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STATUS" sheetId="2" r:id="rId5"/>
    <sheet state="visible" name="DATA" sheetId="3" r:id="rId6"/>
    <sheet state="visible" name="API_Sample" sheetId="4" r:id="rId7"/>
    <sheet state="visible" name="MAP" sheetId="5" r:id="rId8"/>
    <sheet state="visible" name="Metro of MAP" sheetId="6" r:id="rId9"/>
    <sheet state="visible" name="Basic of MAP" sheetId="7" r:id="rId10"/>
  </sheets>
  <definedNames>
    <definedName hidden="1" localSheetId="2" name="_xlnm._FilterDatabase">DATA!$A$1:$AU$244</definedName>
    <definedName hidden="1" localSheetId="2" name="Z_80B2EFB5_ACE3_4F33_B356_2307F223B2EC_.wvu.FilterData">DATA!$A$1:$AU$244</definedName>
    <definedName hidden="1" localSheetId="3" name="Z_80B2EFB5_ACE3_4F33_B356_2307F223B2EC_.wvu.FilterData">API_Sample!$A$4:$AU$5</definedName>
    <definedName hidden="1" localSheetId="4" name="Z_80B2EFB5_ACE3_4F33_B356_2307F223B2EC_.wvu.FilterData">MAP!$A$1:$AA$244</definedName>
    <definedName hidden="1" localSheetId="5" name="Z_80B2EFB5_ACE3_4F33_B356_2307F223B2EC_.wvu.FilterData">'Metro of MAP'!$A$1:$AA$18</definedName>
    <definedName hidden="1" localSheetId="6" name="Z_80B2EFB5_ACE3_4F33_B356_2307F223B2EC_.wvu.FilterData">'Basic of MAP'!$A$1:$AA$227</definedName>
    <definedName hidden="1" localSheetId="2" name="Z_15748F0F_D48D_491D_B37A_5A9505203F4A_.wvu.FilterData">DATA!$A$1:$AU$244</definedName>
    <definedName hidden="1" localSheetId="3" name="Z_15748F0F_D48D_491D_B37A_5A9505203F4A_.wvu.FilterData">API_Sample!$A$4:$AU$5</definedName>
    <definedName hidden="1" localSheetId="4" name="Z_15748F0F_D48D_491D_B37A_5A9505203F4A_.wvu.FilterData">MAP!$A$1:$AA$244</definedName>
    <definedName hidden="1" localSheetId="5" name="Z_15748F0F_D48D_491D_B37A_5A9505203F4A_.wvu.FilterData">'Metro of MAP'!$A$1:$AA$18</definedName>
    <definedName hidden="1" localSheetId="6" name="Z_15748F0F_D48D_491D_B37A_5A9505203F4A_.wvu.FilterData">'Basic of MAP'!$A$1:$AA$227</definedName>
    <definedName hidden="1" localSheetId="2" name="Z_E4BE68FE_A53D_46D7_9C66_130AF721AF74_.wvu.FilterData">DATA!$A$1:$AU$242</definedName>
    <definedName hidden="1" localSheetId="3" name="Z_E4BE68FE_A53D_46D7_9C66_130AF721AF74_.wvu.FilterData">API_Sample!$A$4:$AU$5</definedName>
    <definedName hidden="1" localSheetId="4" name="Z_E4BE68FE_A53D_46D7_9C66_130AF721AF74_.wvu.FilterData">MAP!$A$1:$AA$242</definedName>
    <definedName hidden="1" localSheetId="5" name="Z_E4BE68FE_A53D_46D7_9C66_130AF721AF74_.wvu.FilterData">'Metro of MAP'!$A$1:$AA$18</definedName>
    <definedName hidden="1" localSheetId="6" name="Z_E4BE68FE_A53D_46D7_9C66_130AF721AF74_.wvu.FilterData">'Basic of MAP'!$A$1:$AA$225</definedName>
    <definedName hidden="1" localSheetId="2" name="Z_A96F1F64_1475_4E0B_9880_23119BB29448_.wvu.FilterData">DATA!$A$1:$AU$242</definedName>
    <definedName hidden="1" localSheetId="3" name="Z_A96F1F64_1475_4E0B_9880_23119BB29448_.wvu.FilterData">API_Sample!$A$4:$AU$5</definedName>
    <definedName hidden="1" localSheetId="4" name="Z_A96F1F64_1475_4E0B_9880_23119BB29448_.wvu.FilterData">MAP!$A$1:$AA$242</definedName>
    <definedName hidden="1" localSheetId="5" name="Z_A96F1F64_1475_4E0B_9880_23119BB29448_.wvu.FilterData">'Metro of MAP'!$A$1:$AA$18</definedName>
    <definedName hidden="1" localSheetId="6" name="Z_A96F1F64_1475_4E0B_9880_23119BB29448_.wvu.FilterData">'Basic of MAP'!$A$1:$AA$225</definedName>
  </definedNames>
  <calcPr/>
  <customWorkbookViews>
    <customWorkbookView activeSheetId="0" maximized="1" windowHeight="0" windowWidth="0" guid="{80B2EFB5-ACE3-4F33-B356-2307F223B2EC}" name="Filter 4"/>
    <customWorkbookView activeSheetId="0" maximized="1" windowHeight="0" windowWidth="0" guid="{A96F1F64-1475-4E0B-9880-23119BB29448}" name="Filter 2"/>
    <customWorkbookView activeSheetId="0" maximized="1" windowHeight="0" windowWidth="0" guid="{15748F0F-D48D-491D-B37A-5A9505203F4A}" name="Filter 3"/>
    <customWorkbookView activeSheetId="0" maximized="1" windowHeight="0" windowWidth="0" guid="{E4BE68FE-A53D-46D7-9C66-130AF721AF74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C5">
      <text>
        <t xml:space="preserve">"○ 기본캐시백
  - 10%(~50만원)
  - 1%(50~100만원)"</t>
      </text>
    </comment>
    <comment authorId="0" ref="AH5">
      <text>
        <t xml:space="preserve">"○ 기본캐시백
  - 10%(~50만원)
  - 1%(50~100만원)"</t>
      </text>
    </comment>
    <comment authorId="0" ref="AM5">
      <text>
        <t xml:space="preserve">기본캐시백 5~10%</t>
      </text>
    </comment>
    <comment authorId="0" ref="AR5">
      <text>
        <t xml:space="preserve">기본캐시백 5~10%</t>
      </text>
    </comment>
    <comment authorId="0" ref="Z13">
      <text>
        <t xml:space="preserve">763</t>
      </text>
    </comment>
    <comment authorId="0" ref="AE13">
      <text>
        <t xml:space="preserve">12,083</t>
      </text>
    </comment>
    <comment authorId="0" ref="AJ13">
      <text>
        <t xml:space="preserve">36,167</t>
      </text>
    </comment>
    <comment authorId="0" ref="AO13">
      <text>
        <t xml:space="preserve">88,007</t>
      </text>
    </comment>
    <comment authorId="0" ref="AT13">
      <text>
        <t xml:space="preserve">43,126</t>
      </text>
    </comment>
    <comment authorId="0" ref="Z16">
      <text>
        <t xml:space="preserve">16,190</t>
      </text>
    </comment>
    <comment authorId="0" ref="AE16">
      <text>
        <t xml:space="preserve">33,153</t>
      </text>
    </comment>
    <comment authorId="0" ref="AJ16">
      <text>
        <t xml:space="preserve">59,743</t>
      </text>
    </comment>
    <comment authorId="0" ref="AO16">
      <text>
        <t xml:space="preserve">102,840</t>
      </text>
    </comment>
    <comment authorId="0" ref="AT16">
      <text>
        <t xml:space="preserve">113,015</t>
      </text>
    </comment>
    <comment authorId="0" ref="AT17">
      <text>
        <t xml:space="preserve">291,809</t>
      </text>
    </comment>
    <comment authorId="0" ref="T18">
      <text>
        <t xml:space="preserve">코나아이(2020~22), 나이스(2023~25)</t>
      </text>
    </comment>
    <comment authorId="0" ref="N123">
      <text>
        <t xml:space="preserve">유지 또는 확대 예정</t>
      </text>
    </comment>
    <comment authorId="0" ref="O149">
      <text>
        <t xml:space="preserve">"지류형 : 2002
카드형 : 2021.7
모바일형 : 2020.4"</t>
      </text>
    </comment>
    <comment authorId="0" ref="T149">
      <text>
        <t xml:space="preserve">한국조폐공사(지류, 카드), 한국간편결제진흥원(모바일)</t>
      </text>
    </comment>
    <comment authorId="0" ref="AH151">
      <text>
        <t xml:space="preserve">6~10</t>
      </text>
    </comment>
    <comment authorId="0" ref="AM151">
      <text>
        <t xml:space="preserve">6~10</t>
      </text>
    </comment>
    <comment authorId="0" ref="X159">
      <text>
        <t xml:space="preserve">상시5, 설/추석 10</t>
      </text>
    </comment>
    <comment authorId="0" ref="M162">
      <text>
        <t xml:space="preserve">"1. 충전인센티브 : 지급한도(한시적 월 100만원)인센티브(3%)
2. 소비인센티브(지급한도 월 200만원)
- 월 매출액 4천만원초과 가맹점에서 구입시  0%
- 월 매출액 4천~1천만원 가맹점에서 구입시 3%
- 월 매출액 1천만원이하 가맹점에서 구입시 7%
3. 순환인센티브(지급한도 월 200만원) 인센티브(3%)"</t>
      </text>
    </comment>
    <comment authorId="0" ref="AQ173">
      <text>
        <t xml:space="preserve">월 100만원(지류 20만원),법인 월 300만원(지류30만원) </t>
      </text>
    </comment>
    <comment authorId="0" ref="AB185">
      <text>
        <t xml:space="preserve">2019년은 9월부터 사용자통계(집계) 시작으로, 실 사용자 수 파악이 어려움</t>
      </text>
    </comment>
    <comment authorId="0" ref="W202">
      <text>
        <t xml:space="preserve">조례에는 당시에 "일 50만 원"으로 규정이 적혀있다고 함. 지류를 은행에서 발행했기 때문에 영업일 20일 기준으로 계산한다면, 지류 구매 가능한 사람 수가 300명 밖에 되지 않음</t>
      </text>
    </comment>
    <comment authorId="0" ref="O212">
      <text>
        <t xml:space="preserve">※ 2020.06.01.(지류 발행 시작), 2021.03.08.(모바일 발행 시작), 2021.03.15.(카드 발행 시작)</t>
      </text>
    </comment>
    <comment authorId="0" ref="T223">
      <text>
        <t xml:space="preserve">나이스정보통신(자류, 2019~2021.6.30.), 한국조폐공사(자류, 2021.7.1.부터~), 한국조폐공사(2020.8.1.부터~)</t>
      </text>
    </comment>
    <comment authorId="0" ref="O233">
      <text>
        <t xml:space="preserve">지류 : 2006~, 모바일 : 2020. 7. ~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V5">
      <text>
        <t xml:space="preserve">기본캐시백 5~10%</t>
      </text>
    </comment>
    <comment authorId="0" ref="X13">
      <text>
        <t xml:space="preserve">43,126</t>
      </text>
    </comment>
    <comment authorId="0" ref="X16">
      <text>
        <t xml:space="preserve">113,015</t>
      </text>
    </comment>
    <comment authorId="0" ref="X17">
      <text>
        <t xml:space="preserve">291,809</t>
      </text>
    </comment>
    <comment authorId="0" ref="T18">
      <text>
        <t xml:space="preserve">코나아이(2020~22), 나이스(2023~25)</t>
      </text>
    </comment>
    <comment authorId="0" ref="N123">
      <text>
        <t xml:space="preserve">유지 또는 확대 예정</t>
      </text>
    </comment>
    <comment authorId="0" ref="O149">
      <text>
        <t xml:space="preserve">"지류형 : 2002
카드형 : 2021.7
모바일형 : 2020.4"</t>
      </text>
    </comment>
    <comment authorId="0" ref="T149">
      <text>
        <t xml:space="preserve">한국조폐공사(지류, 카드), 한국간편결제진흥원(모바일)</t>
      </text>
    </comment>
    <comment authorId="0" ref="M162">
      <text>
        <t xml:space="preserve">"1. 충전인센티브 : 지급한도(한시적 월 100만원)인센티브(3%)
2. 소비인센티브(지급한도 월 200만원)
- 월 매출액 4천만원초과 가맹점에서 구입시  0%
- 월 매출액 4천~1천만원 가맹점에서 구입시 3%
- 월 매출액 1천만원이하 가맹점에서 구입시 7%
3. 순환인센티브(지급한도 월 200만원) 인센티브(3%)"</t>
      </text>
    </comment>
    <comment authorId="0" ref="U173">
      <text>
        <t xml:space="preserve">월 100만원(지류 20만원),법인 월 300만원(지류30만원) </t>
      </text>
    </comment>
    <comment authorId="0" ref="O212">
      <text>
        <t xml:space="preserve">※ 2020.06.01.(지류 발행 시작), 2021.03.08.(모바일 발행 시작), 2021.03.15.(카드 발행 시작)</t>
      </text>
    </comment>
    <comment authorId="0" ref="T223">
      <text>
        <t xml:space="preserve">나이스정보통신(자류, 2019~2021.6.30.), 한국조폐공사(자류, 2021.7.1.부터~), 한국조폐공사(2020.8.1.부터~)</t>
      </text>
    </comment>
    <comment authorId="0" ref="O233">
      <text>
        <t xml:space="preserve">지류 : 2006~, 모바일 : 2020. 7. ~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V5">
      <text>
        <t xml:space="preserve">기본캐시백 5~10%</t>
      </text>
    </comment>
    <comment authorId="0" ref="X13">
      <text>
        <t xml:space="preserve">43,126</t>
      </text>
    </comment>
    <comment authorId="0" ref="X16">
      <text>
        <t xml:space="preserve">113,015</t>
      </text>
    </comment>
    <comment authorId="0" ref="X17">
      <text>
        <t xml:space="preserve">291,809</t>
      </text>
    </comment>
    <comment authorId="0" ref="T18">
      <text>
        <t xml:space="preserve">코나아이(2020~22), 나이스(2023~25)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106">
      <text>
        <t xml:space="preserve">유지 또는 확대 예정</t>
      </text>
    </comment>
    <comment authorId="0" ref="O132">
      <text>
        <t xml:space="preserve">"지류형 : 2002
카드형 : 2021.7
모바일형 : 2020.4"</t>
      </text>
    </comment>
    <comment authorId="0" ref="T132">
      <text>
        <t xml:space="preserve">한국조폐공사(지류, 카드), 한국간편결제진흥원(모바일)</t>
      </text>
    </comment>
    <comment authorId="0" ref="M145">
      <text>
        <t xml:space="preserve">"1. 충전인센티브 : 지급한도(한시적 월 100만원)인센티브(3%)
2. 소비인센티브(지급한도 월 200만원)
- 월 매출액 4천만원초과 가맹점에서 구입시  0%
- 월 매출액 4천~1천만원 가맹점에서 구입시 3%
- 월 매출액 1천만원이하 가맹점에서 구입시 7%
3. 순환인센티브(지급한도 월 200만원) 인센티브(3%)"</t>
      </text>
    </comment>
    <comment authorId="0" ref="U156">
      <text>
        <t xml:space="preserve">월 100만원(지류 20만원),법인 월 300만원(지류30만원) </t>
      </text>
    </comment>
    <comment authorId="0" ref="O195">
      <text>
        <t xml:space="preserve">※ 2020.06.01.(지류 발행 시작), 2021.03.08.(모바일 발행 시작), 2021.03.15.(카드 발행 시작)</t>
      </text>
    </comment>
    <comment authorId="0" ref="T206">
      <text>
        <t xml:space="preserve">나이스정보통신(자류, 2019~2021.6.30.), 한국조폐공사(자류, 2021.7.1.부터~), 한국조폐공사(2020.8.1.부터~)</t>
      </text>
    </comment>
    <comment authorId="0" ref="O216">
      <text>
        <t xml:space="preserve">지류 : 2006~, 모바일 : 2020. 7. ~</t>
      </text>
    </comment>
  </commentList>
</comments>
</file>

<file path=xl/sharedStrings.xml><?xml version="1.0" encoding="utf-8"?>
<sst xmlns="http://schemas.openxmlformats.org/spreadsheetml/2006/main" count="13072" uniqueCount="1187">
  <si>
    <t>2023 지역화폐 활성지수 순위 3</t>
  </si>
  <si>
    <t>경북 구미시 vs 대전광역시 지역화폐 발행액 증감추세</t>
  </si>
  <si>
    <t>2023 지역화폐 발행액 증감 현황 및 예산 계획</t>
  </si>
  <si>
    <t>2023 전국 지역화폐 연간 발행액 및 국비 지원액, 발행 지자체 수 증감 추세</t>
  </si>
  <si>
    <t>2023 전국 지역화폐 1인당 평균 월 최대 구매/충전액</t>
  </si>
  <si>
    <t>2023 전국 지역화폐 연중 평균 할인/적립률</t>
  </si>
  <si>
    <t>2023 전국 지역화폐 연 누적 이용자 수</t>
  </si>
  <si>
    <t xml:space="preserve">2023 전국 지역화폐 누적 가맹점 수 </t>
  </si>
  <si>
    <t>활성 순위</t>
  </si>
  <si>
    <t>광역</t>
  </si>
  <si>
    <t>기초</t>
  </si>
  <si>
    <t>활성지수 (기준값=1)</t>
  </si>
  <si>
    <t>비활성 순위 (역순)</t>
  </si>
  <si>
    <t>지자체명</t>
  </si>
  <si>
    <t>발행명</t>
  </si>
  <si>
    <t>비고</t>
  </si>
  <si>
    <t>연도</t>
  </si>
  <si>
    <t>확대</t>
  </si>
  <si>
    <t>유지</t>
  </si>
  <si>
    <t>축소</t>
  </si>
  <si>
    <t>중지</t>
  </si>
  <si>
    <t>전년 폐지</t>
  </si>
  <si>
    <t>미정</t>
  </si>
  <si>
    <t>미발행</t>
  </si>
  <si>
    <t>올해 발행</t>
  </si>
  <si>
    <t>합계</t>
  </si>
  <si>
    <t>1996 ~ 1999</t>
  </si>
  <si>
    <t>2000 ~ 2009</t>
  </si>
  <si>
    <t>2010 ~ 2017</t>
  </si>
  <si>
    <t>2019</t>
  </si>
  <si>
    <t>2020</t>
  </si>
  <si>
    <t>2021</t>
  </si>
  <si>
    <t>2022</t>
  </si>
  <si>
    <t>2023</t>
  </si>
  <si>
    <t>경북 구미시</t>
  </si>
  <si>
    <t>구미사랑상품권</t>
  </si>
  <si>
    <t>최초 발행 시작일 2019-07-22</t>
  </si>
  <si>
    <t>-</t>
  </si>
  <si>
    <t>전년 대비 2023년 10월 기준 발행액으로 계산</t>
  </si>
  <si>
    <t>발행 지자체 (곳)</t>
  </si>
  <si>
    <t>발행 시작일 및 종료일 기준으로 집계</t>
  </si>
  <si>
    <t>1인당 평균 월 최대 구매/충전액 (만 원)</t>
  </si>
  <si>
    <t xml:space="preserve">1인당 월 평균 최대 구매/충전 정책에 의한 상한 값 집계이므로, 실제 이용자 구매/충전액과는 차이가 있음 </t>
  </si>
  <si>
    <t>연중 평균 할인/적립률 (%)</t>
  </si>
  <si>
    <t>12월 최대값 기준으로 집계</t>
  </si>
  <si>
    <t>누적 연 이용자 수 (명)</t>
  </si>
  <si>
    <t>지류+모바일+카드 가입자 수 합계로 계산. 지류의 경우 월 단위 집계만 가능하고, 자료가 없는 경우가 많아 후속 재조사를 통해 정확한 월 단위의 활성 이용자 수 통계 분석 필요</t>
  </si>
  <si>
    <t>누적 가맹점 수 (곳)</t>
  </si>
  <si>
    <t>2019년에서 2022년까지는 12월 기준 집계, 2023년은 3월 및 10월 기준 자료</t>
  </si>
  <si>
    <t>대전광역시</t>
  </si>
  <si>
    <t>대전사랑카드</t>
  </si>
  <si>
    <t>최초 발행 시작일 2020-05-14</t>
  </si>
  <si>
    <t>2024 (예정)</t>
  </si>
  <si>
    <t>2023년 10월 기준 전국 지자체별 설문 자료 취합 집계</t>
  </si>
  <si>
    <t>국비 지원액 (억 원)</t>
  </si>
  <si>
    <t>행정안전부 제공 자료 기준</t>
  </si>
  <si>
    <t>1인당 평균 월 최대 구매/충전액은 2021년 73.8만 원에서 올해 56.7만 원으로 약 30% 감소</t>
  </si>
  <si>
    <t>지역화폐 연중 평균 할인/적립률은 2021년 9.9%에서 올해 9.0%로 약 10% 감소</t>
  </si>
  <si>
    <t xml:space="preserve">지류의 경우 월 단위 이용자 수만 집계 가능하기 때문에, 연 단위 지류+모바일+카드 가입자 수 집계 방식에는 오류가 있음.(추세만 참고) </t>
  </si>
  <si>
    <t>가맹점 증감 수 (곳)</t>
  </si>
  <si>
    <t xml:space="preserve">올해 전국 지자체의 지역화폐 예산은 전년 대비 51.8%(126) 과반 이상 축소 또는 중지, 폐지한 것으로 나타남. 확대 또는 유지는 25.1%(61)로 나타남 </t>
  </si>
  <si>
    <t>연간 발행액 (억 원)</t>
  </si>
  <si>
    <t>2023년 자료는 10월 기준 발행 예정액 기준으로 집계, 2018년 자료는 행정안전부 자료, 2010~2017년 자료는 2016년 행정안전부 제공 자료 재인용</t>
  </si>
  <si>
    <t>지자체별 할인 정책 중 최대 할인율 값 기준 집계이므로, 이용자별 조건에 따라 실제 할인율과는 차이가 있을 수 있음</t>
  </si>
  <si>
    <t>연 활성 이용자 수(한 번 이상 결제)는 절반 수준인 총 1.9천만여 명 규모로 추정</t>
  </si>
  <si>
    <t>가맹점 증감 비중 (%)</t>
  </si>
  <si>
    <t>활성지수는 전년 대비 올해 발행액 증감비로 계산 (기준값=1)</t>
  </si>
  <si>
    <t xml:space="preserve">2024년 예산 계획에 대해서는 39.5%(96)가 축소 예정이라고 답했으며, 24.3%(59)가 확대 또는 유지 예정이라고 답함 </t>
  </si>
  <si>
    <t>주요내용</t>
  </si>
  <si>
    <t>1. 지역사랑상품권 발행은 1996년에 강원 화천군과 충북 괴산군 두 곳에서 시작 
2. 국비 지원액은 2018년부터 시작해 코로나19 영향으로 2020년에 급격히 확대</t>
  </si>
  <si>
    <t>주의 사항:</t>
  </si>
  <si>
    <t xml:space="preserve">전국 지역화폐 가맹점 수는 전년(2.4백만 여 곳)까지 가파르게 증가했으나, 올해 약 4만 곳(1.6%) 증가에 그침. </t>
  </si>
  <si>
    <t xml:space="preserve">활성지수는 전년 대비 올해 발행액 증감비로 계산함 (기준값=1)        </t>
  </si>
  <si>
    <t xml:space="preserve">연간 발행액은 2022년 28.5조 원까지 증가했으나, 올해 21.9조 원으로 약 30% 감소 </t>
  </si>
  <si>
    <t xml:space="preserve">연 활성 이용자 수의 집계를 위해서는 이용자_x001d_를 특정해 월 단위 통계로 집계해야 한다. </t>
  </si>
  <si>
    <t>지역화폐 가맹점 수 증감 비중은 점차 줄어들어 2023년 가맹점 수는 전년 21.6% 증가에서 1.6%로 급격히 감소한 것으로 나타남.</t>
  </si>
  <si>
    <t>가장 높은 지자체는 경북 구미시(2.50) 로 나타났으며, 이어 충북 증평군(2.20), 경북 의성군(2.09) 순</t>
  </si>
  <si>
    <t xml:space="preserve">전국 지역화폐 발행 지자체 수는 국비 지원과 코로나19 등 영향으로 2019~2020년에 급격히 증가 </t>
  </si>
  <si>
    <t xml:space="preserve">그런데 지류와 모바일 또는 카드의 다유형 발행 지자체 대부분이 중복 구매를 허용한다. 유형별로 운영사가 다른 경우 이용자 특정이 어렵기 때문으로 보인다. </t>
  </si>
  <si>
    <t xml:space="preserve">각 지자체별로 올해 하반기부터 30억 이하 가맹점으로 이용 제한 시행 등 영향으로 추정 </t>
  </si>
  <si>
    <t>가장 낮은 지자체는 대전_x001d_역시(0.22)로 나타났으며, 이어 서울 중구(0.28), 서울특별시(0.29) 순</t>
  </si>
  <si>
    <t xml:space="preserve">국비 지원액은 2021년 약 1.3조에서 올해 3.5천 억으로  72% 축소됐으나, 발행 지자체 수는 총 188곳으로 증가 </t>
  </si>
  <si>
    <t>이런 환경에서는 이용자 특정이 가능_x001d_한 모바일과 카드 이용자 대상으로만 집계하는 대안도 가능할 것.</t>
  </si>
  <si>
    <t>2023 지역화폐 활성지수 순위 10</t>
  </si>
  <si>
    <t xml:space="preserve">2023 지역화폐 발행 지자체 수 현황 총 188곳 (2023년 10월 기준) </t>
  </si>
  <si>
    <t>(집계) 전국 지자체 수 243곳 =광역 17곳 +기초 226곳</t>
  </si>
  <si>
    <t>(개념) 지자체가 발행하고 해당 지자체 가맹점에서만 사용가능한 상품권</t>
  </si>
  <si>
    <t>(근거) ｢지역사랑상품권 이용 활성화에 관한 법률｣(’20.5.1., 제정)에 따라, 지자체별 지역사랑상품권 활성화 조례를 통해 운영 중</t>
  </si>
  <si>
    <t xml:space="preserve">(사용) 대형마트, 백화점 등을 제외한 관내 매출 30억 원 이하 자영업자･소상공인 가맹점                        </t>
  </si>
  <si>
    <t>(혜택) 지자체 자율로 구매 할인 또는 포인트 적립 (최대10%)</t>
  </si>
  <si>
    <t>(유형) 지류, 모바일, 카드 등 3가지로 분류</t>
  </si>
  <si>
    <t xml:space="preserve">(구매한도) 1인당 월 100만원 이내 (지자체 조례로 명시)                        </t>
  </si>
  <si>
    <t>지자체</t>
  </si>
  <si>
    <t>발행</t>
  </si>
  <si>
    <t>발행 수</t>
  </si>
  <si>
    <t>미발행 수</t>
  </si>
  <si>
    <t>서울특별시</t>
  </si>
  <si>
    <t>부산광역시</t>
  </si>
  <si>
    <t>인천광역시</t>
  </si>
  <si>
    <t>광주광역시</t>
  </si>
  <si>
    <t>울산광역시</t>
  </si>
  <si>
    <t>대구광역시</t>
  </si>
  <si>
    <t>세종특별자치시</t>
  </si>
  <si>
    <t>경기도</t>
  </si>
  <si>
    <t>강원도</t>
  </si>
  <si>
    <t>충청북도</t>
  </si>
  <si>
    <t>충청남도</t>
  </si>
  <si>
    <t>전라북도</t>
  </si>
  <si>
    <t>_x0008_전라남도</t>
  </si>
  <si>
    <t>경상북도</t>
  </si>
  <si>
    <t>경상남도</t>
  </si>
  <si>
    <t>제주특별자치도</t>
  </si>
  <si>
    <t xml:space="preserve">1. 경북 군위군 (대구시 편입에 따라 22년 6월 20일부로 발행 폐지) 
2. 대전 대덕구, 경남 (22년 12월 31일부로 발행 중지) </t>
  </si>
  <si>
    <t>(’23.1.월 기준) 지역화폐 발행 지자체 수 총 191곳</t>
  </si>
  <si>
    <r>
      <rPr>
        <rFont val="Inter"/>
        <sz val="9.0"/>
      </rPr>
      <t xml:space="preserve">자료 출처: 행정안전부 지역사랑상품권 </t>
    </r>
    <r>
      <rPr>
        <rFont val="Inter"/>
        <color rgb="FF1155CC"/>
        <sz val="9.0"/>
        <u/>
      </rPr>
      <t>https://www.mois.go.kr/frt/sub/a06/b07/localVoucher/screen.do</t>
    </r>
  </si>
  <si>
    <t>(근거) ｢지역사랑상품권 이용 활성화에 관한 법률｣(’20.5.1., 제정)</t>
  </si>
  <si>
    <t>※ 지자체별 지역사랑상품권 활성화 조례를 통해 운영 중</t>
  </si>
  <si>
    <t>(판매) (‘18년)0.4조 → (‘19년)3.2조 → (’20년)13.3조 → (‘21년)23.6조 → (‘22년)27.2조</t>
  </si>
  <si>
    <t>(사용) 대형마트, 백화점 등을 제외한 관내 자영업자･소상공인 가맹점</t>
  </si>
  <si>
    <t>- (불법) 사행산업, ｢중소기업기본법｣상 중소기업에 해당하지 않는 기업제외 및 조례로 가맹 업종 제한 가능</t>
  </si>
  <si>
    <t>(혜택) 지자체 자율로 구매할인 또는 포인트 적립(최대10%)</t>
  </si>
  <si>
    <t>(유형) 지류, 모바일, 카드 등 3가지</t>
  </si>
  <si>
    <t>(구매한도) 1인당 월 70만원 이내</t>
  </si>
  <si>
    <t>서울</t>
  </si>
  <si>
    <t>서울특별시, 종로구, 중구, 용산구, 성동구, 광진구, 동대문구, 중랑구, 성북구, 강북구, 도봉구, 노원구, 은평구, 서대문구, 마포구, 양천구,강서구, 구로구, 금천구, 영등포구, 동작구, 관악구, 서초구, 강남구, 송파구, 강동구</t>
  </si>
  <si>
    <t>부산</t>
  </si>
  <si>
    <t>부산광역시, 부산 동구, 부산 남구</t>
  </si>
  <si>
    <t>부산 14개 지자체(동구, 남구 제외)</t>
  </si>
  <si>
    <t>인천</t>
  </si>
  <si>
    <t>인천광역시, 인천 동구</t>
  </si>
  <si>
    <t>인천 9개 지자체(동구 제외)</t>
  </si>
  <si>
    <t>광주</t>
  </si>
  <si>
    <t>광주 5개 지자체</t>
  </si>
  <si>
    <t>대전</t>
  </si>
  <si>
    <t>대전광역시, 대전 대덕구</t>
  </si>
  <si>
    <t>대전 4개 지자체(대덕구 제외)</t>
  </si>
  <si>
    <t>울산</t>
  </si>
  <si>
    <t>울산 5개 지자체</t>
  </si>
  <si>
    <t>대구</t>
  </si>
  <si>
    <t>대구 8개 지자체</t>
  </si>
  <si>
    <t>세종</t>
  </si>
  <si>
    <t>경기</t>
  </si>
  <si>
    <t>수원, 용인, 고양, 성남, 화성, 부천, 남양주, 안산, 평택, 안양, 시흥, 김포, 파주, 의정부, 광주, 광명, 하남, 군포, 오산, 양주, 이천, 구리, 안성, 의왕, 포천, 양평, 여주, 동두천, 과천, 가평, 연천</t>
  </si>
  <si>
    <t>강원</t>
  </si>
  <si>
    <t>강원도, 춘천, 원주, 강릉, 동해, 태백, 속초, 삼척, 홍천, 횡성, 영월, 평창, 정선, 철원, 화천, 양구, 인제, 고성</t>
  </si>
  <si>
    <t>양양</t>
  </si>
  <si>
    <t>충북</t>
  </si>
  <si>
    <t>청주, 충주, 제천, 보은, 옥천, 영동, 증평, 진천, 괴산, 음성, 단양</t>
  </si>
  <si>
    <t>충남</t>
  </si>
  <si>
    <t>천안, 공주, 보령, 아산, 서산, 논산, 계룡, 당진, 금산, 부여, 서천, 청양, 홍성, 예산, 태안</t>
  </si>
  <si>
    <t>전북</t>
  </si>
  <si>
    <t>전주, 군산, 익산, 정읍, 남원, 김제, 완주, 진안, 무주, 장수, 임실, 순창, 고창, 부안</t>
  </si>
  <si>
    <t>전남</t>
  </si>
  <si>
    <t>목포, 여수, 순천, 나주, 광양, 담양, 곡성, 구례, 고흥, 보성, 화순, 장흥, 강진, 해남, 영암, 무안, 함평, 영광, 장성, 완도, 진도, 신안</t>
  </si>
  <si>
    <t>전라남도</t>
  </si>
  <si>
    <t>경북</t>
  </si>
  <si>
    <t>포항, 경주, 김천, 안동, 구미, 영주, 영천, 상주, 문경, 경산, 군위, 의성, 청송, 영양, 영덕, 청도, 고령, 성주, 칠곡, 예천, 봉화, 울진, 울릉</t>
  </si>
  <si>
    <t>경남</t>
  </si>
  <si>
    <t>경상남도, 창원, 진주, 통영, 사천, 김해, 밀양, 거제, 양산, 의령, 함안, 창녕, 고성, 남해, 하동, 산청, 함양, 거창, 합천</t>
  </si>
  <si>
    <t>제주</t>
  </si>
  <si>
    <t>제주도</t>
  </si>
  <si>
    <t>순번</t>
  </si>
  <si>
    <t>행정구역 표준코드 (10자리)</t>
  </si>
  <si>
    <t>구분 (광역, 기초)</t>
  </si>
  <si>
    <t>광역 이름 (17곳)</t>
  </si>
  <si>
    <t>기초 이름 (225곳)</t>
  </si>
  <si>
    <t>경도</t>
  </si>
  <si>
    <t>위도</t>
  </si>
  <si>
    <t>발행명 (지류, 모바일, 카드 순 쉼표로 구분)</t>
  </si>
  <si>
    <t>활성지수 (2022년 대비 2023년 발행액 증감률)</t>
  </si>
  <si>
    <t>전년 대비 2023년 발행액 증감 현황 (확대/유지/축소/중지/폐지/미정 또는 발행예정/미발행으로 구분 작성)</t>
  </si>
  <si>
    <t>이용자 제공혜택 개요 (텍스트, 2023년 10월 현재 개인 기준으로 "1인당 월 최대 50만 원까지 구매 금액의 7% 할인 또는 적립 또는 적립"과 같이 작성)</t>
  </si>
  <si>
    <t>올해 대비 2024년 사업 예산 계획 (확대/유지/축소/중지/폐지/미정 또는 발행예정/미발행으로 구분 작성)</t>
  </si>
  <si>
    <t>최초 발행 시작일(yyyy-mm-dd)</t>
  </si>
  <si>
    <t>최종 발행 중지/종료일 (yyyy-mm-dd)</t>
  </si>
  <si>
    <t>발행 유형 (지류, 모바일, 카드)</t>
  </si>
  <si>
    <t>이용자 제공혜택 기간 (연중/특정)</t>
  </si>
  <si>
    <t>이용자 제공혜택 대상 (보편/선별)</t>
  </si>
  <si>
    <t>운영사 (여러 곳 쉼표 구분)</t>
  </si>
  <si>
    <t>더 알아보기 웹페이지 URL</t>
  </si>
  <si>
    <t>2019년 연중 1인당 월 최대 구매/충전액 (만 원, 12월 기준)</t>
  </si>
  <si>
    <t>2019년 연중 최대 할인/적립률 (%, 12월 기준)</t>
  </si>
  <si>
    <t>2019년 발행액 (억 원, 1년간)</t>
  </si>
  <si>
    <t>2019년 누적 이용자 수 (명, 지류+모바일+카드 가입자 수 합계)</t>
  </si>
  <si>
    <t>2019년 가맹점 수 (곳, 12월 기준)</t>
  </si>
  <si>
    <t>2020년 연중 1인당 월 최대 구매/충전액 (만 원, 12월 기준)</t>
  </si>
  <si>
    <t>2020년 연중 최대 할인/적립률 (%, 12월 기준)</t>
  </si>
  <si>
    <t>2020년 발행액 (억 원, 1년간)</t>
  </si>
  <si>
    <t>2020년 누적 이용자 수 (명, 지류+모바일+카드 가입자 수 합계)</t>
  </si>
  <si>
    <t>2020년 가맹점 수 (곳, 12월 기준)</t>
  </si>
  <si>
    <t>2021년 연중 1인당 월 최대 구매/충전액 (만 원, 12월 기준)</t>
  </si>
  <si>
    <t>2021년 연중 최대 할인/적립률 (%, 12월 기준)</t>
  </si>
  <si>
    <t>2021년 발행액 (억 원, 1년간)</t>
  </si>
  <si>
    <t>2021년 누적 이용자 수 (명, 지류+모바일+카드 가입자 수 합계)</t>
  </si>
  <si>
    <t>2021년 가맹점 수 (곳, 12월 기준)</t>
  </si>
  <si>
    <t>2022년 연중 1인당 월 최대 구매/충전액 (만 원, 12월 기준)</t>
  </si>
  <si>
    <t>2022년 연중 최대 할인/적립률 (%, 12월 기준)</t>
  </si>
  <si>
    <t>2022년 발행액 (억 원, 1년간)</t>
  </si>
  <si>
    <t>2022년 누적 이용자 수 (명, 지류+모바일+카드 가입자 수 합계)</t>
  </si>
  <si>
    <t>2022년 가맹점 수 (곳, 12월 기준)</t>
  </si>
  <si>
    <t>2023년 연중 1인당 월 최대 구매/충전액 (만 원, 10월 기준)</t>
  </si>
  <si>
    <t>2023년 연중 최대 할인/적립률 (%, 10월 기준)</t>
  </si>
  <si>
    <t>2023년 발행액 (억 원, 1년간)</t>
  </si>
  <si>
    <t>2023년 누적 이용자 수 (명, 10월 기준)</t>
  </si>
  <si>
    <t>2023년 가맹점 수 (곳, 10월 기준)</t>
  </si>
  <si>
    <t>서울페이</t>
  </si>
  <si>
    <t>1인당 최대 월 50만 원까지 구매 금액의 7% 할인 또는 적립</t>
  </si>
  <si>
    <t>발행 중</t>
  </si>
  <si>
    <t>모바일</t>
  </si>
  <si>
    <t>연중</t>
  </si>
  <si>
    <t>보편</t>
  </si>
  <si>
    <t>신한컨소시엄</t>
  </si>
  <si>
    <t>https://seoulpay.shinhancard.com</t>
  </si>
  <si>
    <t>이용자수는 산하 기초단체 합산한 수치임</t>
  </si>
  <si>
    <t>동백전</t>
  </si>
  <si>
    <t>1인당 최대 월 100만 원까지 구매 금액의 7% 할인 또는 적립</t>
  </si>
  <si>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</si>
  <si>
    <r>
      <rPr>
        <rFont val="Arial"/>
        <color theme="1"/>
        <sz val="10.0"/>
      </rPr>
      <t>부산은행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컨소시엄</t>
    </r>
  </si>
  <si>
    <t>https://busandong100.kr</t>
  </si>
  <si>
    <r>
      <rPr>
        <rFont val="Arial"/>
        <color theme="1"/>
        <sz val="10.0"/>
      </rPr>
      <t>2020</t>
    </r>
    <r>
      <rPr>
        <rFont val="Arial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발행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시작</t>
    </r>
    <r>
      <rPr>
        <rFont val="Arial"/>
        <color theme="1"/>
        <sz val="10.0"/>
      </rPr>
      <t xml:space="preserve">
2020.11.17.~2020.12.31. </t>
    </r>
    <r>
      <rPr>
        <rFont val="Arial"/>
        <color theme="1"/>
        <sz val="10.0"/>
      </rPr>
      <t>발행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일시중단</t>
    </r>
    <r>
      <rPr>
        <rFont val="Arial"/>
        <color theme="1"/>
        <sz val="10.0"/>
      </rPr>
      <t xml:space="preserve">
2023.10.</t>
    </r>
    <r>
      <rPr>
        <rFont val="Arial"/>
        <color theme="1"/>
        <sz val="10.0"/>
      </rPr>
      <t>기준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충전한도</t>
    </r>
    <r>
      <rPr>
        <rFont val="Arial"/>
        <color theme="1"/>
        <sz val="10.0"/>
      </rPr>
      <t xml:space="preserve"> 100</t>
    </r>
    <r>
      <rPr>
        <rFont val="Arial"/>
        <color theme="1"/>
        <sz val="10.0"/>
      </rPr>
      <t>만원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월</t>
    </r>
    <r>
      <rPr>
        <rFont val="Arial"/>
        <color theme="1"/>
        <sz val="10.0"/>
      </rPr>
      <t xml:space="preserve"> 30</t>
    </r>
    <r>
      <rPr>
        <rFont val="Arial"/>
        <color theme="1"/>
        <sz val="10.0"/>
      </rPr>
      <t>만원까지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매출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기준</t>
    </r>
    <r>
      <rPr>
        <rFont val="Arial"/>
        <color theme="1"/>
        <sz val="10.0"/>
      </rPr>
      <t xml:space="preserve"> 10</t>
    </r>
    <r>
      <rPr>
        <rFont val="Arial"/>
        <color theme="1"/>
        <sz val="10.0"/>
      </rPr>
      <t>억원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가맹점</t>
    </r>
    <r>
      <rPr>
        <rFont val="Arial"/>
        <color theme="1"/>
        <sz val="10.0"/>
      </rPr>
      <t xml:space="preserve"> 7%, 10</t>
    </r>
    <r>
      <rPr>
        <rFont val="Arial"/>
        <color theme="1"/>
        <sz val="10.0"/>
      </rPr>
      <t>∼</t>
    </r>
    <r>
      <rPr>
        <rFont val="Arial"/>
        <color theme="1"/>
        <sz val="10.0"/>
      </rPr>
      <t>30</t>
    </r>
    <r>
      <rPr>
        <rFont val="Arial"/>
        <color theme="1"/>
        <sz val="10.0"/>
      </rPr>
      <t>억원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가맹점</t>
    </r>
    <r>
      <rPr>
        <rFont val="Arial"/>
        <color theme="1"/>
        <sz val="10.0"/>
      </rPr>
      <t xml:space="preserve"> 5% </t>
    </r>
    <r>
      <rPr>
        <rFont val="Arial"/>
        <color theme="1"/>
        <sz val="10.0"/>
      </rPr>
      <t>적립</t>
    </r>
  </si>
  <si>
    <t>대구로페이</t>
  </si>
  <si>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</si>
  <si>
    <t>대구은행</t>
  </si>
  <si>
    <t>http://www.xn--2e0bu9hsujd1k8xofxc.kr</t>
  </si>
  <si>
    <r>
      <rPr>
        <rFont val="Arial"/>
        <color theme="1"/>
        <sz val="10.0"/>
      </rPr>
      <t>대구지역사랑상품권은</t>
    </r>
    <r>
      <rPr>
        <rFont val="Arial"/>
        <color theme="1"/>
        <sz val="10.0"/>
      </rPr>
      <t xml:space="preserve"> 2023</t>
    </r>
    <r>
      <rPr>
        <rFont val="Arial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설특판으로</t>
    </r>
    <r>
      <rPr>
        <rFont val="Arial"/>
        <color theme="1"/>
        <sz val="10.0"/>
      </rPr>
      <t xml:space="preserve"> 1</t>
    </r>
    <r>
      <rPr>
        <rFont val="Arial"/>
        <color theme="1"/>
        <sz val="10.0"/>
      </rPr>
      <t>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발행</t>
    </r>
    <r>
      <rPr>
        <rFont val="Arial"/>
        <color theme="1"/>
        <sz val="10.0"/>
      </rPr>
      <t>(</t>
    </r>
    <r>
      <rPr>
        <rFont val="Arial"/>
        <color theme="1"/>
        <sz val="10.0"/>
      </rPr>
      <t>전액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시비</t>
    </r>
    <r>
      <rPr>
        <rFont val="Arial"/>
        <color theme="1"/>
        <sz val="10.0"/>
      </rPr>
      <t xml:space="preserve">) </t>
    </r>
    <r>
      <rPr>
        <rFont val="Arial"/>
        <color theme="1"/>
        <sz val="10.0"/>
      </rPr>
      <t>및</t>
    </r>
    <r>
      <rPr>
        <rFont val="Arial"/>
        <color theme="1"/>
        <sz val="10.0"/>
      </rPr>
      <t xml:space="preserve"> 7</t>
    </r>
    <r>
      <rPr>
        <rFont val="Arial"/>
        <color theme="1"/>
        <sz val="10.0"/>
      </rPr>
      <t>월부터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대구로페이로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전환발행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군위군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편입</t>
    </r>
  </si>
  <si>
    <t>인천사랑상품권</t>
  </si>
  <si>
    <t>1인당 최대 월 30만 원까지 구매 금액의 10% 할인 또는 적립</t>
  </si>
  <si>
    <t>카드</t>
  </si>
  <si>
    <t>코나아이</t>
  </si>
  <si>
    <t>https://incheoneum.or.kr</t>
  </si>
  <si>
    <t>산하 기초단체 합산한 수치임, 사용자수는 연도별 가입자수 기준 집계</t>
  </si>
  <si>
    <t>광주상생카드</t>
  </si>
  <si>
    <t>1인당 최대 월 50만 원까지 구매금액의 10% 할인 또는 적립</t>
  </si>
  <si>
    <t>광주은행</t>
  </si>
  <si>
    <r>
      <rPr>
        <rFont val="Arial"/>
        <color rgb="FF1155CC"/>
        <sz val="10.0"/>
        <u/>
      </rPr>
      <t>https://www.gwangju.go.kr/economy/contentsView.do?pageId=economy122</t>
    </r>
    <r>
      <rPr>
        <rFont val="Arial"/>
        <sz val="10.0"/>
      </rPr>
      <t xml:space="preserve"> </t>
    </r>
  </si>
  <si>
    <r>
      <rPr>
        <rFont val="Arial"/>
        <color theme="1"/>
        <sz val="10.0"/>
      </rPr>
      <t>* 2023</t>
    </r>
    <r>
      <rPr>
        <rFont val="Arial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가맹점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행안부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지침개정에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사용처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개편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전</t>
    </r>
    <r>
      <rPr>
        <rFont val="Arial"/>
        <color theme="1"/>
        <sz val="10.0"/>
      </rPr>
      <t xml:space="preserve"> 9</t>
    </r>
    <r>
      <rPr>
        <rFont val="Arial"/>
        <color theme="1"/>
        <sz val="10.0"/>
      </rPr>
      <t>월말일자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가맹점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</t>
    </r>
    <r>
      <rPr>
        <rFont val="Arial"/>
        <color theme="1"/>
        <sz val="10.0"/>
      </rPr>
      <t xml:space="preserve"> 
* </t>
    </r>
    <r>
      <rPr>
        <rFont val="Arial"/>
        <color theme="1"/>
        <sz val="10.0"/>
      </rPr>
      <t>누적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이용자수는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카드</t>
    </r>
    <r>
      <rPr>
        <rFont val="Arial"/>
        <color theme="1"/>
        <sz val="10.0"/>
      </rPr>
      <t>(</t>
    </r>
    <r>
      <rPr>
        <rFont val="Arial"/>
        <color theme="1"/>
        <sz val="10.0"/>
      </rPr>
      <t>체크</t>
    </r>
    <r>
      <rPr>
        <rFont val="Arial"/>
        <color theme="1"/>
        <sz val="10.0"/>
      </rPr>
      <t>+</t>
    </r>
    <r>
      <rPr>
        <rFont val="Arial"/>
        <color theme="1"/>
        <sz val="10.0"/>
      </rPr>
      <t>선불</t>
    </r>
    <r>
      <rPr>
        <rFont val="Arial"/>
        <color theme="1"/>
        <sz val="10.0"/>
      </rPr>
      <t xml:space="preserve">) </t>
    </r>
    <r>
      <rPr>
        <rFont val="Arial"/>
        <color theme="1"/>
        <sz val="10.0"/>
      </rPr>
      <t>발급수량</t>
    </r>
    <r>
      <rPr>
        <rFont val="Arial"/>
        <color theme="1"/>
        <sz val="10.0"/>
      </rPr>
      <t>(</t>
    </r>
    <r>
      <rPr>
        <rFont val="Arial"/>
        <color theme="1"/>
        <sz val="10.0"/>
      </rPr>
      <t>충전포함</t>
    </r>
    <r>
      <rPr>
        <rFont val="Arial"/>
        <color theme="1"/>
        <sz val="10.0"/>
      </rPr>
      <t xml:space="preserve">) </t>
    </r>
    <r>
      <rPr>
        <rFont val="Arial"/>
        <color theme="1"/>
        <sz val="10.0"/>
      </rPr>
      <t>누계</t>
    </r>
  </si>
  <si>
    <t>1인당 최대 월 30만 원까지 구매금액의 10% 적립</t>
  </si>
  <si>
    <t>특정</t>
  </si>
  <si>
    <t>보편+선별</t>
  </si>
  <si>
    <r>
      <rPr>
        <rFont val="Arial"/>
        <color theme="1"/>
        <sz val="10.0"/>
      </rPr>
      <t>(</t>
    </r>
    <r>
      <rPr>
        <rFont val="Arial"/>
        <color theme="1"/>
        <sz val="10.0"/>
      </rPr>
      <t>주</t>
    </r>
    <r>
      <rPr>
        <rFont val="Arial"/>
        <color theme="1"/>
        <sz val="10.0"/>
      </rPr>
      <t>)</t>
    </r>
    <r>
      <rPr>
        <rFont val="Arial"/>
        <color theme="1"/>
        <sz val="10.0"/>
      </rPr>
      <t>하나은행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나이스정보통신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하나카드</t>
    </r>
  </si>
  <si>
    <t>https://daejeonsarangcard.kr/</t>
  </si>
  <si>
    <t>울산페이</t>
  </si>
  <si>
    <t>1인당 최대 월 50만 원까지 구매금액의 7% 할인 또는 적립</t>
  </si>
  <si>
    <t>https://www.ulsan.go.kr/u/economy/contents.ulsan?mId=001007004002001000</t>
  </si>
  <si>
    <t>2023년 6월 운영사 변경(KT→코나아이)에 따른 앱 변경으로 사용자 및 가맹점 감소</t>
  </si>
  <si>
    <t>여민전</t>
  </si>
  <si>
    <t>1인당 월 최대 100만 원까지 구매 금액의 7% 적립</t>
  </si>
  <si>
    <t>KT</t>
  </si>
  <si>
    <t>https://www.sejong.go.kr/shrUrl/NL0YA2rNxg1o3iCA0QrW.do</t>
  </si>
  <si>
    <r>
      <rPr>
        <rFont val="맑은 고딕"/>
        <color theme="1"/>
        <sz val="10.0"/>
      </rPr>
      <t>※</t>
    </r>
    <r>
      <rPr>
        <rFont val="Arial"/>
        <color theme="1"/>
        <sz val="10.0"/>
      </rPr>
      <t xml:space="preserve"> '22</t>
    </r>
    <r>
      <rPr>
        <rFont val="맑은 고딕"/>
        <color theme="1"/>
        <sz val="10.0"/>
      </rPr>
      <t>년 대비 '23년 예산 
축소하였으나 발행규모는 확대</t>
    </r>
    <r>
      <rPr>
        <rFont val="Arial"/>
        <color theme="1"/>
        <sz val="10.0"/>
      </rPr>
      <t xml:space="preserve">
('22</t>
    </r>
    <r>
      <rPr>
        <rFont val="맑은 고딕"/>
        <color theme="1"/>
        <sz val="10.0"/>
      </rPr>
      <t>년</t>
    </r>
    <r>
      <rPr>
        <rFont val="Arial"/>
        <color theme="1"/>
        <sz val="10.0"/>
      </rPr>
      <t xml:space="preserve"> 3,300</t>
    </r>
    <r>
      <rPr>
        <rFont val="맑은 고딕"/>
        <color theme="1"/>
        <sz val="10.0"/>
      </rPr>
      <t>억원</t>
    </r>
    <r>
      <rPr>
        <rFont val="Arial"/>
        <color theme="1"/>
        <sz val="10.0"/>
      </rPr>
      <t xml:space="preserve"> → '23</t>
    </r>
    <r>
      <rPr>
        <rFont val="맑은 고딕"/>
        <color theme="1"/>
        <sz val="10.0"/>
      </rPr>
      <t>년</t>
    </r>
    <r>
      <rPr>
        <rFont val="Arial"/>
        <color theme="1"/>
        <sz val="10.0"/>
      </rPr>
      <t xml:space="preserve"> 3,630</t>
    </r>
    <r>
      <rPr>
        <rFont val="맑은 고딕"/>
        <color theme="1"/>
        <sz val="10.0"/>
      </rPr>
      <t>억원</t>
    </r>
    <r>
      <rPr>
        <rFont val="Arial"/>
        <color theme="1"/>
        <sz val="10.0"/>
      </rPr>
      <t>)</t>
    </r>
  </si>
  <si>
    <t>https://www.gmoney.or.kr</t>
  </si>
  <si>
    <t xml:space="preserve">각 기초 지자체의 지역화폐를 통합한 광역 웹사이트 론칭 </t>
  </si>
  <si>
    <t>강원상품권</t>
  </si>
  <si>
    <t>1인당 월 최대 30만 원까지 구매 금액의 7% 할인 또는 적립</t>
  </si>
  <si>
    <t>한국간편결제진흥원, 비즈플레이</t>
  </si>
  <si>
    <t>https://gwgc.gwd.go.kr</t>
  </si>
  <si>
    <t>https://www.gb.go.kr/Main/open_contents/section/economy2020/page.do?mnu_uid=7381&amp;LARGE_CODE=690&amp;MEDIUM_CODE=80&amp;SMALL_CODE=10&amp;SMALL_CODE2=20&amp;mnu_order=10</t>
  </si>
  <si>
    <t>경남사랑상품권</t>
  </si>
  <si>
    <t xml:space="preserve">2019년 8월부터 ~ 2022년 12월부로 발행 중지 </t>
  </si>
  <si>
    <t>한국간편결제진흥원</t>
  </si>
  <si>
    <t>https://www.gyeongnam.go.kr/index.gyeong?menuCd=DOM_000000142022001005</t>
  </si>
  <si>
    <t>탐나는전</t>
  </si>
  <si>
    <t>1인당 월 최대 70만 원까지 구매 금액의 7% 적립</t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</si>
  <si>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 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,  </t>
    </r>
    <r>
      <rPr>
        <rFont val="Arial"/>
        <color theme="1"/>
        <sz val="10.0"/>
      </rPr>
      <t>카드</t>
    </r>
  </si>
  <si>
    <t>나이스정보통신</t>
  </si>
  <si>
    <t>https://tamna.jeju.go.kr/mainView.do</t>
  </si>
  <si>
    <t>2023년부터 운영사 변경으로 인해 이용자수 데이터 초기화됨</t>
  </si>
  <si>
    <t>종로구</t>
  </si>
  <si>
    <t>종로사랑상품권</t>
  </si>
  <si>
    <t>1인당 월 최대 50만 원까지 구매 금액의 7% 할인 또는 적립</t>
  </si>
  <si>
    <t>서울특별시 광역 자료에 합산</t>
  </si>
  <si>
    <t>중구</t>
  </si>
  <si>
    <t>서울중구사랑상품권</t>
  </si>
  <si>
    <t>용산구</t>
  </si>
  <si>
    <t>용산사랑상품권</t>
  </si>
  <si>
    <r>
      <rPr>
        <rFont val="Helvetica Neue"/>
        <sz val="10.0"/>
        <u/>
      </rPr>
      <t>https://seoulpay.shinhancard.com</t>
    </r>
  </si>
  <si>
    <t>성동구</t>
  </si>
  <si>
    <t>성동사랑상품권</t>
  </si>
  <si>
    <t>광진구</t>
  </si>
  <si>
    <t>광진사랑상품권</t>
  </si>
  <si>
    <t>동대문구</t>
  </si>
  <si>
    <t>동대문구사랑상품권</t>
  </si>
  <si>
    <t>중랑구</t>
  </si>
  <si>
    <t>중랑사랑상품권</t>
  </si>
  <si>
    <r>
      <rPr>
        <rFont val="Arial"/>
        <b/>
        <color theme="1"/>
        <sz val="10.0"/>
      </rPr>
      <t>유지</t>
    </r>
  </si>
  <si>
    <t>성북구</t>
  </si>
  <si>
    <t>성북사랑상품권</t>
  </si>
  <si>
    <t>강북구</t>
  </si>
  <si>
    <t>강북사랑상품권</t>
  </si>
  <si>
    <t>도봉구</t>
  </si>
  <si>
    <t>도봉사랑상품권</t>
  </si>
  <si>
    <t>노원구</t>
  </si>
  <si>
    <t>노원사랑상품권</t>
  </si>
  <si>
    <t>은평구</t>
  </si>
  <si>
    <t>은평사랑
상품권</t>
  </si>
  <si>
    <t>서대문구</t>
  </si>
  <si>
    <t>서대문사랑상품권</t>
  </si>
  <si>
    <r>
      <rPr>
        <rFont val="Helvetica Neue"/>
        <sz val="10.0"/>
        <u/>
      </rPr>
      <t>https://seoulpay.shinhancard.com</t>
    </r>
  </si>
  <si>
    <t>마포구</t>
  </si>
  <si>
    <t>마포사랑상품권</t>
  </si>
  <si>
    <t>양천구</t>
  </si>
  <si>
    <t>양천사랑상품권</t>
  </si>
  <si>
    <t>신한컨소시움</t>
  </si>
  <si>
    <t>강서구</t>
  </si>
  <si>
    <t>서울강서사랑상품권</t>
  </si>
  <si>
    <t>구로구</t>
  </si>
  <si>
    <t>구로사랑상품권</t>
  </si>
  <si>
    <t>금천구</t>
  </si>
  <si>
    <t>금천G밸리사랑상품권</t>
  </si>
  <si>
    <t>영등포구</t>
  </si>
  <si>
    <t>영등포사랑상품권</t>
  </si>
  <si>
    <t>동작구</t>
  </si>
  <si>
    <t>동작사랑상품권</t>
  </si>
  <si>
    <t>관악구</t>
  </si>
  <si>
    <t>관악사랑상품권</t>
  </si>
  <si>
    <t>서초구</t>
  </si>
  <si>
    <t>서초사랑상품권</t>
  </si>
  <si>
    <t>강남구</t>
  </si>
  <si>
    <t>강남사랑상품권</t>
  </si>
  <si>
    <t>송파구</t>
  </si>
  <si>
    <t>송파사랑상품권</t>
  </si>
  <si>
    <t>강동구</t>
  </si>
  <si>
    <t>강동사랑상품권</t>
  </si>
  <si>
    <t>2023년 6월 30일에 ‘강동빗살머니’ 사업 종료하고,  '강동사랑상품권'으로 일원화하여 운영</t>
  </si>
  <si>
    <t>서구</t>
  </si>
  <si>
    <t>동구</t>
  </si>
  <si>
    <t>e바구페이</t>
  </si>
  <si>
    <t>1인당 월 최대 40만 원까지 충전 금액의 5% 적립</t>
  </si>
  <si>
    <t>http://www.bsdonggu.go.kr/index.donggu?menuCd=DOM_000000104004010001</t>
  </si>
  <si>
    <t>영도구</t>
  </si>
  <si>
    <t>부산진구</t>
  </si>
  <si>
    <t>동래구</t>
  </si>
  <si>
    <t>남구</t>
  </si>
  <si>
    <t>오륙도페이</t>
  </si>
  <si>
    <t>1인당 월 최대 30만 원까지 구매 금액의 5% 할인 또는 적립</t>
  </si>
  <si>
    <t>https://search.konacard.co.kr/payable-merchants/busan-namgu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</si>
  <si>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</si>
  <si>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</si>
  <si>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</si>
  <si>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</si>
  <si>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</si>
  <si>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</si>
  <si>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</si>
  <si>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</si>
  <si>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</si>
  <si>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</si>
  <si>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</si>
  <si>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동구사랑상품권</t>
  </si>
  <si>
    <t>1인당 월 최대 50만 원까지 구매 금액의 10% 할인 또는 적립</t>
  </si>
  <si>
    <t>지류</t>
  </si>
  <si>
    <t>한국조폐공사</t>
  </si>
  <si>
    <t xml:space="preserve">https://www.icdonggu.go.kr/mai-rea/economy/giftcard_guide.jsp </t>
  </si>
  <si>
    <t xml:space="preserve">인천광역시(광역) 발행 + 기초 단위 지류 상품권 발행  </t>
  </si>
  <si>
    <t>미추홀구</t>
  </si>
  <si>
    <t>인천광역시(광역) 발행</t>
  </si>
  <si>
    <t>연수구</t>
  </si>
  <si>
    <t>남동구</t>
  </si>
  <si>
    <t>부평구</t>
  </si>
  <si>
    <t>계양구</t>
  </si>
  <si>
    <t>강화군</t>
  </si>
  <si>
    <t>옹진군</t>
  </si>
  <si>
    <t>광주 동구 발행 지역화폐/상품권 없음</t>
  </si>
  <si>
    <t>광산구</t>
  </si>
  <si>
    <t>유성구</t>
  </si>
  <si>
    <t>대덕구</t>
  </si>
  <si>
    <t>대덕e로움</t>
  </si>
  <si>
    <t>2023년 할인 또는 적립율 없음</t>
  </si>
  <si>
    <t>모바일, 카드</t>
  </si>
  <si>
    <t>https://www.facebook.com/daedeok.eroum</t>
  </si>
  <si>
    <t>2023년 현재 할인/적립은 없으며기 발행액  및 인센티브 안정적 관리를 위해 플랫폼 운영 중</t>
  </si>
  <si>
    <t>울주군</t>
  </si>
  <si>
    <t>수원시</t>
  </si>
  <si>
    <t>수원페이</t>
  </si>
  <si>
    <t>1인당 월 최대 40만 원까지 구매 금액의 10%할인 또는 적립</t>
  </si>
  <si>
    <t xml:space="preserve">https://www.suwon.go.kr/sw-www/deptHome/dep_eco/eco11/eco11_01.jsp
</t>
  </si>
  <si>
    <r>
      <rPr>
        <rFont val="Arial"/>
        <color theme="1"/>
        <sz val="10.0"/>
      </rPr>
      <t>23.11</t>
    </r>
    <r>
      <rPr>
        <rFont val="맑은 고딕"/>
        <color theme="1"/>
        <sz val="10.0"/>
      </rPr>
      <t>월 한시적</t>
    </r>
    <r>
      <rPr>
        <rFont val="맑은 고딕"/>
        <color theme="1"/>
        <sz val="10.0"/>
      </rPr>
      <t xml:space="preserve"> 충전한도 40-&gt;50 상향</t>
    </r>
  </si>
  <si>
    <t>성남시</t>
  </si>
  <si>
    <t>성남사랑상품권</t>
  </si>
  <si>
    <t>1인당 월 최대 30만 원까지 구매 금액의 10%할인 또는 적립</t>
  </si>
  <si>
    <t>지류, 모바일, 카드</t>
  </si>
  <si>
    <t>https://www.seongnam.go.kr/city/1000327/10201/contents.do</t>
  </si>
  <si>
    <t>의정부시</t>
  </si>
  <si>
    <t>의정부사랑카드</t>
  </si>
  <si>
    <t>1인당 월 최대 40만 원까지 구매 금액의 6% 적립</t>
  </si>
  <si>
    <t>https://www.ui4u.go.kr/depart/contents.do?mId=0408000000</t>
  </si>
  <si>
    <t>국비삭감</t>
  </si>
  <si>
    <t>안양시</t>
  </si>
  <si>
    <t>안양사랑상품권, 안양사랑페이</t>
  </si>
  <si>
    <t>지류, 카드</t>
  </si>
  <si>
    <t>농협, 코나아이</t>
  </si>
  <si>
    <t>https://www.anyang.go.kr/main/contents.do?key=3154</t>
  </si>
  <si>
    <t>예산액:2022년:208억원-&gt;2023년:191억원, 이용자수: 카드 이용자수 기준(지류 이용자수 자료 부존재), 2023.3.1.부터 카드형은 할인에서 적립방식으로 변경(지류는 할인방식 유지)</t>
  </si>
  <si>
    <t>부천시</t>
  </si>
  <si>
    <t>부천페이</t>
  </si>
  <si>
    <t>1인당 월 최대 50만 원까지 구매 금액의 7% 적립</t>
  </si>
  <si>
    <t>http://www.bucheon.go.kr/site/homepage/menu/viewMenu?menuid=148006004013001</t>
  </si>
  <si>
    <t>광명시</t>
  </si>
  <si>
    <t>광명사랑화폐</t>
  </si>
  <si>
    <t>1인당 월 최대 100만 원까지 구매 금액의 10% 적립</t>
  </si>
  <si>
    <t>코나아이㈜</t>
  </si>
  <si>
    <t>https://www.gm.go.kr/pt/partInfo/re/gmPay/gmPay1.jsp</t>
  </si>
  <si>
    <t>○2023년 발행액(10월기준)은 1,342억원으로 2023년 발행목표 1,100억원을 초과 달성함.
○충전 인센티브 최대한도 100만원이었으나, 행안부 지침 및 예산 부족으로  20만원까지 낮춤.</t>
  </si>
  <si>
    <t>평택시</t>
  </si>
  <si>
    <t>평택사랑상품권</t>
  </si>
  <si>
    <t>카드는 1인당 월 최대 50만 원까지 충전 금액의 7% 적립, 지류는 1인당 월 최대 20만 원까지 구매 금액의 7% 할인 또는 적립</t>
  </si>
  <si>
    <t>코나아이, 농협, 새마을금고, 신협</t>
  </si>
  <si>
    <t>https://www.pyeongtaek.go.kr/pyeongtaek/contents.do?mId=0900000000</t>
  </si>
  <si>
    <t>지류 이용자 관련 자료 없음, 인센티브율 조정으로, 상품권 이용 활성화 및 가맹점 수 증가로 발행액 및 사용량은 작년과 비슷할 것으로 예상</t>
  </si>
  <si>
    <t>동두천시</t>
  </si>
  <si>
    <t>동두천사랑카드</t>
  </si>
  <si>
    <t>1인당 월 최대 60만 원까지 구매 금액의 10% 할인 또는 적립</t>
  </si>
  <si>
    <t>카드형</t>
  </si>
  <si>
    <t>https://www.ddc.go.kr/ddc/contents.do?key=1589</t>
  </si>
  <si>
    <t>안산시</t>
  </si>
  <si>
    <t>안산화폐 다온</t>
  </si>
  <si>
    <t xml:space="preserve"> 1인당 월 최대 30만 원까지 구매 금액의 10% 할인 또는 적립</t>
  </si>
  <si>
    <t>https://www.ansan.go.kr/www/common/cntnts/selectContents.do?cntnts_id=C0001274</t>
  </si>
  <si>
    <t>고양시</t>
  </si>
  <si>
    <t>고양페이</t>
  </si>
  <si>
    <t>1인당 월 최대 20만 원까지 구매 금액의 7% 할인 또는 적립</t>
  </si>
  <si>
    <t>https://www.goyang.go.kr/www/www03/www03_4/www03_4_12/www03_4_12_tab1.jsp</t>
  </si>
  <si>
    <t>과천시</t>
  </si>
  <si>
    <t>과천토리</t>
  </si>
  <si>
    <t xml:space="preserve">카드는 1인당 월 최대 40만까지 충전 금액의 7% 적립, 지류는 1인당 월 최대 10만 원까지 구매 금액의 7% 할인 또는 적립
 </t>
  </si>
  <si>
    <t>코나아이, 농협</t>
  </si>
  <si>
    <t>https://www.gccity.go.kr/dept/contents.do?mId=0104010100</t>
  </si>
  <si>
    <r>
      <rPr>
        <rFont val="맑은 고딕"/>
        <color theme="1"/>
        <sz val="10.0"/>
      </rPr>
      <t>명절</t>
    </r>
    <r>
      <rPr>
        <rFont val="Arial"/>
        <color theme="1"/>
        <sz val="10.0"/>
      </rPr>
      <t>(10%), 2</t>
    </r>
    <r>
      <rPr>
        <rFont val="맑은 고딕"/>
        <color theme="1"/>
        <sz val="10.0"/>
      </rPr>
      <t xml:space="preserve">월 </t>
    </r>
    <r>
      <rPr>
        <rFont val="Arial"/>
        <color theme="1"/>
        <sz val="10.0"/>
      </rPr>
      <t>~ 8</t>
    </r>
    <r>
      <rPr>
        <rFont val="맑은 고딕"/>
        <color theme="1"/>
        <sz val="10.0"/>
      </rPr>
      <t xml:space="preserve">월 (6%), 10월 </t>
    </r>
    <r>
      <rPr>
        <rFont val="Arial"/>
        <color theme="1"/>
        <sz val="10.0"/>
      </rPr>
      <t>~ 12</t>
    </r>
    <r>
      <rPr>
        <rFont val="맑은 고딕"/>
        <color theme="1"/>
        <sz val="10.0"/>
      </rPr>
      <t>월 (7</t>
    </r>
    <r>
      <rPr>
        <rFont val="Arial"/>
        <color theme="1"/>
        <sz val="10.0"/>
      </rPr>
      <t>%)</t>
    </r>
  </si>
  <si>
    <t>구리시</t>
  </si>
  <si>
    <t>구리사랑상품권</t>
  </si>
  <si>
    <t>https://www.guri.go.kr/www/contents.do?key=615</t>
  </si>
  <si>
    <t>남양주시</t>
  </si>
  <si>
    <t>남양주사랑상품권</t>
  </si>
  <si>
    <t>1인당 월 최대 50만 원까지 구매 금액의 10% 적립</t>
  </si>
  <si>
    <t>https://www.nyj.go.kr/main/3012</t>
  </si>
  <si>
    <t>오산시</t>
  </si>
  <si>
    <t>오색전</t>
  </si>
  <si>
    <t>1인당 월 최대 70만 원까지 구매 금액의 10% 적립</t>
  </si>
  <si>
    <t>https://www.osan.go.kr/money/front/main.do;jsessionid=75E779276DE758CAA658DE516916A1C7</t>
  </si>
  <si>
    <t>시흥시</t>
  </si>
  <si>
    <t>시흥화폐 시루</t>
  </si>
  <si>
    <t>1인당 월 최대 30만 원까지 구매 금액의 10% 할인 또는 적립</t>
  </si>
  <si>
    <t>농협, 한국조폐공사</t>
  </si>
  <si>
    <t>https://www.si-ru.kr/</t>
  </si>
  <si>
    <t>군포시</t>
  </si>
  <si>
    <t>군포애머니</t>
  </si>
  <si>
    <t>1인당 월 최대 70만 원까지 구매 금액의 7% 할인 또는 적립</t>
  </si>
  <si>
    <t>코나아이 주식회사</t>
  </si>
  <si>
    <t>https://www.gunpo.go.kr/www/contents.do?key=1005979</t>
  </si>
  <si>
    <t>의왕시</t>
  </si>
  <si>
    <t>의왕사랑상품권</t>
  </si>
  <si>
    <t xml:space="preserve"> 카드는 1인당 월 최대 50만까지 충전 금액의 7% 적립, 지류는 1인당 월 최대 20만 원까지 구매 금액의  7% 할인 또는 적립</t>
  </si>
  <si>
    <t>https://www.uiwang.go.kr/UWKORECO0801</t>
  </si>
  <si>
    <t>하남시</t>
  </si>
  <si>
    <t>하머니</t>
  </si>
  <si>
    <t>1인당 월 최대 40만 원까지 구매 금액의 10% 할인 또는 적립</t>
  </si>
  <si>
    <t>https://www.hanam.go.kr/www/contents.do?key=3781</t>
  </si>
  <si>
    <t>* 사용자수:결제건수 기재 / '23년 1~3월 결제 건수</t>
  </si>
  <si>
    <t>용인시</t>
  </si>
  <si>
    <t>용인와이페이</t>
  </si>
  <si>
    <t>https://www.gmoney.or.kr/base/main/view</t>
  </si>
  <si>
    <t>파주시</t>
  </si>
  <si>
    <t>파주페이</t>
  </si>
  <si>
    <t>1인당 월 최대 20만 원까지 구매 금액의 10% 할인 또는 적립</t>
  </si>
  <si>
    <t>https://www.paju.go.kr/www/www_02/industry/industry_01/industry_01_06.jsp</t>
  </si>
  <si>
    <t>국비보조금 지원액 감소에 따른 월한도 및 발행액 감소</t>
  </si>
  <si>
    <t>이천시</t>
  </si>
  <si>
    <t>이천사랑지역화폐</t>
  </si>
  <si>
    <t>1인당 월 최대 70만 원까지 구매 금액의 10% 할인 또는 적립</t>
  </si>
  <si>
    <t>https://www.icheon.go.kr/biz/contents.do?key=2630</t>
  </si>
  <si>
    <t>안성시</t>
  </si>
  <si>
    <t>안성사랑카드</t>
  </si>
  <si>
    <t>선별</t>
  </si>
  <si>
    <t>https://www.anseong.go.kr/depart/contents.do?mId=0108010000</t>
  </si>
  <si>
    <t>김포시</t>
  </si>
  <si>
    <t>김포페이</t>
  </si>
  <si>
    <t>1인 월 최대 20만 원까지 구매 금액의 10% 할인 또는 적립</t>
  </si>
  <si>
    <t>KT, 코나아이</t>
  </si>
  <si>
    <t>https://www.gimpo.go.kr/portal/contents.do?key=1281</t>
  </si>
  <si>
    <t>화성시</t>
  </si>
  <si>
    <t>희망화성
지역화폐</t>
  </si>
  <si>
    <t>코나아이주식회사</t>
  </si>
  <si>
    <t>https://www.hscity.go.kr/www/information/ntcnInfo/hhcLocal/localInfo.jsp</t>
  </si>
  <si>
    <t>카드형만 운영(카드 등록 수 기준)</t>
  </si>
  <si>
    <t>광주시</t>
  </si>
  <si>
    <t>광주사랑카드</t>
  </si>
  <si>
    <t>1인당 월 최대 100만 원까지 구매 금액의 10% 할인 또는 적립</t>
  </si>
  <si>
    <t>양주시</t>
  </si>
  <si>
    <t>양주사랑상품권</t>
  </si>
  <si>
    <t>1인당 월 최대 100만 원까지 충전 금액의 10% 적립</t>
  </si>
  <si>
    <t>https://gmoney.or.kr/base/main/view</t>
  </si>
  <si>
    <t>포천시</t>
  </si>
  <si>
    <t>포천사랑상품권</t>
  </si>
  <si>
    <t>카드는 1인당 월 최대 40만 원까지 구매 금액의 10% 적립, 지류는 월 20만 원까지 10% 할인 또는 적립</t>
  </si>
  <si>
    <t>농협은행(지류), 코나아이(카드)</t>
  </si>
  <si>
    <t>https://www.pocheon.go.kr/www/contents.do?key=10426</t>
  </si>
  <si>
    <t>여주시</t>
  </si>
  <si>
    <t>여주사랑카드</t>
  </si>
  <si>
    <t>https://www.yeoju.go.kr/brd/board/4419/L/menu/4420</t>
  </si>
  <si>
    <t>2022년 예산: 43억, 2023년 예산: 56억 계획 예정</t>
  </si>
  <si>
    <t>연천군</t>
  </si>
  <si>
    <t>연천사랑상품권</t>
  </si>
  <si>
    <t>5년</t>
  </si>
  <si>
    <t>https://www.yeoncheon.go.kr/www/contents.do?key=3517</t>
  </si>
  <si>
    <t>가평군</t>
  </si>
  <si>
    <t>가평GP페이</t>
  </si>
  <si>
    <t>https://www.gp.go.kr/portal/selectBbsNttList.do?bbsNo=528&amp;key=2141</t>
  </si>
  <si>
    <t>양평군</t>
  </si>
  <si>
    <t>양평통보</t>
  </si>
  <si>
    <t>https://www.yp21.go.kr/www/contents.do?key=1506</t>
  </si>
  <si>
    <t>국비지원 축소에 따른 전체 예산 규모 축소</t>
  </si>
  <si>
    <t>춘천시</t>
  </si>
  <si>
    <t>춘천사랑상품권</t>
  </si>
  <si>
    <t>1인당 월 최대 45만 원까지 구매 금액의 10% 할인 또는 적립</t>
  </si>
  <si>
    <t>지류, 모바일</t>
  </si>
  <si>
    <t>한국간편결제진흥원(지류), 춘천시 내 농축협(모바일), 새마을금고, 신협, 한국조폐공사(시스템)</t>
  </si>
  <si>
    <t>https://ccgc.chuncheon.go.kr/</t>
  </si>
  <si>
    <r>
      <rPr>
        <rFont val="Arial"/>
        <color theme="1"/>
        <sz val="10.0"/>
      </rPr>
      <t>지류상품권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사용자는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특정이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불가하며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건수로만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조회됨</t>
    </r>
    <r>
      <rPr>
        <rFont val="Arial"/>
        <color theme="1"/>
        <sz val="10.0"/>
      </rPr>
      <t xml:space="preserve">. 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상품권은</t>
    </r>
    <r>
      <rPr>
        <rFont val="Arial"/>
        <color theme="1"/>
        <sz val="10.0"/>
      </rPr>
      <t xml:space="preserve"> 2020</t>
    </r>
    <r>
      <rPr>
        <rFont val="Arial"/>
        <color theme="1"/>
        <sz val="10.0"/>
      </rPr>
      <t>년부터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도입</t>
    </r>
  </si>
  <si>
    <t>원주시</t>
  </si>
  <si>
    <t>원주사랑상품권</t>
  </si>
  <si>
    <t>카드, 모바일</t>
  </si>
  <si>
    <t>특정
(구매후 5년)</t>
  </si>
  <si>
    <t>https://www.wonju.go.kr/wonjusarang/</t>
  </si>
  <si>
    <t>강릉시</t>
  </si>
  <si>
    <t>강릉페이</t>
  </si>
  <si>
    <t>1인당 월 최대 30만 원까지 구매 금액의 10% 적립</t>
  </si>
  <si>
    <t>https://www.gn.go.kr/www/contents.do?key=3111</t>
  </si>
  <si>
    <t>동해시</t>
  </si>
  <si>
    <t>동해페이/동해사랑상품권</t>
  </si>
  <si>
    <t>1인당 월 최대 50만 원까지 구매 금액의 8% 적립</t>
  </si>
  <si>
    <t>코나아이 주식획사</t>
  </si>
  <si>
    <t>https://dh.go.kr/www/contents.do?key=774</t>
  </si>
  <si>
    <t>국비지원 감소</t>
  </si>
  <si>
    <t>태백시</t>
  </si>
  <si>
    <t>탄탄페이</t>
  </si>
  <si>
    <r>
      <rPr>
        <rFont val="Arial"/>
        <b/>
        <color theme="1"/>
        <sz val="10.0"/>
      </rPr>
      <t>축소</t>
    </r>
  </si>
  <si>
    <r>
      <rPr>
        <rFont val="Arial"/>
        <color theme="1"/>
        <sz val="10.0"/>
      </rPr>
      <t>카드</t>
    </r>
  </si>
  <si>
    <t>https://www.taebaek.go.kr/www/contents.do?key=1558</t>
  </si>
  <si>
    <t>속초시</t>
  </si>
  <si>
    <t>속초사랑상품권</t>
  </si>
  <si>
    <t>23년부터 발행</t>
  </si>
  <si>
    <t>https://localadmin.komscochak.com/login/</t>
  </si>
  <si>
    <t>2023년 1월 첫발행 (카드형 기준)</t>
  </si>
  <si>
    <t>삼척시</t>
  </si>
  <si>
    <t>삼척사랑카드 / 삼척사랑상품권</t>
  </si>
  <si>
    <t>https://www.samcheok.go.kr/specialty/00470/03053.web</t>
  </si>
  <si>
    <t>카드 가입자 기준, 2020년 이전 정보 없음, 매년 발행액 증가추세</t>
  </si>
  <si>
    <t>홍천군</t>
  </si>
  <si>
    <t>홍천사랑상품권</t>
  </si>
  <si>
    <t>1인당 월 최대 100만 원까지 구매 금액의 50% 할인 또는 적립</t>
  </si>
  <si>
    <t>https://www.hongcheon.go.kr/www/contents.do?key=1679</t>
  </si>
  <si>
    <t>횡성군</t>
  </si>
  <si>
    <t>횡성사랑카드</t>
  </si>
  <si>
    <t>https://www.hsg.go.kr/www/selectBbsNttView.do?key=1160&amp;bbsNo=161&amp;nttNo=31233</t>
  </si>
  <si>
    <t>21.3. 출시 (카드 등록 수 기준), 지역사랑상품권 정착에 따른
사용량 지속 확대 예상</t>
  </si>
  <si>
    <t>영월군</t>
  </si>
  <si>
    <t>영월사랑상품권</t>
  </si>
  <si>
    <t>1인당 월 최대 60만 원까지 구매 금액의 5% 할인 또는 적립</t>
  </si>
  <si>
    <t>https://www.yw.go.kr/www/selectBbsNttView.do?key=25&amp;bbsNo=15&amp;nttNo=91368</t>
  </si>
  <si>
    <t>평창군</t>
  </si>
  <si>
    <t>평창사랑상품권</t>
  </si>
  <si>
    <t>https://www.pc.go.kr/portal/government/government-news/government-news-agency?articleSeq=297807</t>
  </si>
  <si>
    <t xml:space="preserve">정보부존재, 2023년 7월부터 지역상품권(평창사랑상품권-지류형, 카드형, 모바일형)을 도입 예정 </t>
  </si>
  <si>
    <t>정선군</t>
  </si>
  <si>
    <t>정선아리랑상품권</t>
  </si>
  <si>
    <t xml:space="preserve">카드는 1인당 월 최대 70만 원까지 연 최대 600만 원까지 구매 금액의 10%,지류는 할인 또는 적립없이 정액 판매 </t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</si>
  <si>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</si>
  <si>
    <t>https://www.jeongseon.go.kr/portal/partinfo/industry_economy/jsgiftcard</t>
  </si>
  <si>
    <t>지류상품권 사용자는 특정이 불가하며, 건수로만 조회됨. 카드상품권은 2020년부터 도입</t>
  </si>
  <si>
    <t>철원군</t>
  </si>
  <si>
    <t>철원사랑상품권</t>
  </si>
  <si>
    <t>지류, 카드, 모바일</t>
  </si>
  <si>
    <t>https://www.cwg.go.kr/www/contents.do?key=364</t>
  </si>
  <si>
    <t>2020년 11월 중 상품권 시스템 변경으로 이전 자료 추출 불가. 지류상품권:  철원군 지역 고객등록자 수, 전자상품권: 사용자등록자 수</t>
  </si>
  <si>
    <t>화천군</t>
  </si>
  <si>
    <t>화천사랑상품권, 화천사랑페이</t>
  </si>
  <si>
    <t>https://www.ihc.go.kr/www/contents.do?key=2432</t>
  </si>
  <si>
    <t>양구군</t>
  </si>
  <si>
    <t>양구사랑상품권, 배꼽페이</t>
  </si>
  <si>
    <t>https://www.yanggu.go.kr/user_sub.php?gid=www&amp;mu_idx=390</t>
  </si>
  <si>
    <t>인제군</t>
  </si>
  <si>
    <t>인제사랑상품권</t>
  </si>
  <si>
    <t>카드는 1인당 월 최대 65만 원까지 구매 금액의 10%,지류는 1인당 월 최대 5만 원까지 10%할인 또는 적립</t>
  </si>
  <si>
    <r>
      <rPr>
        <rFont val="Arial"/>
        <color theme="1"/>
        <sz val="10.0"/>
      </rPr>
      <t>코나아이</t>
    </r>
    <r>
      <rPr>
        <rFont val="Arial"/>
        <color theme="1"/>
        <sz val="10.0"/>
      </rPr>
      <t>(</t>
    </r>
    <r>
      <rPr>
        <rFont val="Arial"/>
        <color theme="1"/>
        <sz val="10.0"/>
      </rPr>
      <t>카드형</t>
    </r>
    <r>
      <rPr>
        <rFont val="Arial"/>
        <color theme="1"/>
        <sz val="10.0"/>
      </rPr>
      <t>)</t>
    </r>
  </si>
  <si>
    <t>https://www.inje.go.kr/portal/field-info/economy/voucher</t>
  </si>
  <si>
    <t>고성군</t>
  </si>
  <si>
    <t>고성사랑카드</t>
  </si>
  <si>
    <t>지류,
카드</t>
  </si>
  <si>
    <t>상품권: 판매대행점(농협 고성군지부, 농협·수협·축협 본점 및 지점, 산림조합)
카드: 코나아이</t>
  </si>
  <si>
    <t>https://www.gwgs.go.kr/prog/bbsArticle/BBSMSTR_000000000412/view.do?bbsId=BBSMSTR_000000000412&amp;nttId=B000000039048Hr9qP9j</t>
  </si>
  <si>
    <t>양양군</t>
  </si>
  <si>
    <t>정보부존재 사유 : 지역사랑상품권 미발행함</t>
  </si>
  <si>
    <t>청주시</t>
  </si>
  <si>
    <t>청주페이</t>
  </si>
  <si>
    <t>충주시</t>
  </si>
  <si>
    <t>충주사랑상품권</t>
  </si>
  <si>
    <t>https://www.chungju.go.kr/www/contents.do?key=3064</t>
  </si>
  <si>
    <t>20년도부터 카드형 상품권 도입, 23년 4월부터 할인율 8%, 구매한도 50만원</t>
  </si>
  <si>
    <t>제천시</t>
  </si>
  <si>
    <t>제천화폐 모아</t>
  </si>
  <si>
    <t>보은군</t>
  </si>
  <si>
    <t>결초보은상품권</t>
  </si>
  <si>
    <t>https://www.boeun.go.kr/www/contents.do?key=2052</t>
  </si>
  <si>
    <t>옥천군</t>
  </si>
  <si>
    <t>옥천사랑상품권</t>
  </si>
  <si>
    <t>지류(발행폐지, 환전 운영), 카드</t>
  </si>
  <si>
    <t>https://www.oc.go.kr/www/selectTnOcCouponAgentListU.do?sc10=OCSARANG&amp;key=388&amp;cpn=108</t>
  </si>
  <si>
    <t>영동군</t>
  </si>
  <si>
    <t>레인보우영동페이</t>
  </si>
  <si>
    <r>
      <rPr>
        <rFont val="Helvetica Neue"/>
        <sz val="10.0"/>
        <u/>
      </rPr>
      <t>https://www.yd21.go.kr/kr/html/sub05/0502010601.html</t>
    </r>
  </si>
  <si>
    <t>2023년은 3월 기준</t>
  </si>
  <si>
    <t>증평군</t>
  </si>
  <si>
    <t>증평사랑으뜸상품권, 증평행복카드</t>
  </si>
  <si>
    <t>1인당 월 최대 50만 원까지 연 최대 500만 원까지 구매 금액의 10% 할인 또는 적립</t>
  </si>
  <si>
    <t>https://www.jp.go.kr/kor/sub05_02_04_02.do</t>
  </si>
  <si>
    <t>진천군</t>
  </si>
  <si>
    <t>진천사랑상품권</t>
  </si>
  <si>
    <t>한국조폐공사, 한국간편결제진흥원</t>
  </si>
  <si>
    <t>https://gift.jincheon.go.kr/main.do</t>
  </si>
  <si>
    <t>지류형(2002 ~ 현재) : 2021년 시스템 개정으로 이전 자료 추출 불가능, 모바일(2020.4. ~ 현재), 카드(2021.7. ~ 현재), 지류+카드 통합한도 30만원, 모바일 30만원, 1인 최대 60만원 구매가능하나 정책상황에 따라 70만원까지 확대될 수 있음</t>
  </si>
  <si>
    <t>괴산군</t>
  </si>
  <si>
    <t>괴산사랑상품권</t>
  </si>
  <si>
    <t>https://www.goesan.go.kr/economy/contents.do?key=1878</t>
  </si>
  <si>
    <t>※ 2019년 지류이용자수 집계불가</t>
  </si>
  <si>
    <t>음성군</t>
  </si>
  <si>
    <t>음성행복페이</t>
  </si>
  <si>
    <r>
      <rPr>
        <rFont val="&quot;Malgun Gothic&quot;"/>
        <b/>
        <color theme="1"/>
      </rPr>
      <t>1</t>
    </r>
    <r>
      <rPr>
        <rFont val="Arial"/>
        <b/>
        <color theme="1"/>
      </rPr>
      <t>인당 월 최대 50만 원까지 구매 금액의 10% 할인 또는 적립</t>
    </r>
  </si>
  <si>
    <r>
      <rPr>
        <rFont val="맑은 고딕"/>
        <b/>
        <color theme="1"/>
        <sz val="10.0"/>
      </rPr>
      <t>축소</t>
    </r>
  </si>
  <si>
    <r>
      <rPr>
        <rFont val="Arial"/>
        <sz val="10.0"/>
        <u/>
      </rPr>
      <t>https://www.eumseong.go.kr/www/contents.do?key=7761</t>
    </r>
    <r>
      <rPr>
        <rFont val="맑은 고딕"/>
        <sz val="10.0"/>
        <u/>
      </rPr>
      <t xml:space="preserve"> </t>
    </r>
  </si>
  <si>
    <t>"[2023년 할인율]
일반: 월30만원 한도/인센티브10% 
특별(1,5,9월):  월50만원 한도/인센티브10%"</t>
  </si>
  <si>
    <t>단양군</t>
  </si>
  <si>
    <t>단양사랑상품권</t>
  </si>
  <si>
    <t>지류,카드,모바일</t>
  </si>
  <si>
    <t>https://www.danyang.go.kr/dy21/969</t>
  </si>
  <si>
    <t>2021년도 부터 시스템도입됨에 따라 이전년도 자료 확인 불가, 할인율 및 할인한도 변동계획 없음</t>
  </si>
  <si>
    <t>천안시</t>
  </si>
  <si>
    <t>천안사랑상품권, 천안사랑카드</t>
  </si>
  <si>
    <t>https://www.cheonan.go.kr/kor/sub05_02_15_01.do</t>
  </si>
  <si>
    <t>*연도별 최대 캐시백 지급한도 및 지급률 2020년: 100만원, 10%, 2021년: 70만원, 10%, 2022년: 30만원, 10%, 2023년: 80만원, 10%</t>
  </si>
  <si>
    <t>공주시</t>
  </si>
  <si>
    <t>공주페이</t>
  </si>
  <si>
    <t>1인당 월 최대 100만 원까지 구매 금액의 10%할인 또는 적립</t>
  </si>
  <si>
    <t>착한페이</t>
  </si>
  <si>
    <t>https://www.gongju.go.kr/kr/sub06_06_03_01.do</t>
  </si>
  <si>
    <t>보령시</t>
  </si>
  <si>
    <t>보령사랑상품권</t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</si>
  <si>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</si>
  <si>
    <t>https://www.brcn.go.kr/kor/sub05_04_08_01.do</t>
  </si>
  <si>
    <t>지류 누적 가입자 수 집계 불가</t>
  </si>
  <si>
    <t>아산시</t>
  </si>
  <si>
    <t>아산페이</t>
  </si>
  <si>
    <t>https://
www.asan.go.kr/main
/cms/?no=387</t>
  </si>
  <si>
    <t>서산시</t>
  </si>
  <si>
    <t>서산사랑상품권</t>
  </si>
  <si>
    <t>1인당 월 최대 30만 원까지 구매 금액의 30% 할인 또는 적립</t>
  </si>
  <si>
    <t>https://www.seosan.go.kr/www/contents.do?key=5010</t>
  </si>
  <si>
    <t>행안부 개정 지침으로 30억이상 가맹점 해지시 상품권 활성화 사업이 다소 둔화될 소지가 있음</t>
  </si>
  <si>
    <t>논산시</t>
  </si>
  <si>
    <t>논산사랑지역화폐</t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</si>
  <si>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</si>
  <si>
    <t>한국폐공사</t>
  </si>
  <si>
    <r>
      <rPr>
        <rFont val="Arial"/>
        <sz val="10.0"/>
        <u/>
      </rPr>
      <t>https://www.nonsan.go.kr/kor/html/sub05/05050801.html</t>
    </r>
    <r>
      <rPr>
        <rFont val="Arial"/>
        <sz val="10.0"/>
        <u/>
      </rPr>
      <t xml:space="preserve"> </t>
    </r>
  </si>
  <si>
    <t>계룡시</t>
  </si>
  <si>
    <t>계룡사랑상품권</t>
  </si>
  <si>
    <t>1인당 월 최대 50만 원까지 10% 할인 또는 적립</t>
  </si>
  <si>
    <t>모바일, 지류</t>
  </si>
  <si>
    <t>https://gyeryong.go.kr/kr/html/sub05/05030501.html</t>
  </si>
  <si>
    <t>모바일10%→7%, 지류 10%→5%, 1만원권 점자 발행 추진(23. 4.~)</t>
  </si>
  <si>
    <t>당진시</t>
  </si>
  <si>
    <t>당진사랑상품권</t>
  </si>
  <si>
    <t>https://www.dangjin.go.kr/kor/sub05_03_05_01.do</t>
  </si>
  <si>
    <t>금산군</t>
  </si>
  <si>
    <t>금산사랑상품권</t>
  </si>
  <si>
    <t>https://www.geumsan.go.kr/kr/html/sub05/05040901.html</t>
  </si>
  <si>
    <t>부여군</t>
  </si>
  <si>
    <t>굿뜨래페이</t>
  </si>
  <si>
    <t>1인당 월 최대 100만 원까지 구매 금액의 15% 할인 또는 적립</t>
  </si>
  <si>
    <t>인조이웍스</t>
  </si>
  <si>
    <t>https://goodtraepay.buyeo.go.kr</t>
  </si>
  <si>
    <t>2023년 지역사랑상품권 발행지원 지침에 따라 1.1인당 월 70만원 이내에서 충전인센티브 지급 2. 보유한도 1인당 최대 150만원이내</t>
  </si>
  <si>
    <t>서천군</t>
  </si>
  <si>
    <t>서천사랑상품권</t>
  </si>
  <si>
    <r>
      <rPr>
        <rFont val="맑은 고딕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모바일(카드)</t>
    </r>
  </si>
  <si>
    <t>https://www.seocheon.go.kr/kor/sub05_09_01.do</t>
  </si>
  <si>
    <t>모바일, 카드 기준이며, 지류 자료 확인불가</t>
  </si>
  <si>
    <t>청양군</t>
  </si>
  <si>
    <t>청양사랑상품권</t>
  </si>
  <si>
    <t>https://localpay.komscochak.com/</t>
  </si>
  <si>
    <t>홍성군</t>
  </si>
  <si>
    <t>홍성사랑상품권</t>
  </si>
  <si>
    <t>한국조폐공사, 농협은행</t>
  </si>
  <si>
    <t>https://www.hongseong.go.kr/kor/sub05_031001.do</t>
  </si>
  <si>
    <t>1월, 4~12월: 10% 할인판매
2~3월: 5% 할인판매</t>
  </si>
  <si>
    <t>예산군</t>
  </si>
  <si>
    <t>예산사랑상품권</t>
  </si>
  <si>
    <t>https://www.yesan.go.kr/kor/sub05_03_09_01.do</t>
  </si>
  <si>
    <t>태안군</t>
  </si>
  <si>
    <t>태안사랑상품권</t>
  </si>
  <si>
    <t>https://www.taean.go.kr/area/sub01_10_01.do</t>
  </si>
  <si>
    <t>전주시</t>
  </si>
  <si>
    <t>전주사랑상품권</t>
  </si>
  <si>
    <t>전북은행, KIS정보통신</t>
  </si>
  <si>
    <t>https://www.jeonju.go.kr/index.9is?contentUid=9be517a7740efb7e01754daa51d640bf&amp;subPath=</t>
  </si>
  <si>
    <t>군산시</t>
  </si>
  <si>
    <t>군산사랑상품권</t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</si>
  <si>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>,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>,</t>
    </r>
    <r>
      <rPr>
        <rFont val="Arial"/>
        <color theme="1"/>
        <sz val="10.0"/>
      </rPr>
      <t>카드</t>
    </r>
  </si>
  <si>
    <t>https://www.gunsan.go.kr/main/m303</t>
  </si>
  <si>
    <t>익산시</t>
  </si>
  <si>
    <t>익산다이로움, 익산사랑상품권</t>
  </si>
  <si>
    <t>모바일,카드</t>
  </si>
  <si>
    <t>https://www.iksan.go.kr/index.iksan?menuCd=DOM_000002004015001000</t>
  </si>
  <si>
    <t>2023년도 행안부 지침으로 인센티브 구매한도 100만원에서 70만원으로 축소 및 보유한도 최대 150만원, 혜택제공 최대 10%이내로 하여 발행량 감소 예상</t>
  </si>
  <si>
    <t>정읍시</t>
  </si>
  <si>
    <t>정읍사랑상품권</t>
  </si>
  <si>
    <t>https://www.jeongeup.go.kr/index.jeongeup?menuCd=DOM_000000103009009001</t>
  </si>
  <si>
    <t>남원시</t>
  </si>
  <si>
    <t>남원사랑상품권</t>
  </si>
  <si>
    <t>지류,모바일,카드</t>
  </si>
  <si>
    <t>https://www.namwon.go.kr/index.do?menuCd=DOM_000000203002008001</t>
  </si>
  <si>
    <t>김제시</t>
  </si>
  <si>
    <t>김제사랑상품권</t>
  </si>
  <si>
    <t>https://www.gimje.go.kr/index.gimje?menuCd=DOM_000000106001001000</t>
  </si>
  <si>
    <t>2019년은 전산화 20.07.이전으로 사용자 수, 가맹점 수  확인불가</t>
  </si>
  <si>
    <t>완주군</t>
  </si>
  <si>
    <t>완주사랑상품권</t>
  </si>
  <si>
    <t>지류,카드</t>
  </si>
  <si>
    <t>농협</t>
  </si>
  <si>
    <t>https://www.wanju.go.kr/index.wanju?menuCd=DOM_000000104003009001</t>
  </si>
  <si>
    <t>진안군</t>
  </si>
  <si>
    <t>진안고원 행복상품권</t>
  </si>
  <si>
    <t>진안고원행복지류</t>
  </si>
  <si>
    <t>https://www.jinan.go.kr/index.jinan?menuCd=DOM_000000109002009001</t>
  </si>
  <si>
    <t>무주군</t>
  </si>
  <si>
    <t>무주사랑상품권</t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</si>
  <si>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</si>
  <si>
    <t>https://www.muju.go.kr/index.9is?contentUid=ff8080816c5f9d47016cbd99e9360343</t>
  </si>
  <si>
    <t>장수군</t>
  </si>
  <si>
    <t>장수사랑상품권</t>
  </si>
  <si>
    <t>장수군 분야별정보 &gt; 산업경제 &gt; 장수사랑상품권 &gt; 상품권안내 (jangsu.go.kr)</t>
  </si>
  <si>
    <t>임실군</t>
  </si>
  <si>
    <t>임실사랑상품권</t>
  </si>
  <si>
    <t>https://www.imsil.go.kr/index.imsil?menuCd=DOM_000000104002010000</t>
  </si>
  <si>
    <t>순창군</t>
  </si>
  <si>
    <t>순창사랑상품권</t>
  </si>
  <si>
    <t>종이,모바일,카드</t>
  </si>
  <si>
    <t>조폐공사</t>
  </si>
  <si>
    <t>https://www.sunchang.go.kr/index.sunchang?menuCd=DOM_000000105002008000</t>
  </si>
  <si>
    <t>대행사 변경으로 인한 정확한 가입자 수 집계 불가, 사용자 수는 집계가능한 모바일 상품권 사용자 수로 산정 →2019년도는 종이상품권만 발행</t>
  </si>
  <si>
    <t>고창군</t>
  </si>
  <si>
    <t>고창사랑상품권</t>
  </si>
  <si>
    <t>고향사랑페이</t>
  </si>
  <si>
    <t>http://www.gochang.go.kr/index.gochang?menuCd=DOM_000000104003001011&amp;cpath=</t>
  </si>
  <si>
    <t>부안군</t>
  </si>
  <si>
    <t>부안사랑상품권</t>
  </si>
  <si>
    <t>https://www.buan.go.kr/index.buan?menuCd=DOM_000000104003007003</t>
  </si>
  <si>
    <t>목포시</t>
  </si>
  <si>
    <t>목포사랑상품권</t>
  </si>
  <si>
    <t>한국조폐공사, 광주은행</t>
  </si>
  <si>
    <t>https://www.mokpo.go.kr/www/industry_economy/voucher/voucher</t>
  </si>
  <si>
    <t>연 매출 30억 이상 가맹점 조정 여부</t>
  </si>
  <si>
    <t>여수시</t>
  </si>
  <si>
    <t>여수사랑상품권/
섬섬여수페이</t>
  </si>
  <si>
    <t>카드는 1인당 월 최대 50만 원까지 구매 금액의 10%,지류는 1인당 월 최대 50만 원까지 구매금액의 6% 할인 또는 적립</t>
  </si>
  <si>
    <t>https://www.yeosu.go.kr/www/sphere/industry/consumer/voucher</t>
  </si>
  <si>
    <r>
      <rPr>
        <rFont val="Arial"/>
        <color theme="1"/>
        <sz val="10.0"/>
      </rPr>
      <t>2019~21</t>
    </r>
    <r>
      <rPr>
        <rFont val="Arial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상품권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시스템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이전으로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확인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불가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평시</t>
    </r>
    <r>
      <rPr>
        <rFont val="Arial"/>
        <color theme="1"/>
        <sz val="10.0"/>
      </rPr>
      <t xml:space="preserve"> 6%, </t>
    </r>
    <r>
      <rPr>
        <rFont val="Arial"/>
        <color theme="1"/>
        <sz val="10.0"/>
      </rPr>
      <t>명절</t>
    </r>
    <r>
      <rPr>
        <rFont val="Arial"/>
        <color theme="1"/>
        <sz val="10.0"/>
      </rPr>
      <t xml:space="preserve"> 10% </t>
    </r>
    <r>
      <rPr>
        <rFont val="Arial"/>
        <color theme="1"/>
        <sz val="10.0"/>
      </rPr>
      <t>특별할인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추진</t>
    </r>
    <r>
      <rPr>
        <rFont val="Arial"/>
        <color theme="1"/>
        <sz val="10.0"/>
      </rPr>
      <t>('23. 8. ~</t>
    </r>
    <r>
      <rPr>
        <rFont val="Arial"/>
        <color theme="1"/>
        <sz val="10.0"/>
      </rPr>
      <t>카드형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상시</t>
    </r>
    <r>
      <rPr>
        <rFont val="Arial"/>
        <color theme="1"/>
        <sz val="10.0"/>
      </rPr>
      <t xml:space="preserve"> 10% </t>
    </r>
    <r>
      <rPr>
        <rFont val="Arial"/>
        <color theme="1"/>
        <sz val="10.0"/>
      </rPr>
      <t>할인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추진</t>
    </r>
    <r>
      <rPr>
        <rFont val="Arial"/>
        <color theme="1"/>
        <sz val="10.0"/>
      </rPr>
      <t>)</t>
    </r>
  </si>
  <si>
    <t>순천시</t>
  </si>
  <si>
    <t>순천사랑상품권</t>
  </si>
  <si>
    <t>https://www.suncheon.go.kr/kr/life/0001/0001/0002/</t>
  </si>
  <si>
    <t>이용자수 1백만 명 이상? 확인 필요</t>
  </si>
  <si>
    <t>나주시</t>
  </si>
  <si>
    <t>나주사랑상품권</t>
  </si>
  <si>
    <t>https://www.naju.go.kr/www/field_info/economy/gift</t>
  </si>
  <si>
    <t>2019년은 9월부터 사용자통계(집계) 시작으로, 실 사용자 수 파악이 어려움</t>
  </si>
  <si>
    <t>광양시</t>
  </si>
  <si>
    <t>광양사랑상품권</t>
  </si>
  <si>
    <t>1인당 월 최대 150만 원까지 구매 금액의 10% 할인 또는 적립</t>
  </si>
  <si>
    <t>https://gwangyang.go.kr/board.es?mid=a11206140000&amp;bid=0115</t>
  </si>
  <si>
    <t>2019~2020년 카드 상품권 누적 이용자 확인불가</t>
  </si>
  <si>
    <t>담양군</t>
  </si>
  <si>
    <t>담양사랑상품권</t>
  </si>
  <si>
    <r>
      <rPr>
        <rFont val="맑은 고딕"/>
        <color theme="1"/>
        <sz val="10.0"/>
      </rPr>
      <t>한국조폐공사</t>
    </r>
    <r>
      <rPr>
        <rFont val="Arial"/>
        <color theme="1"/>
        <sz val="10.0"/>
      </rPr>
      <t xml:space="preserve">. 
</t>
    </r>
    <r>
      <rPr>
        <rFont val="맑은 고딕"/>
        <color theme="1"/>
        <sz val="10.0"/>
      </rPr>
      <t>한국간편결제진흥원</t>
    </r>
    <r>
      <rPr>
        <rFont val="Arial"/>
        <color theme="1"/>
        <sz val="10.0"/>
      </rPr>
      <t>(</t>
    </r>
    <r>
      <rPr>
        <rFont val="맑은 고딕"/>
        <color theme="1"/>
        <sz val="10.0"/>
      </rPr>
      <t>제로페이</t>
    </r>
    <r>
      <rPr>
        <rFont val="Arial"/>
        <color theme="1"/>
        <sz val="10.0"/>
      </rPr>
      <t>)</t>
    </r>
  </si>
  <si>
    <t>https://atmo74.tistory.com/611</t>
  </si>
  <si>
    <t>카드+모바일 21.7.~ 협약</t>
  </si>
  <si>
    <t>곡성군</t>
  </si>
  <si>
    <t>곡성심청상품권</t>
  </si>
  <si>
    <t>https://www.gokseong.go.kr/kr/subPage.do?menuNo=103009006001</t>
  </si>
  <si>
    <t>카드형 없음, 지류형 - 이용자 수 추출 불가</t>
  </si>
  <si>
    <t>구례군</t>
  </si>
  <si>
    <t>구례사랑상품권, 구례사랑카드</t>
  </si>
  <si>
    <t>https://www.gurye.go.kr/kr/subPage.do?menuNo=117001005001</t>
  </si>
  <si>
    <t>시스템 도입 2020년, 예산 계획은 증가 계획이었으나, 담당자는 연말까지 구매액이 줄어서 실제 발행액은 축소될 것으로 전망함</t>
  </si>
  <si>
    <t>고흥군</t>
  </si>
  <si>
    <t>고흥사랑상품권</t>
  </si>
  <si>
    <t>https://www.goheung.go.kr/economy/contentsView.do?pageId=economy36</t>
  </si>
  <si>
    <t>지류형 상품권 누적 이용자 확인 불가</t>
  </si>
  <si>
    <t>보성군</t>
  </si>
  <si>
    <t>보성사랑상품권</t>
  </si>
  <si>
    <t>1인당 월 최대 70만 원까지 구매금액의 10%할인 또는 적립</t>
  </si>
  <si>
    <t>https://www.boseong.go.kr/www/industry_economy/economy/voucher</t>
  </si>
  <si>
    <t>화순군</t>
  </si>
  <si>
    <t>화순사랑상품권</t>
  </si>
  <si>
    <t>https://www.hwasun.go.kr/contents.do?S=S01&amp;M=051001000000</t>
  </si>
  <si>
    <t>장흥군</t>
  </si>
  <si>
    <t>정남진장흥사랑상품권</t>
  </si>
  <si>
    <t>https://www.jangheung.go.kr/www/regional_economy/gift_certificate</t>
  </si>
  <si>
    <t>2021. 8월 운영대행사 변경으로 이전 자료 파악 불가, 지류의 경우,  가입자 수를 알 수 없어 구매자 수로 집계, 2023년 국비 지원방향:
할인보전금(5%) 지원으로 지방비 부담 완화</t>
  </si>
  <si>
    <t>강진군</t>
  </si>
  <si>
    <t>강진사랑상품권</t>
  </si>
  <si>
    <t>1인당 월 70만 원까지 구매 금액의 10% 할인 또는 적립</t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</si>
  <si>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</si>
  <si>
    <t>한국조폐공사(지류/카드), 한국간판결제진흥원(모바일)</t>
  </si>
  <si>
    <t>https://www.gangjin.go.kr/www/part/industrial_economy/giftcard</t>
  </si>
  <si>
    <t>○ 전년도 대비 예산 확대 
○ 2023년 2월 행정안전부 지역사랑상품권 지침 관련 정책변경으로  예산 추이 미정</t>
  </si>
  <si>
    <t>해남군</t>
  </si>
  <si>
    <t>해남사랑상품권</t>
  </si>
  <si>
    <r>
      <rPr>
        <rFont val="맑은 고딕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 xml:space="preserve">모바일, </t>
    </r>
    <r>
      <rPr>
        <rFont val="맑은 고딕"/>
        <color theme="1"/>
        <sz val="10.0"/>
      </rPr>
      <t>카드</t>
    </r>
  </si>
  <si>
    <t>https://www.haenam.go.kr/index.9is?contentUid=18e3368f818adfc901818f4d043d2e78</t>
  </si>
  <si>
    <t>2019~20년 운영사 변경으로 확인 불가, 상품권 종류별 중복구매 제외</t>
  </si>
  <si>
    <t>영암군</t>
  </si>
  <si>
    <t>영암사랑상품권</t>
  </si>
  <si>
    <t>발행일로부터 5년 이내</t>
  </si>
  <si>
    <t>한국조폐공사(지류, 카드), 한국간편결제진흥원(모바일)</t>
  </si>
  <si>
    <t>https://www.yeongam.go.kr/home/www/info_area/life_11/life_11_07/yeongam.go</t>
  </si>
  <si>
    <t>시스템상 이용자 수 산출 불가</t>
  </si>
  <si>
    <t>무안군</t>
  </si>
  <si>
    <t>무안사랑상품권</t>
  </si>
  <si>
    <t>https://www.muan.go.kr/www/information/industry/muan_voucher/voucher_outline</t>
  </si>
  <si>
    <t>지류형은 자료는 알 수 없음
'23. 4월부터 1인 월 50만 원까지로 구매 한도 변경</t>
  </si>
  <si>
    <t>함평군</t>
  </si>
  <si>
    <t>함평사랑상품권</t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</si>
  <si>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>(QR+</t>
    </r>
    <r>
      <rPr>
        <rFont val="Arial"/>
        <color theme="1"/>
        <sz val="10.0"/>
      </rPr>
      <t>카드</t>
    </r>
    <r>
      <rPr>
        <rFont val="Arial"/>
        <color theme="1"/>
        <sz val="10.0"/>
      </rPr>
      <t>)</t>
    </r>
  </si>
  <si>
    <t>발행일로부터 5년</t>
  </si>
  <si>
    <t>https://www.hampyeong.go.kr/contentsView.do?pageId=www148</t>
  </si>
  <si>
    <r>
      <rPr>
        <rFont val="Arial"/>
        <color theme="1"/>
        <sz val="10.0"/>
      </rPr>
      <t>2023</t>
    </r>
    <r>
      <rPr>
        <rFont val="Arial"/>
        <color theme="1"/>
        <sz val="10.0"/>
      </rPr>
      <t>년</t>
    </r>
    <r>
      <rPr>
        <rFont val="Arial"/>
        <color theme="1"/>
        <sz val="10.0"/>
      </rPr>
      <t xml:space="preserve"> 3</t>
    </r>
    <r>
      <rPr>
        <rFont val="Arial"/>
        <color theme="1"/>
        <sz val="10.0"/>
      </rPr>
      <t>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이용자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추출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불가</t>
    </r>
  </si>
  <si>
    <t>영광군</t>
  </si>
  <si>
    <t>영광사랑상품권</t>
  </si>
  <si>
    <t>1인당 월 최대 20만 원까지 구매 금액의 10%할인 또는 적립</t>
  </si>
  <si>
    <t>코나아이, ITS&amp;G</t>
  </si>
  <si>
    <r>
      <rPr>
        <rFont val="Helvetica Neue"/>
        <sz val="10.0"/>
        <u/>
      </rPr>
      <t>https://www.yeonggwang.go.kr/subpage/?site=headquarter_new&amp;mn=9403&amp;mode=edit&amp;pg_idx=6734</t>
    </r>
  </si>
  <si>
    <t>장성군</t>
  </si>
  <si>
    <t>장성사랑상품권</t>
  </si>
  <si>
    <t>지류. 카드</t>
  </si>
  <si>
    <t>https://www.jangseong.go.kr/home/www/comm/giftcard/giftcard_info</t>
  </si>
  <si>
    <t>2019~20년 지류형만 사용해서 정보 알 수 없음, 2021~현재 카드형 자료 기준, 상품권 지침 변경으로 당초 발행계획보다 발행액 감소가 예상됨</t>
  </si>
  <si>
    <t>완도군</t>
  </si>
  <si>
    <t>완도사랑상품권</t>
  </si>
  <si>
    <t>1인당 월 최대 50만 원까지, 연 최대 500만 원까지 구매 금액의 10% 할인 또는 적립</t>
  </si>
  <si>
    <t>https://www.wando.go.kr/www/industry/wando_sarang</t>
  </si>
  <si>
    <t>진도군</t>
  </si>
  <si>
    <t>진도아리랑상품권</t>
  </si>
  <si>
    <t>https://www.jindo.go.kr/home/sub.cs?m=797</t>
  </si>
  <si>
    <t>2021. 6. 21. 상품권 통합관리 시스템 변경으로 2019. ~ 2020. 내역 확인 불가, 2019~2020년 지류만 운영으로 사용자 확인 불가
2021. 7월이후 모바일 상품권 사용자 수 작성</t>
  </si>
  <si>
    <t>신안군</t>
  </si>
  <si>
    <t>1004섬신안상품권</t>
  </si>
  <si>
    <t>https://shinan.go.kr/home/www/dept_info/dept_info_11/page.wscms</t>
  </si>
  <si>
    <t>사용자수 확인이 어려움으로 사용건수로 집계 함 "2023년 누적이용자수 집계
지류(구매건수)+카드(충전건수)"</t>
  </si>
  <si>
    <t>포항시</t>
  </si>
  <si>
    <t>포항사랑상품권</t>
  </si>
  <si>
    <t>https://www.pohang.go.kr/giftcard/contents/main/</t>
  </si>
  <si>
    <t>경주시</t>
  </si>
  <si>
    <t>경주페이</t>
  </si>
  <si>
    <t>https://www.gyeongju.go.kr/area/page.do?mnu_uid=2905&amp;</t>
  </si>
  <si>
    <t>김천시</t>
  </si>
  <si>
    <t>김천사랑상품권</t>
  </si>
  <si>
    <t>https://www.gc.go.kr/industry/contents.do?mId=0405000000</t>
  </si>
  <si>
    <t>카드 발행 2020년부터 이므로, 사용자수는 카드형 사용자 수 기준이며, 2019년에는 카드형 발급 전이라 사용자 수 확인 불가함 또한 지류 사용자수 확인 불가</t>
  </si>
  <si>
    <t>안동시</t>
  </si>
  <si>
    <t>안동사랑상품권</t>
  </si>
  <si>
    <t>지류, 모바일,카드</t>
  </si>
  <si>
    <t>https://blog.naver.com/andongcity00/222310394713</t>
  </si>
  <si>
    <t>구미시</t>
  </si>
  <si>
    <t>https://www.gumi.go.kr/gumigift/</t>
  </si>
  <si>
    <t>영주시</t>
  </si>
  <si>
    <t>영주사랑상품권</t>
  </si>
  <si>
    <t>https://www.yeongju.go.kr</t>
  </si>
  <si>
    <t>지류 : 구매자수, 모바일 및 카드:  가입자수, 모바일 사용자 증가</t>
  </si>
  <si>
    <t>영천시</t>
  </si>
  <si>
    <t>영천사랑상품권</t>
  </si>
  <si>
    <t>1인당 월 최대 월 70만 원까지 구매 금액의 10% 할인 또는 적립</t>
  </si>
  <si>
    <t>나이스정보통신, 한국조폐공사</t>
  </si>
  <si>
    <t>https://www.gb.go.kr/Main/open_contents/section/economy2020/page.do?mnu_uid=7388&amp;LARGE_CODE=690&amp;MEDIUM_CODE=80&amp;SMALL_CODE=10&amp;SMALL_CODE2=20&amp;SMALL_CODE3=70</t>
  </si>
  <si>
    <t>상주시</t>
  </si>
  <si>
    <t>상주화폐</t>
  </si>
  <si>
    <t>KIS정보통신</t>
  </si>
  <si>
    <t>https://www.sangju.go.kr/page/4286/3050.tc</t>
  </si>
  <si>
    <t>문경시</t>
  </si>
  <si>
    <t>문경사랑상품권</t>
  </si>
  <si>
    <t>http://www.gbmg.go.kr/portal/contents.do?mId=0601070100</t>
  </si>
  <si>
    <t>2020년 지류 이용자 수는 시스템 변경으로 알 수 없음</t>
  </si>
  <si>
    <t>경산시</t>
  </si>
  <si>
    <t>경산사랑상품권</t>
  </si>
  <si>
    <t>https://www.gbgs.go.kr/open_content/ko/page.do?mnu_uid=5283</t>
  </si>
  <si>
    <t>군위군</t>
  </si>
  <si>
    <t>군위사랑상품권</t>
  </si>
  <si>
    <t>22년 폐지</t>
  </si>
  <si>
    <t>지류, 모바일, 카드=</t>
  </si>
  <si>
    <t>https://www.gunwi.go.kr/ko/page.do?mnu_uid=283&amp;</t>
  </si>
  <si>
    <t>2023년 7월 1일자로 대구시로 편입됨에 따라 군위사랑상품권은 6월 20일까지만 판매</t>
  </si>
  <si>
    <t>의성군</t>
  </si>
  <si>
    <t>의성사랑상품권</t>
  </si>
  <si>
    <t>카든 1인당 월 최대 30만 원까지 구매 금액의 10%,지류와 모바일은 1인당 월 최대 40만 원까지 구매 금액의 10% 할인 또는 적립</t>
  </si>
  <si>
    <t>한국조폐공사,코나아이</t>
  </si>
  <si>
    <t>22. 3월 지류상품권 시스템 변경으로 22년 이전의 연도별 지류 이용자 수 추출불가</t>
  </si>
  <si>
    <t>청송군</t>
  </si>
  <si>
    <t>청송사랑화폐</t>
  </si>
  <si>
    <t>1년</t>
  </si>
  <si>
    <t>https://www.cs.go.kr/specialty/00003174/00006603.web</t>
  </si>
  <si>
    <t>100% 지류 발행</t>
  </si>
  <si>
    <t>영양군</t>
  </si>
  <si>
    <t>영양사랑상품권, 영양사랑카드</t>
  </si>
  <si>
    <t>https://www.yyg.go.kr/www/welfare/region_economy/gift_certificate</t>
  </si>
  <si>
    <t>영덕군</t>
  </si>
  <si>
    <t>영덕사랑상품권</t>
  </si>
  <si>
    <t>카드는 1인당 월 최대 50만 원까지 구매 금액의 10%,지류는 1인당 월 최대 50만원 까지 구매 금액의 5% 할인 또는 적립</t>
  </si>
  <si>
    <t>https://www.yd.go.kr/?p=32095</t>
  </si>
  <si>
    <t>청도군</t>
  </si>
  <si>
    <t>청도사랑상품권</t>
  </si>
  <si>
    <t>https://www.cheongdo.go.kr/open.content/ko/participation/cheongdo.love/card.guide/</t>
  </si>
  <si>
    <r>
      <rPr>
        <rFont val="Arial"/>
        <color theme="1"/>
        <sz val="10.0"/>
      </rPr>
      <t>*</t>
    </r>
    <r>
      <rPr>
        <rFont val="Arial"/>
        <color theme="1"/>
        <sz val="10.0"/>
      </rPr>
      <t>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구매한도는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지류형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상품권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기준으로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 xml:space="preserve">함
</t>
    </r>
    <r>
      <rPr>
        <rFont val="Arial"/>
        <color theme="1"/>
        <sz val="10.0"/>
      </rPr>
      <t>*</t>
    </r>
    <r>
      <rPr>
        <rFont val="Arial"/>
        <color theme="1"/>
        <sz val="10.0"/>
      </rPr>
      <t>누적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이용자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</t>
    </r>
    <r>
      <rPr>
        <rFont val="Arial"/>
        <color theme="1"/>
        <sz val="10.0"/>
      </rPr>
      <t xml:space="preserve"> = </t>
    </r>
    <r>
      <rPr>
        <rFont val="Arial"/>
        <color theme="1"/>
        <sz val="10.0"/>
      </rPr>
      <t>누적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카드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발급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인원</t>
    </r>
  </si>
  <si>
    <t>고령군</t>
  </si>
  <si>
    <t>고령사랑상품권</t>
  </si>
  <si>
    <t>1인당 월 최대 70만 원까지 구매금액의 10% 할인 또는 적립과 적립</t>
  </si>
  <si>
    <t>고령사랑카드</t>
  </si>
  <si>
    <t>한국조폐공사,한국간편결제진흥원</t>
  </si>
  <si>
    <t>http://www.goryeong.go.kr/kor/contents.do?IDX=40</t>
  </si>
  <si>
    <t>(행안부지침에 의해 구매 및 보유한도 조정)</t>
  </si>
  <si>
    <t>성주군</t>
  </si>
  <si>
    <t>성주사랑상품권</t>
  </si>
  <si>
    <t>카드는 1인당 월 최대 50만 원까지 구매 금액의 10%,지류는 1인당 월 최대 20만 원까지 10% 할인 또는 적립</t>
  </si>
  <si>
    <t>https://www.sj.go.kr/page.do?mnu_uid=4555&amp;</t>
  </si>
  <si>
    <t>칠곡군</t>
  </si>
  <si>
    <t>칠곡사랑상품권</t>
  </si>
  <si>
    <t>https://www.chilgok.go.kr/portal/contents.do?mId=0707010000</t>
  </si>
  <si>
    <t>예천군</t>
  </si>
  <si>
    <t>예천사랑상품권</t>
  </si>
  <si>
    <r>
      <rPr>
        <rFont val="맑은 고딕"/>
        <color theme="1"/>
        <sz val="10.0"/>
      </rPr>
      <t>카드,지류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모바일</t>
    </r>
  </si>
  <si>
    <t>https://www.ycg.kr/open.content/ko/section/economy/love.gift/guide/</t>
  </si>
  <si>
    <t>2019년 나이스정보시스템 계약만료로 조회 불가, 사용자는 꾸준히 증가 하고 있으며, 구매한도 관련 민원과 상품권 발행 규모가 적다는 민원이 많음.</t>
  </si>
  <si>
    <t>봉화군</t>
  </si>
  <si>
    <t>봉화사랑상품권</t>
  </si>
  <si>
    <t>https://www.bonghwa.go.kr/open.content/ko/welfare/industry.economy/bonghwa.love.giftcard/giftcard.info/</t>
  </si>
  <si>
    <t>울진군</t>
  </si>
  <si>
    <t>울진사랑카드</t>
  </si>
  <si>
    <t>https://www.uljin.go.kr/index.uljin?menuCd=DOM_000000106001008000</t>
  </si>
  <si>
    <t>울릉군</t>
  </si>
  <si>
    <t>울릉사랑상품권</t>
  </si>
  <si>
    <t>https://www.ulleung.go.kr/ko/page.do?mnu_uid=596&amp;</t>
  </si>
  <si>
    <t>창원시</t>
  </si>
  <si>
    <t>누비전</t>
  </si>
  <si>
    <t>https://www.changwon.go.kr/biz/contents.do?mId=0605020100</t>
  </si>
  <si>
    <t>진주시</t>
  </si>
  <si>
    <t>진주사랑상품권</t>
  </si>
  <si>
    <t>한국간편결제원, NH농협진주시지부</t>
  </si>
  <si>
    <t>https://www.jinju.go.kr/00134/00611/05412.web</t>
  </si>
  <si>
    <t>통영시</t>
  </si>
  <si>
    <t>통영사랑상품권</t>
  </si>
  <si>
    <t>농협은행, 한국간편결제진흥원</t>
  </si>
  <si>
    <t>https://www.tongyeong.go.kr/00973/01077/04181.web</t>
  </si>
  <si>
    <t>사천시</t>
  </si>
  <si>
    <t>사천사랑상품권</t>
  </si>
  <si>
    <t>한국조폐공사
(지류,모바일)</t>
  </si>
  <si>
    <t>https://www.sacheon.go.kr/economy/04371/04372.web</t>
  </si>
  <si>
    <r>
      <rPr>
        <rFont val="Arial"/>
        <color theme="1"/>
        <sz val="10.0"/>
      </rPr>
      <t>­</t>
    </r>
    <r>
      <rPr>
        <rFont val="Arial"/>
        <color theme="1"/>
        <sz val="10.0"/>
      </rPr>
      <t>23</t>
    </r>
    <r>
      <rPr>
        <rFont val="맑은 고딕"/>
        <color theme="1"/>
        <sz val="10.0"/>
      </rPr>
      <t>년</t>
    </r>
    <r>
      <rPr>
        <rFont val="Arial"/>
        <color theme="1"/>
        <sz val="10.0"/>
      </rPr>
      <t xml:space="preserve"> 1</t>
    </r>
    <r>
      <rPr>
        <rFont val="맑은 고딕"/>
        <color theme="1"/>
        <sz val="10.0"/>
      </rPr>
      <t>월</t>
    </r>
    <r>
      <rPr>
        <rFont val="Arial"/>
        <color theme="1"/>
        <sz val="10.0"/>
      </rPr>
      <t xml:space="preserve"> 10</t>
    </r>
    <r>
      <rPr>
        <rFont val="맑은 고딕"/>
        <color theme="1"/>
        <sz val="10.0"/>
      </rPr>
      <t>일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최초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발행</t>
    </r>
    <r>
      <rPr>
        <rFont val="Arial"/>
        <color theme="1"/>
        <sz val="10.0"/>
      </rPr>
      <t xml:space="preserve">
-23</t>
    </r>
    <r>
      <rPr>
        <rFont val="맑은 고딕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발행규모</t>
    </r>
    <r>
      <rPr>
        <rFont val="Arial"/>
        <color theme="1"/>
        <sz val="10.0"/>
      </rPr>
      <t>: 200</t>
    </r>
    <r>
      <rPr>
        <rFont val="맑은 고딕"/>
        <color theme="1"/>
        <sz val="10.0"/>
      </rPr>
      <t>억</t>
    </r>
    <r>
      <rPr>
        <rFont val="Arial"/>
        <color theme="1"/>
        <sz val="10.0"/>
      </rPr>
      <t xml:space="preserve">
  (</t>
    </r>
    <r>
      <rPr>
        <rFont val="맑은 고딕"/>
        <color theme="1"/>
        <sz val="10.0"/>
      </rPr>
      <t>지류</t>
    </r>
    <r>
      <rPr>
        <rFont val="Arial"/>
        <color theme="1"/>
        <sz val="10.0"/>
      </rPr>
      <t xml:space="preserve"> 60</t>
    </r>
    <r>
      <rPr>
        <rFont val="맑은 고딕"/>
        <color theme="1"/>
        <sz val="10.0"/>
      </rPr>
      <t>억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모바일</t>
    </r>
    <r>
      <rPr>
        <rFont val="Arial"/>
        <color theme="1"/>
        <sz val="10.0"/>
      </rPr>
      <t xml:space="preserve"> 140</t>
    </r>
    <r>
      <rPr>
        <rFont val="맑은 고딕"/>
        <color theme="1"/>
        <sz val="10.0"/>
      </rPr>
      <t>억</t>
    </r>
    <r>
      <rPr>
        <rFont val="Arial"/>
        <color theme="1"/>
        <sz val="10.0"/>
      </rPr>
      <t>)</t>
    </r>
    <r>
      <rPr>
        <rFont val="Arial"/>
        <color theme="1"/>
        <sz val="10.0"/>
      </rPr>
      <t xml:space="preserve"> </t>
    </r>
  </si>
  <si>
    <t>김해시</t>
  </si>
  <si>
    <t>김해사랑상품권</t>
  </si>
  <si>
    <t>https://www.gimhae.go.kr/00847/03380/05984.web</t>
  </si>
  <si>
    <t>2023.1.~2. 국비미교부로 5% 할인
23.3.부터 국비 교부금액 확정으로  할인율 7% 상향</t>
  </si>
  <si>
    <t>밀양시</t>
  </si>
  <si>
    <t>밀양사랑상품권</t>
  </si>
  <si>
    <t>카드는 1인당 월 70만 원까지 구매 금액의 10%, 지류와 모바일은 1인당 월 최대 70만 원까지 구매 금액의 10% 할인 또는 적립</t>
  </si>
  <si>
    <t>한국조폐공사(지류), 한국간편결제진흥원(모바일), 코나아이(카드)</t>
  </si>
  <si>
    <t>https://www.miryang.go.kr/web/index.do?mnNo=50103010000</t>
  </si>
  <si>
    <t>지류상품권은 한국조폐공사시스템 도입(2022.7.) 이후부터 구매자 수 추출, 23년 4월부터 월 구매한도 변경(지류 월 10만원, 모바일 월 10만원, 카드 월 50만원)</t>
  </si>
  <si>
    <t>거제시</t>
  </si>
  <si>
    <t>거제사랑상품권</t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</si>
  <si>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</si>
  <si>
    <r>
      <rPr>
        <rFont val="Arial"/>
        <color theme="1"/>
        <sz val="10.0"/>
      </rPr>
      <t>한국조폐공사</t>
    </r>
    <r>
      <rPr>
        <rFont val="Arial"/>
        <color theme="1"/>
        <sz val="10.0"/>
      </rPr>
      <t>(</t>
    </r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), </t>
    </r>
    <r>
      <rPr>
        <rFont val="Arial"/>
        <color theme="1"/>
        <sz val="10.0"/>
      </rPr>
      <t>한국간편결제진흥원</t>
    </r>
    <r>
      <rPr>
        <rFont val="Arial"/>
        <color theme="1"/>
        <sz val="10.0"/>
      </rPr>
      <t>(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>)</t>
    </r>
  </si>
  <si>
    <t>https://www.geoje.go.kr/index.geoje?menuCd=DOM_000008901003003001</t>
  </si>
  <si>
    <r>
      <rPr>
        <rFont val="Arial"/>
        <color theme="1"/>
        <sz val="10.0"/>
      </rPr>
      <t>지류상품권은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한국조폐공사시스템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도입</t>
    </r>
    <r>
      <rPr>
        <rFont val="Arial"/>
        <color theme="1"/>
        <sz val="10.0"/>
      </rPr>
      <t xml:space="preserve">(2022.7.) </t>
    </r>
    <r>
      <rPr>
        <rFont val="Arial"/>
        <color theme="1"/>
        <sz val="10.0"/>
      </rPr>
      <t>이후부터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구매자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추출</t>
    </r>
  </si>
  <si>
    <t>양산시</t>
  </si>
  <si>
    <t>양산사랑상품권</t>
  </si>
  <si>
    <t>https://www.yangsan.go.kr/portal/contents.do?mId=0601060100</t>
  </si>
  <si>
    <t xml:space="preserve">카드형만 발급 중이며, 웹사이트에 양산사랑상품권 운영자금 보유·관리 금액 현황을 공개하고 있음 </t>
  </si>
  <si>
    <t>의령군</t>
  </si>
  <si>
    <t>의령사랑상품권</t>
  </si>
  <si>
    <t>한국조폐공사, 한국간편결제원</t>
  </si>
  <si>
    <t>https://www.uiryeong.go.kr/board/view.uiryeong?boardId=BBS_0000085&amp;menuCd=DOM_000000203001001000&amp;dataSid=1084361</t>
  </si>
  <si>
    <t>작년과 동일한 판매 추이</t>
  </si>
  <si>
    <t>함안군</t>
  </si>
  <si>
    <t>함안사랑상품권</t>
  </si>
  <si>
    <t>https://www.haman.go.kr/02385/07039/07422.web?amode=rn%5Ename</t>
  </si>
  <si>
    <t>창녕군</t>
  </si>
  <si>
    <t>창녕사랑상품권</t>
  </si>
  <si>
    <t>https://www.cng.go.kr/life/economy/00005431.web</t>
  </si>
  <si>
    <t>모바일 및 카드형 창녕사랑상품권 2021년 3월에 도입, 지류 이용자 수 확인불가해 모바일 사용자 수 기준임</t>
  </si>
  <si>
    <t>경남고성사랑상품권</t>
  </si>
  <si>
    <t>카드와 지류는 1인당 월 최대 30만 원까지 구매 금액의 10%, 모바일은 1인당 월 최대 40만 원까지 구매 금액의 10% 할인 또는 적립</t>
  </si>
  <si>
    <r>
      <rPr>
        <rFont val="맑은 고딕"/>
        <color theme="1"/>
        <sz val="10.0"/>
      </rPr>
      <t>지류,모바일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카드</t>
    </r>
  </si>
  <si>
    <r>
      <rPr>
        <rFont val="맑은 고딕"/>
        <color theme="1"/>
        <sz val="10.0"/>
      </rPr>
      <t>한국조폐공사</t>
    </r>
    <r>
      <rPr>
        <rFont val="Arial"/>
        <color theme="1"/>
        <sz val="10.0"/>
      </rPr>
      <t>(</t>
    </r>
    <r>
      <rPr>
        <rFont val="맑은 고딕"/>
        <color theme="1"/>
        <sz val="10.0"/>
      </rPr>
      <t>지류,</t>
    </r>
    <r>
      <rPr>
        <rFont val="맑은 고딕"/>
        <color theme="1"/>
        <sz val="10.0"/>
      </rPr>
      <t>카드</t>
    </r>
    <r>
      <rPr>
        <rFont val="Arial"/>
        <color theme="1"/>
        <sz val="10.0"/>
      </rPr>
      <t xml:space="preserve">), </t>
    </r>
    <r>
      <rPr>
        <rFont val="맑은 고딕"/>
        <color theme="1"/>
        <sz val="10.0"/>
      </rPr>
      <t>한국간편결제진흥원</t>
    </r>
    <r>
      <rPr>
        <rFont val="Arial"/>
        <color theme="1"/>
        <sz val="10.0"/>
      </rPr>
      <t>(</t>
    </r>
    <r>
      <rPr>
        <rFont val="맑은 고딕"/>
        <color theme="1"/>
        <sz val="10.0"/>
      </rPr>
      <t>모바일</t>
    </r>
    <r>
      <rPr>
        <rFont val="Arial"/>
        <color theme="1"/>
        <sz val="10.0"/>
      </rPr>
      <t>)</t>
    </r>
  </si>
  <si>
    <t>https://www.goseong.go.kr/economy/index.goseong?menuCd=DOM_000000502002000000</t>
  </si>
  <si>
    <t>남해군</t>
  </si>
  <si>
    <t>남해화폐 화전</t>
  </si>
  <si>
    <t>카드와 지류는 1인당 월 최대 10만 원까지 10% 모바일은 1인당 최대 30만 원까지 10% 할인 또는 적립</t>
  </si>
  <si>
    <t>한국조폐공사(지류,카드), 한국간편결제진흥원(모바일)</t>
  </si>
  <si>
    <t>https://www.namhae.go.kr/depart/Index.do?c=DE0403010000</t>
  </si>
  <si>
    <t>하동군</t>
  </si>
  <si>
    <t>하동사랑상품권</t>
  </si>
  <si>
    <t>지류
모바일</t>
  </si>
  <si>
    <t>한국간편결제진흥원, 주식회사 비즈플레이</t>
  </si>
  <si>
    <t>https://www.hadong.go.kr/02642/02659.web</t>
  </si>
  <si>
    <t>산청군</t>
  </si>
  <si>
    <t>산청사랑상품권</t>
  </si>
  <si>
    <t>https://www.sanencheong.com/board/view?id=notice&amp;seq=3747</t>
  </si>
  <si>
    <t>함양군</t>
  </si>
  <si>
    <t>함양사랑상품권</t>
  </si>
  <si>
    <t>한국조폐공사(지류), 한국간편결제진흥원(모바일)</t>
  </si>
  <si>
    <t>https://www.hygn.go.kr/specialty/work/03374.web</t>
  </si>
  <si>
    <t>거창군</t>
  </si>
  <si>
    <t>거창사랑상품권</t>
  </si>
  <si>
    <t>https://www.geochang.go.kr/business/Index.do?c=BS1401000000</t>
  </si>
  <si>
    <t>합천군</t>
  </si>
  <si>
    <t>합천사랑상품권</t>
  </si>
  <si>
    <t>카드와 모바일은 1인당 월 최대 30만 원까지 구매 금액의 10%, 지류는 1인당 월 최대 30만 원까지 구매 금액의 5% 할인 또는 적립</t>
  </si>
  <si>
    <t>https://www.hc.go.kr/05752/05908/05983.web</t>
  </si>
  <si>
    <t>table</t>
  </si>
  <si>
    <t>locals</t>
  </si>
  <si>
    <t>_x0008_policy</t>
  </si>
  <si>
    <t>stastics</t>
  </si>
  <si>
    <t>stat</t>
  </si>
  <si>
    <t>div</t>
  </si>
  <si>
    <t>local</t>
  </si>
  <si>
    <t>gps</t>
  </si>
  <si>
    <t>activity</t>
  </si>
  <si>
    <t>issue</t>
  </si>
  <si>
    <t>key</t>
  </si>
  <si>
    <t>local_code</t>
  </si>
  <si>
    <t>local_category</t>
  </si>
  <si>
    <t>local_metro_name</t>
  </si>
  <si>
    <t>local_basic_name</t>
  </si>
  <si>
    <t>longitude</t>
  </si>
  <si>
    <t>latitude</t>
  </si>
  <si>
    <t>activity_index</t>
  </si>
  <si>
    <t>activity_status</t>
  </si>
  <si>
    <t>activity_rank</t>
  </si>
  <si>
    <t>activity_rank_reverse</t>
  </si>
  <si>
    <t>issue_name</t>
  </si>
  <si>
    <t>issue__x0008_benefits</t>
  </si>
  <si>
    <t>issue_start_date</t>
  </si>
  <si>
    <t>issue_end_date</t>
  </si>
  <si>
    <t>issue_type</t>
  </si>
  <si>
    <t>issue_period</t>
  </si>
  <si>
    <t>issue_target</t>
  </si>
  <si>
    <t>_x0008_issue_operator</t>
  </si>
  <si>
    <t>issue_plan</t>
  </si>
  <si>
    <t>issue_url</t>
  </si>
  <si>
    <t>note</t>
  </si>
  <si>
    <t>exchange_amount_max</t>
  </si>
  <si>
    <t>cashback_rate_max</t>
  </si>
  <si>
    <t>issue_amount</t>
  </si>
  <si>
    <t>number_of_users</t>
  </si>
  <si>
    <t>number_of_stores</t>
  </si>
  <si>
    <t>name</t>
  </si>
  <si>
    <t>구분</t>
  </si>
  <si>
    <t>전년 대비 2023년 발행액 증감 현황 (확대/유지/축소/중지/폐지/미정/발행예정/미발행으로 구분 작성)</t>
  </si>
  <si>
    <t>이용자 제공혜택 개요 (텍스트, 2023년 10월 현재 개인 기준으로 "1인당 월 최대 50만 원까지 구매 금액의 7% 할인 또는 적립"과 같이 작성)</t>
  </si>
  <si>
    <t>올해 대비 2024년 사업 예산 계획 (확대/유지/축소/중지/폐지/미정 또는 미발행으로 구분 작성)</t>
  </si>
  <si>
    <t>value</t>
  </si>
  <si>
    <t>행정구역 표준코드</t>
  </si>
  <si>
    <t>광역 이름</t>
  </si>
  <si>
    <t>기초 이름</t>
  </si>
  <si>
    <t>활성지수</t>
  </si>
  <si>
    <t>전년 대비 2023년 발행액 증감</t>
  </si>
  <si>
    <t>이용자 제공혜택 개요</t>
  </si>
  <si>
    <t>올해 대비 2024년 사업 예산 계획</t>
  </si>
  <si>
    <t>최초 발행 시작일</t>
  </si>
  <si>
    <t>최종 발행 중지/종료일</t>
  </si>
  <si>
    <t>발행 유형</t>
  </si>
  <si>
    <t>이용자 제공혜택 기간</t>
  </si>
  <si>
    <t>이용자 제공혜택 대상</t>
  </si>
  <si>
    <t>운영사</t>
  </si>
  <si>
    <t>더 알아보기 URL</t>
  </si>
  <si>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</si>
  <si>
    <r>
      <rPr>
        <rFont val="Arial"/>
        <color theme="1"/>
        <sz val="10.0"/>
      </rPr>
      <t>부산은행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컨소시엄</t>
    </r>
  </si>
  <si>
    <r>
      <rPr>
        <rFont val="Arial"/>
        <color theme="1"/>
        <sz val="10.0"/>
      </rPr>
      <t>2020</t>
    </r>
    <r>
      <rPr>
        <rFont val="Arial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발행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시작</t>
    </r>
    <r>
      <rPr>
        <rFont val="Arial"/>
        <color theme="1"/>
        <sz val="10.0"/>
      </rPr>
      <t xml:space="preserve">
2020.11.17.~2020.12.31. </t>
    </r>
    <r>
      <rPr>
        <rFont val="Arial"/>
        <color theme="1"/>
        <sz val="10.0"/>
      </rPr>
      <t>발행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일시중단</t>
    </r>
    <r>
      <rPr>
        <rFont val="Arial"/>
        <color theme="1"/>
        <sz val="10.0"/>
      </rPr>
      <t xml:space="preserve">
2023.10.</t>
    </r>
    <r>
      <rPr>
        <rFont val="Arial"/>
        <color theme="1"/>
        <sz val="10.0"/>
      </rPr>
      <t>기준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충전한도</t>
    </r>
    <r>
      <rPr>
        <rFont val="Arial"/>
        <color theme="1"/>
        <sz val="10.0"/>
      </rPr>
      <t xml:space="preserve"> 100</t>
    </r>
    <r>
      <rPr>
        <rFont val="Arial"/>
        <color theme="1"/>
        <sz val="10.0"/>
      </rPr>
      <t>만원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월</t>
    </r>
    <r>
      <rPr>
        <rFont val="Arial"/>
        <color theme="1"/>
        <sz val="10.0"/>
      </rPr>
      <t xml:space="preserve"> 30</t>
    </r>
    <r>
      <rPr>
        <rFont val="Arial"/>
        <color theme="1"/>
        <sz val="10.0"/>
      </rPr>
      <t>만원까지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매출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기준</t>
    </r>
    <r>
      <rPr>
        <rFont val="Arial"/>
        <color theme="1"/>
        <sz val="10.0"/>
      </rPr>
      <t xml:space="preserve"> 10</t>
    </r>
    <r>
      <rPr>
        <rFont val="Arial"/>
        <color theme="1"/>
        <sz val="10.0"/>
      </rPr>
      <t>억원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가맹점</t>
    </r>
    <r>
      <rPr>
        <rFont val="Arial"/>
        <color theme="1"/>
        <sz val="10.0"/>
      </rPr>
      <t xml:space="preserve"> 7%, 10</t>
    </r>
    <r>
      <rPr>
        <rFont val="Arial"/>
        <color theme="1"/>
        <sz val="10.0"/>
      </rPr>
      <t>∼</t>
    </r>
    <r>
      <rPr>
        <rFont val="Arial"/>
        <color theme="1"/>
        <sz val="10.0"/>
      </rPr>
      <t>30</t>
    </r>
    <r>
      <rPr>
        <rFont val="Arial"/>
        <color theme="1"/>
        <sz val="10.0"/>
      </rPr>
      <t>억원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가맹점</t>
    </r>
    <r>
      <rPr>
        <rFont val="Arial"/>
        <color theme="1"/>
        <sz val="10.0"/>
      </rPr>
      <t xml:space="preserve"> 5% </t>
    </r>
    <r>
      <rPr>
        <rFont val="Arial"/>
        <color theme="1"/>
        <sz val="10.0"/>
      </rPr>
      <t>적립</t>
    </r>
  </si>
  <si>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</si>
  <si>
    <r>
      <rPr>
        <rFont val="Arial"/>
        <color theme="1"/>
        <sz val="10.0"/>
      </rPr>
      <t>대구지역사랑상품권은</t>
    </r>
    <r>
      <rPr>
        <rFont val="Arial"/>
        <color theme="1"/>
        <sz val="10.0"/>
      </rPr>
      <t xml:space="preserve"> 2023</t>
    </r>
    <r>
      <rPr>
        <rFont val="Arial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설특판으로</t>
    </r>
    <r>
      <rPr>
        <rFont val="Arial"/>
        <color theme="1"/>
        <sz val="10.0"/>
      </rPr>
      <t xml:space="preserve"> 1</t>
    </r>
    <r>
      <rPr>
        <rFont val="Arial"/>
        <color theme="1"/>
        <sz val="10.0"/>
      </rPr>
      <t>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발행</t>
    </r>
    <r>
      <rPr>
        <rFont val="Arial"/>
        <color theme="1"/>
        <sz val="10.0"/>
      </rPr>
      <t>(</t>
    </r>
    <r>
      <rPr>
        <rFont val="Arial"/>
        <color theme="1"/>
        <sz val="10.0"/>
      </rPr>
      <t>전액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시비</t>
    </r>
    <r>
      <rPr>
        <rFont val="Arial"/>
        <color theme="1"/>
        <sz val="10.0"/>
      </rPr>
      <t xml:space="preserve">) </t>
    </r>
    <r>
      <rPr>
        <rFont val="Arial"/>
        <color theme="1"/>
        <sz val="10.0"/>
      </rPr>
      <t>및</t>
    </r>
    <r>
      <rPr>
        <rFont val="Arial"/>
        <color theme="1"/>
        <sz val="10.0"/>
      </rPr>
      <t xml:space="preserve"> 7</t>
    </r>
    <r>
      <rPr>
        <rFont val="Arial"/>
        <color theme="1"/>
        <sz val="10.0"/>
      </rPr>
      <t>월부터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대구로페이로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전환발행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군위군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편입</t>
    </r>
  </si>
  <si>
    <t>https://www.gwangju.go.kr/economy/contentsView.do?pageId=economy122</t>
  </si>
  <si>
    <r>
      <rPr>
        <rFont val="Arial"/>
        <color theme="1"/>
        <sz val="10.0"/>
      </rPr>
      <t>* 2023</t>
    </r>
    <r>
      <rPr>
        <rFont val="Arial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가맹점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행안부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지침개정에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사용처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개편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전</t>
    </r>
    <r>
      <rPr>
        <rFont val="Arial"/>
        <color theme="1"/>
        <sz val="10.0"/>
      </rPr>
      <t xml:space="preserve"> 9</t>
    </r>
    <r>
      <rPr>
        <rFont val="Arial"/>
        <color theme="1"/>
        <sz val="10.0"/>
      </rPr>
      <t>월말일자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가맹점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</t>
    </r>
    <r>
      <rPr>
        <rFont val="Arial"/>
        <color theme="1"/>
        <sz val="10.0"/>
      </rPr>
      <t xml:space="preserve"> 
* </t>
    </r>
    <r>
      <rPr>
        <rFont val="Arial"/>
        <color theme="1"/>
        <sz val="10.0"/>
      </rPr>
      <t>누적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이용자수는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카드</t>
    </r>
    <r>
      <rPr>
        <rFont val="Arial"/>
        <color theme="1"/>
        <sz val="10.0"/>
      </rPr>
      <t>(</t>
    </r>
    <r>
      <rPr>
        <rFont val="Arial"/>
        <color theme="1"/>
        <sz val="10.0"/>
      </rPr>
      <t>체크</t>
    </r>
    <r>
      <rPr>
        <rFont val="Arial"/>
        <color theme="1"/>
        <sz val="10.0"/>
      </rPr>
      <t>+</t>
    </r>
    <r>
      <rPr>
        <rFont val="Arial"/>
        <color theme="1"/>
        <sz val="10.0"/>
      </rPr>
      <t>선불</t>
    </r>
    <r>
      <rPr>
        <rFont val="Arial"/>
        <color theme="1"/>
        <sz val="10.0"/>
      </rPr>
      <t xml:space="preserve">) </t>
    </r>
    <r>
      <rPr>
        <rFont val="Arial"/>
        <color theme="1"/>
        <sz val="10.0"/>
      </rPr>
      <t>발급수량</t>
    </r>
    <r>
      <rPr>
        <rFont val="Arial"/>
        <color theme="1"/>
        <sz val="10.0"/>
      </rPr>
      <t>(</t>
    </r>
    <r>
      <rPr>
        <rFont val="Arial"/>
        <color theme="1"/>
        <sz val="10.0"/>
      </rPr>
      <t>충전포함</t>
    </r>
    <r>
      <rPr>
        <rFont val="Arial"/>
        <color theme="1"/>
        <sz val="10.0"/>
      </rPr>
      <t xml:space="preserve">) </t>
    </r>
    <r>
      <rPr>
        <rFont val="Arial"/>
        <color theme="1"/>
        <sz val="10.0"/>
      </rPr>
      <t>누계</t>
    </r>
  </si>
  <si>
    <r>
      <rPr>
        <rFont val="Arial"/>
        <color theme="1"/>
        <sz val="10.0"/>
      </rPr>
      <t>(</t>
    </r>
    <r>
      <rPr>
        <rFont val="Arial"/>
        <color theme="1"/>
        <sz val="10.0"/>
      </rPr>
      <t>주</t>
    </r>
    <r>
      <rPr>
        <rFont val="Arial"/>
        <color theme="1"/>
        <sz val="10.0"/>
      </rPr>
      <t>)</t>
    </r>
    <r>
      <rPr>
        <rFont val="Arial"/>
        <color theme="1"/>
        <sz val="10.0"/>
      </rPr>
      <t>하나은행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나이스정보통신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하나카드</t>
    </r>
  </si>
  <si>
    <r>
      <rPr>
        <rFont val="맑은 고딕"/>
        <color theme="1"/>
        <sz val="10.0"/>
      </rPr>
      <t>※</t>
    </r>
    <r>
      <rPr>
        <rFont val="Arial"/>
        <color theme="1"/>
        <sz val="10.0"/>
      </rPr>
      <t xml:space="preserve"> '22</t>
    </r>
    <r>
      <rPr>
        <rFont val="맑은 고딕"/>
        <color theme="1"/>
        <sz val="10.0"/>
      </rPr>
      <t>년 대비 '23년 예산 
축소하였으나 발행규모는 확대</t>
    </r>
    <r>
      <rPr>
        <rFont val="Arial"/>
        <color theme="1"/>
        <sz val="10.0"/>
      </rPr>
      <t xml:space="preserve">
('22</t>
    </r>
    <r>
      <rPr>
        <rFont val="맑은 고딕"/>
        <color theme="1"/>
        <sz val="10.0"/>
      </rPr>
      <t>년</t>
    </r>
    <r>
      <rPr>
        <rFont val="Arial"/>
        <color theme="1"/>
        <sz val="10.0"/>
      </rPr>
      <t xml:space="preserve"> 3,300</t>
    </r>
    <r>
      <rPr>
        <rFont val="맑은 고딕"/>
        <color theme="1"/>
        <sz val="10.0"/>
      </rPr>
      <t>억원</t>
    </r>
    <r>
      <rPr>
        <rFont val="Arial"/>
        <color theme="1"/>
        <sz val="10.0"/>
      </rPr>
      <t xml:space="preserve"> → '23</t>
    </r>
    <r>
      <rPr>
        <rFont val="맑은 고딕"/>
        <color theme="1"/>
        <sz val="10.0"/>
      </rPr>
      <t>년</t>
    </r>
    <r>
      <rPr>
        <rFont val="Arial"/>
        <color theme="1"/>
        <sz val="10.0"/>
      </rPr>
      <t xml:space="preserve"> 3,630</t>
    </r>
    <r>
      <rPr>
        <rFont val="맑은 고딕"/>
        <color theme="1"/>
        <sz val="10.0"/>
      </rPr>
      <t>억원</t>
    </r>
    <r>
      <rPr>
        <rFont val="Arial"/>
        <color theme="1"/>
        <sz val="10.0"/>
      </rPr>
      <t>)</t>
    </r>
  </si>
  <si>
    <t>각 기초 지자체의 지역화폐를 통합한 광역 웹사이트 론칭</t>
  </si>
  <si>
    <t>2019년 8월부터 ~ 2022년 12월부로 발행 중지</t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</si>
  <si>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</si>
  <si>
    <r>
      <rPr>
        <rFont val="Helvetica Neue"/>
        <sz val="10.0"/>
        <u/>
      </rPr>
      <t>https://seoulpay.shinhancard.com</t>
    </r>
  </si>
  <si>
    <r>
      <rPr>
        <rFont val="Arial"/>
        <b/>
        <color theme="1"/>
        <sz val="10.0"/>
      </rPr>
      <t>유지</t>
    </r>
  </si>
  <si>
    <r>
      <rPr>
        <rFont val="Helvetica Neue"/>
        <sz val="10.0"/>
        <u/>
      </rPr>
      <t>https://seoulpay.shinhancard.com</t>
    </r>
  </si>
  <si>
    <t>2023년 6월 30일에 ‘강동빗살머니’ 사업 종료하고, '강동사랑상품권'으로 일원화하여 운영</t>
  </si>
  <si>
    <t>https://www.icdonggu.go.kr/mai-rea/economy/giftcard_guide.jsp</t>
  </si>
  <si>
    <t>인천광역시(광역) 발행 + 기초 단위 지류 상품권 발행</t>
  </si>
  <si>
    <t>2023년 현재 할인/적립은 없으며기 발행액 및 인센티브 안정적 관리를 위해 플랫폼 운영 중</t>
  </si>
  <si>
    <t>https://www.suwon.go.kr/sw-www/deptHome/dep_eco/eco11/eco11_01.jsp</t>
  </si>
  <si>
    <r>
      <rPr>
        <rFont val="Arial"/>
        <color theme="1"/>
        <sz val="10.0"/>
      </rPr>
      <t>23.11</t>
    </r>
    <r>
      <rPr>
        <rFont val="맑은 고딕"/>
        <color theme="1"/>
        <sz val="10.0"/>
      </rPr>
      <t>월 한시적</t>
    </r>
    <r>
      <rPr>
        <rFont val="맑은 고딕"/>
        <color theme="1"/>
        <sz val="10.0"/>
      </rPr>
      <t xml:space="preserve"> 충전한도 40-&gt;50 상향</t>
    </r>
  </si>
  <si>
    <t>○2023년 발행액(10월기준)은 1,342억원으로 2023년 발행목표 1,100억원을 초과 달성함.
○충전 인센티브 최대한도 100만원이었으나, 행안부 지침 및 예산 부족으로 20만원까지 낮춤.</t>
  </si>
  <si>
    <t>카드는 1인당 월 최대 40만까지 충전 금액의 7% 적립, 지류는 1인당 월 최대 10만 원까지 구매 금액의 7% 할인 또는 적립</t>
  </si>
  <si>
    <r>
      <rPr>
        <rFont val="맑은 고딕"/>
        <color theme="1"/>
        <sz val="10.0"/>
      </rPr>
      <t>명절</t>
    </r>
    <r>
      <rPr>
        <rFont val="Arial"/>
        <color theme="1"/>
        <sz val="10.0"/>
      </rPr>
      <t>(10%), 2</t>
    </r>
    <r>
      <rPr>
        <rFont val="맑은 고딕"/>
        <color theme="1"/>
        <sz val="10.0"/>
      </rPr>
      <t xml:space="preserve">월 </t>
    </r>
    <r>
      <rPr>
        <rFont val="Arial"/>
        <color theme="1"/>
        <sz val="10.0"/>
      </rPr>
      <t>~ 8</t>
    </r>
    <r>
      <rPr>
        <rFont val="맑은 고딕"/>
        <color theme="1"/>
        <sz val="10.0"/>
      </rPr>
      <t xml:space="preserve">월 (6%), 10월 </t>
    </r>
    <r>
      <rPr>
        <rFont val="Arial"/>
        <color theme="1"/>
        <sz val="10.0"/>
      </rPr>
      <t>~ 12</t>
    </r>
    <r>
      <rPr>
        <rFont val="맑은 고딕"/>
        <color theme="1"/>
        <sz val="10.0"/>
      </rPr>
      <t>월 (7</t>
    </r>
    <r>
      <rPr>
        <rFont val="Arial"/>
        <color theme="1"/>
        <sz val="10.0"/>
      </rPr>
      <t>%)</t>
    </r>
  </si>
  <si>
    <t>카드는 1인당 월 최대 50만까지 충전 금액의 7% 적립, 지류는 1인당 월 최대 20만 원까지 구매 금액의 7% 할인 또는 적립</t>
  </si>
  <si>
    <r>
      <rPr>
        <rFont val="Arial"/>
        <color theme="1"/>
        <sz val="10.0"/>
      </rPr>
      <t>지류상품권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사용자는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특정이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불가하며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건수로만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조회됨</t>
    </r>
    <r>
      <rPr>
        <rFont val="Arial"/>
        <color theme="1"/>
        <sz val="10.0"/>
      </rPr>
      <t xml:space="preserve">. 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상품권은</t>
    </r>
    <r>
      <rPr>
        <rFont val="Arial"/>
        <color theme="1"/>
        <sz val="10.0"/>
      </rPr>
      <t xml:space="preserve"> 2020</t>
    </r>
    <r>
      <rPr>
        <rFont val="Arial"/>
        <color theme="1"/>
        <sz val="10.0"/>
      </rPr>
      <t>년부터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도입</t>
    </r>
  </si>
  <si>
    <r>
      <rPr>
        <rFont val="Arial"/>
        <b/>
        <color theme="1"/>
        <sz val="10.0"/>
      </rPr>
      <t>축소</t>
    </r>
  </si>
  <si>
    <r>
      <rPr>
        <rFont val="Arial"/>
        <color theme="1"/>
        <sz val="10.0"/>
      </rPr>
      <t>카드</t>
    </r>
  </si>
  <si>
    <t>정보부존재, 2023년 7월부터 지역상품권(평창사랑상품권-지류형, 카드형, 모바일형)을 도입 예정</t>
  </si>
  <si>
    <t>카드는 1인당 월 최대 70만 원까지 연 최대 600만 원까지 구매 금액의 10%,지류는 할인 또는 적립없이 정액 판매</t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</si>
  <si>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</si>
  <si>
    <t>2020년 11월 중 상품권 시스템 변경으로 이전 자료 추출 불가. 지류상품권: 철원군 지역 고객등록자 수, 전자상품권: 사용자등록자 수</t>
  </si>
  <si>
    <r>
      <rPr>
        <rFont val="Arial"/>
        <color theme="1"/>
        <sz val="10.0"/>
      </rPr>
      <t>코나아이</t>
    </r>
    <r>
      <rPr>
        <rFont val="Arial"/>
        <color theme="1"/>
        <sz val="10.0"/>
      </rPr>
      <t>(</t>
    </r>
    <r>
      <rPr>
        <rFont val="Arial"/>
        <color theme="1"/>
        <sz val="10.0"/>
      </rPr>
      <t>카드형</t>
    </r>
    <r>
      <rPr>
        <rFont val="Arial"/>
        <color theme="1"/>
        <sz val="10.0"/>
      </rPr>
      <t>)</t>
    </r>
  </si>
  <si>
    <r>
      <rPr>
        <rFont val="Helvetica Neue"/>
        <sz val="10.0"/>
        <u/>
      </rPr>
      <t>https://www.yd21.go.kr/kr/html/sub05/0502010601.html</t>
    </r>
  </si>
  <si>
    <r>
      <rPr>
        <rFont val="&quot;Malgun Gothic&quot;"/>
        <b/>
        <color theme="1"/>
      </rPr>
      <t>1</t>
    </r>
    <r>
      <rPr>
        <rFont val="Arial"/>
        <b/>
        <color theme="1"/>
      </rPr>
      <t>인당 월 최대 50만 원까지 구매 금액의 10% 할인 또는 적립</t>
    </r>
  </si>
  <si>
    <r>
      <rPr>
        <rFont val="맑은 고딕"/>
        <b/>
        <color theme="1"/>
        <sz val="10.0"/>
      </rPr>
      <t>축소</t>
    </r>
  </si>
  <si>
    <t>https://www.eumseong.go.kr/www/contents.do?key=7761</t>
  </si>
  <si>
    <t>"[2023년 할인율]
일반: 월30만원 한도/인센티브10% 특별(1,5,9월): 월50만원 한도/인센티브10%"</t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</si>
  <si>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</si>
  <si>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</si>
  <si>
    <t>https://www.nonsan.go.kr/kor/html/sub05/05050801.html</t>
  </si>
  <si>
    <r>
      <rPr>
        <rFont val="맑은 고딕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모바일(카드)</t>
    </r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</si>
  <si>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>,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>,</t>
    </r>
    <r>
      <rPr>
        <rFont val="Arial"/>
        <color theme="1"/>
        <sz val="10.0"/>
      </rPr>
      <t>카드</t>
    </r>
  </si>
  <si>
    <t>2019년은 전산화 20.07.이전으로 사용자 수, 가맹점 수 확인불가</t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</si>
  <si>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</si>
  <si>
    <r>
      <rPr>
        <rFont val="Arial"/>
        <color theme="1"/>
        <sz val="10.0"/>
      </rPr>
      <t>2019~21</t>
    </r>
    <r>
      <rPr>
        <rFont val="Arial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상품권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시스템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이전으로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확인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불가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평시</t>
    </r>
    <r>
      <rPr>
        <rFont val="Arial"/>
        <color theme="1"/>
        <sz val="10.0"/>
      </rPr>
      <t xml:space="preserve"> 6%, </t>
    </r>
    <r>
      <rPr>
        <rFont val="Arial"/>
        <color theme="1"/>
        <sz val="10.0"/>
      </rPr>
      <t>명절</t>
    </r>
    <r>
      <rPr>
        <rFont val="Arial"/>
        <color theme="1"/>
        <sz val="10.0"/>
      </rPr>
      <t xml:space="preserve"> 10% </t>
    </r>
    <r>
      <rPr>
        <rFont val="Arial"/>
        <color theme="1"/>
        <sz val="10.0"/>
      </rPr>
      <t>특별할인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추진</t>
    </r>
    <r>
      <rPr>
        <rFont val="Arial"/>
        <color theme="1"/>
        <sz val="10.0"/>
      </rPr>
      <t>('23. 8. ~</t>
    </r>
    <r>
      <rPr>
        <rFont val="Arial"/>
        <color theme="1"/>
        <sz val="10.0"/>
      </rPr>
      <t>카드형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상시</t>
    </r>
    <r>
      <rPr>
        <rFont val="Arial"/>
        <color theme="1"/>
        <sz val="10.0"/>
      </rPr>
      <t xml:space="preserve"> 10% </t>
    </r>
    <r>
      <rPr>
        <rFont val="Arial"/>
        <color theme="1"/>
        <sz val="10.0"/>
      </rPr>
      <t>할인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추진</t>
    </r>
    <r>
      <rPr>
        <rFont val="Arial"/>
        <color theme="1"/>
        <sz val="10.0"/>
      </rPr>
      <t>)</t>
    </r>
  </si>
  <si>
    <r>
      <rPr>
        <rFont val="맑은 고딕"/>
        <color theme="1"/>
        <sz val="10.0"/>
      </rPr>
      <t>한국조폐공사</t>
    </r>
    <r>
      <rPr>
        <rFont val="Arial"/>
        <color theme="1"/>
        <sz val="10.0"/>
      </rPr>
      <t xml:space="preserve">. 
</t>
    </r>
    <r>
      <rPr>
        <rFont val="맑은 고딕"/>
        <color theme="1"/>
        <sz val="10.0"/>
      </rPr>
      <t>한국간편결제진흥원</t>
    </r>
    <r>
      <rPr>
        <rFont val="Arial"/>
        <color theme="1"/>
        <sz val="10.0"/>
      </rPr>
      <t>(</t>
    </r>
    <r>
      <rPr>
        <rFont val="맑은 고딕"/>
        <color theme="1"/>
        <sz val="10.0"/>
      </rPr>
      <t>제로페이</t>
    </r>
    <r>
      <rPr>
        <rFont val="Arial"/>
        <color theme="1"/>
        <sz val="10.0"/>
      </rPr>
      <t>)</t>
    </r>
  </si>
  <si>
    <t>2021. 8월 운영대행사 변경으로 이전 자료 파악 불가, 지류의 경우, 가입자 수를 알 수 없어 구매자 수로 집계, 2023년 국비 지원방향:
할인보전금(5%) 지원으로 지방비 부담 완화</t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</si>
  <si>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</si>
  <si>
    <t>○ 전년도 대비 예산 확대 ○ 2023년 2월 행정안전부 지역사랑상품권 지침 관련 정책변경으로 예산 추이 미정</t>
  </si>
  <si>
    <r>
      <rPr>
        <rFont val="맑은 고딕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 xml:space="preserve">모바일, </t>
    </r>
    <r>
      <rPr>
        <rFont val="맑은 고딕"/>
        <color theme="1"/>
        <sz val="10.0"/>
      </rPr>
      <t>카드</t>
    </r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</si>
  <si>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>(QR+</t>
    </r>
    <r>
      <rPr>
        <rFont val="Arial"/>
        <color theme="1"/>
        <sz val="10.0"/>
      </rPr>
      <t>카드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</si>
  <si>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2023</t>
    </r>
    <r>
      <rPr>
        <rFont val="Arial"/>
        <color theme="1"/>
        <sz val="10.0"/>
      </rPr>
      <t>년</t>
    </r>
    <r>
      <rPr>
        <rFont val="Arial"/>
        <color theme="1"/>
        <sz val="10.0"/>
      </rPr>
      <t xml:space="preserve"> 3</t>
    </r>
    <r>
      <rPr>
        <rFont val="Arial"/>
        <color theme="1"/>
        <sz val="10.0"/>
      </rPr>
      <t>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이용자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추출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불가</t>
    </r>
  </si>
  <si>
    <r>
      <rPr>
        <rFont val="Helvetica Neue"/>
        <sz val="10.0"/>
        <u/>
      </rPr>
      <t>https://www.yeonggwang.go.kr/subpage/?site=headquarter_new&amp;mn=9403&amp;mode=edit&amp;pg_idx=6734</t>
    </r>
  </si>
  <si>
    <t>지류 : 구매자수, 모바일 및 카드: 가입자수, 모바일 사용자 증가</t>
  </si>
  <si>
    <r>
      <rPr>
        <rFont val="Arial"/>
        <color theme="1"/>
        <sz val="10.0"/>
      </rPr>
      <t>*</t>
    </r>
    <r>
      <rPr>
        <rFont val="Arial"/>
        <color theme="1"/>
        <sz val="10.0"/>
      </rPr>
      <t>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구매한도는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지류형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상품권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기준으로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 xml:space="preserve">함
</t>
    </r>
    <r>
      <rPr>
        <rFont val="Arial"/>
        <color theme="1"/>
        <sz val="10.0"/>
      </rPr>
      <t>*</t>
    </r>
    <r>
      <rPr>
        <rFont val="Arial"/>
        <color theme="1"/>
        <sz val="10.0"/>
      </rPr>
      <t>누적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이용자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</t>
    </r>
    <r>
      <rPr>
        <rFont val="Arial"/>
        <color theme="1"/>
        <sz val="10.0"/>
      </rPr>
      <t xml:space="preserve"> = </t>
    </r>
    <r>
      <rPr>
        <rFont val="Arial"/>
        <color theme="1"/>
        <sz val="10.0"/>
      </rPr>
      <t>누적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카드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발급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인원</t>
    </r>
  </si>
  <si>
    <r>
      <rPr>
        <rFont val="맑은 고딕"/>
        <color theme="1"/>
        <sz val="10.0"/>
      </rPr>
      <t>카드,지류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모바일</t>
    </r>
  </si>
  <si>
    <r>
      <rPr>
        <rFont val="Arial"/>
        <color theme="1"/>
        <sz val="10.0"/>
      </rPr>
      <t>­</t>
    </r>
    <r>
      <rPr>
        <rFont val="Arial"/>
        <color theme="1"/>
        <sz val="10.0"/>
      </rPr>
      <t>23</t>
    </r>
    <r>
      <rPr>
        <rFont val="맑은 고딕"/>
        <color theme="1"/>
        <sz val="10.0"/>
      </rPr>
      <t>년</t>
    </r>
    <r>
      <rPr>
        <rFont val="Arial"/>
        <color theme="1"/>
        <sz val="10.0"/>
      </rPr>
      <t xml:space="preserve"> 1</t>
    </r>
    <r>
      <rPr>
        <rFont val="맑은 고딕"/>
        <color theme="1"/>
        <sz val="10.0"/>
      </rPr>
      <t>월</t>
    </r>
    <r>
      <rPr>
        <rFont val="Arial"/>
        <color theme="1"/>
        <sz val="10.0"/>
      </rPr>
      <t xml:space="preserve"> 10</t>
    </r>
    <r>
      <rPr>
        <rFont val="맑은 고딕"/>
        <color theme="1"/>
        <sz val="10.0"/>
      </rPr>
      <t>일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최초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발행</t>
    </r>
    <r>
      <rPr>
        <rFont val="Arial"/>
        <color theme="1"/>
        <sz val="10.0"/>
      </rPr>
      <t xml:space="preserve">
-23</t>
    </r>
    <r>
      <rPr>
        <rFont val="맑은 고딕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발행규모</t>
    </r>
    <r>
      <rPr>
        <rFont val="Arial"/>
        <color theme="1"/>
        <sz val="10.0"/>
      </rPr>
      <t>: 200</t>
    </r>
    <r>
      <rPr>
        <rFont val="맑은 고딕"/>
        <color theme="1"/>
        <sz val="10.0"/>
      </rPr>
      <t>억</t>
    </r>
    <r>
      <rPr>
        <rFont val="Arial"/>
        <color theme="1"/>
        <sz val="10.0"/>
      </rPr>
      <t xml:space="preserve">
(</t>
    </r>
    <r>
      <rPr>
        <rFont val="맑은 고딕"/>
        <color theme="1"/>
        <sz val="10.0"/>
      </rPr>
      <t>지류</t>
    </r>
    <r>
      <rPr>
        <rFont val="Arial"/>
        <color theme="1"/>
        <sz val="10.0"/>
      </rPr>
      <t xml:space="preserve"> 60</t>
    </r>
    <r>
      <rPr>
        <rFont val="맑은 고딕"/>
        <color theme="1"/>
        <sz val="10.0"/>
      </rPr>
      <t>억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모바일</t>
    </r>
    <r>
      <rPr>
        <rFont val="Arial"/>
        <color theme="1"/>
        <sz val="10.0"/>
      </rPr>
      <t xml:space="preserve"> 140</t>
    </r>
    <r>
      <rPr>
        <rFont val="맑은 고딕"/>
        <color theme="1"/>
        <sz val="10.0"/>
      </rPr>
      <t>억</t>
    </r>
    <r>
      <rPr>
        <rFont val="Arial"/>
        <color theme="1"/>
        <sz val="10.0"/>
      </rPr>
      <t>)</t>
    </r>
  </si>
  <si>
    <t>2023.1.~2. 국비미교부로 5% 할인
23.3.부터 국비 교부금액 확정으로 할인율 7% 상향</t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</si>
  <si>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</si>
  <si>
    <r>
      <rPr>
        <rFont val="Arial"/>
        <color theme="1"/>
        <sz val="10.0"/>
      </rPr>
      <t>한국조폐공사</t>
    </r>
    <r>
      <rPr>
        <rFont val="Arial"/>
        <color theme="1"/>
        <sz val="10.0"/>
      </rPr>
      <t>(</t>
    </r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), </t>
    </r>
    <r>
      <rPr>
        <rFont val="Arial"/>
        <color theme="1"/>
        <sz val="10.0"/>
      </rPr>
      <t>한국간편결제진흥원</t>
    </r>
    <r>
      <rPr>
        <rFont val="Arial"/>
        <color theme="1"/>
        <sz val="10.0"/>
      </rPr>
      <t>(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</si>
  <si>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지류상품권은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한국조폐공사시스템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도입</t>
    </r>
    <r>
      <rPr>
        <rFont val="Arial"/>
        <color theme="1"/>
        <sz val="10.0"/>
      </rPr>
      <t xml:space="preserve">(2022.7.) </t>
    </r>
    <r>
      <rPr>
        <rFont val="Arial"/>
        <color theme="1"/>
        <sz val="10.0"/>
      </rPr>
      <t>이후부터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구매자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추출</t>
    </r>
  </si>
  <si>
    <t>카드형만 발급 중이며, 웹사이트에 양산사랑상품권 운영자금 보유·관리 금액 현황을 공개하고 있음</t>
  </si>
  <si>
    <r>
      <rPr>
        <rFont val="맑은 고딕"/>
        <color theme="1"/>
        <sz val="10.0"/>
      </rPr>
      <t>지류,모바일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카드</t>
    </r>
  </si>
  <si>
    <r>
      <rPr>
        <rFont val="맑은 고딕"/>
        <color theme="1"/>
        <sz val="10.0"/>
      </rPr>
      <t>한국조폐공사</t>
    </r>
    <r>
      <rPr>
        <rFont val="Arial"/>
        <color theme="1"/>
        <sz val="10.0"/>
      </rPr>
      <t>(</t>
    </r>
    <r>
      <rPr>
        <rFont val="맑은 고딕"/>
        <color theme="1"/>
        <sz val="10.0"/>
      </rPr>
      <t>지류,</t>
    </r>
    <r>
      <rPr>
        <rFont val="맑은 고딕"/>
        <color theme="1"/>
        <sz val="10.0"/>
      </rPr>
      <t>카드</t>
    </r>
    <r>
      <rPr>
        <rFont val="Arial"/>
        <color theme="1"/>
        <sz val="10.0"/>
      </rPr>
      <t xml:space="preserve">), </t>
    </r>
    <r>
      <rPr>
        <rFont val="맑은 고딕"/>
        <color theme="1"/>
        <sz val="10.0"/>
      </rPr>
      <t>한국간편결제진흥원</t>
    </r>
    <r>
      <rPr>
        <rFont val="Arial"/>
        <color theme="1"/>
        <sz val="10.0"/>
      </rPr>
      <t>(</t>
    </r>
    <r>
      <rPr>
        <rFont val="맑은 고딕"/>
        <color theme="1"/>
        <sz val="10.0"/>
      </rPr>
      <t>모바일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</si>
  <si>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</si>
  <si>
    <r>
      <rPr>
        <rFont val="Arial"/>
        <color theme="1"/>
        <sz val="10.0"/>
      </rPr>
      <t>부산은행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컨소시엄</t>
    </r>
  </si>
  <si>
    <r>
      <rPr>
        <rFont val="Arial"/>
        <color theme="1"/>
        <sz val="10.0"/>
      </rPr>
      <t>2020</t>
    </r>
    <r>
      <rPr>
        <rFont val="Arial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발행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시작</t>
    </r>
    <r>
      <rPr>
        <rFont val="Arial"/>
        <color theme="1"/>
        <sz val="10.0"/>
      </rPr>
      <t xml:space="preserve">
2020.11.17.~2020.12.31. </t>
    </r>
    <r>
      <rPr>
        <rFont val="Arial"/>
        <color theme="1"/>
        <sz val="10.0"/>
      </rPr>
      <t>발행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일시중단</t>
    </r>
    <r>
      <rPr>
        <rFont val="Arial"/>
        <color theme="1"/>
        <sz val="10.0"/>
      </rPr>
      <t xml:space="preserve">
2023.10.</t>
    </r>
    <r>
      <rPr>
        <rFont val="Arial"/>
        <color theme="1"/>
        <sz val="10.0"/>
      </rPr>
      <t>기준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충전한도</t>
    </r>
    <r>
      <rPr>
        <rFont val="Arial"/>
        <color theme="1"/>
        <sz val="10.0"/>
      </rPr>
      <t xml:space="preserve"> 100</t>
    </r>
    <r>
      <rPr>
        <rFont val="Arial"/>
        <color theme="1"/>
        <sz val="10.0"/>
      </rPr>
      <t>만원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월</t>
    </r>
    <r>
      <rPr>
        <rFont val="Arial"/>
        <color theme="1"/>
        <sz val="10.0"/>
      </rPr>
      <t xml:space="preserve"> 30</t>
    </r>
    <r>
      <rPr>
        <rFont val="Arial"/>
        <color theme="1"/>
        <sz val="10.0"/>
      </rPr>
      <t>만원까지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매출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기준</t>
    </r>
    <r>
      <rPr>
        <rFont val="Arial"/>
        <color theme="1"/>
        <sz val="10.0"/>
      </rPr>
      <t xml:space="preserve"> 10</t>
    </r>
    <r>
      <rPr>
        <rFont val="Arial"/>
        <color theme="1"/>
        <sz val="10.0"/>
      </rPr>
      <t>억원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가맹점</t>
    </r>
    <r>
      <rPr>
        <rFont val="Arial"/>
        <color theme="1"/>
        <sz val="10.0"/>
      </rPr>
      <t xml:space="preserve"> 7%, 10</t>
    </r>
    <r>
      <rPr>
        <rFont val="Arial"/>
        <color theme="1"/>
        <sz val="10.0"/>
      </rPr>
      <t>∼</t>
    </r>
    <r>
      <rPr>
        <rFont val="Arial"/>
        <color theme="1"/>
        <sz val="10.0"/>
      </rPr>
      <t>30</t>
    </r>
    <r>
      <rPr>
        <rFont val="Arial"/>
        <color theme="1"/>
        <sz val="10.0"/>
      </rPr>
      <t>억원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가맹점</t>
    </r>
    <r>
      <rPr>
        <rFont val="Arial"/>
        <color theme="1"/>
        <sz val="10.0"/>
      </rPr>
      <t xml:space="preserve"> 5% </t>
    </r>
    <r>
      <rPr>
        <rFont val="Arial"/>
        <color theme="1"/>
        <sz val="10.0"/>
      </rPr>
      <t>적립</t>
    </r>
  </si>
  <si>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</si>
  <si>
    <r>
      <rPr>
        <rFont val="Arial"/>
        <color theme="1"/>
        <sz val="10.0"/>
      </rPr>
      <t>대구지역사랑상품권은</t>
    </r>
    <r>
      <rPr>
        <rFont val="Arial"/>
        <color theme="1"/>
        <sz val="10.0"/>
      </rPr>
      <t xml:space="preserve"> 2023</t>
    </r>
    <r>
      <rPr>
        <rFont val="Arial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설특판으로</t>
    </r>
    <r>
      <rPr>
        <rFont val="Arial"/>
        <color theme="1"/>
        <sz val="10.0"/>
      </rPr>
      <t xml:space="preserve"> 1</t>
    </r>
    <r>
      <rPr>
        <rFont val="Arial"/>
        <color theme="1"/>
        <sz val="10.0"/>
      </rPr>
      <t>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발행</t>
    </r>
    <r>
      <rPr>
        <rFont val="Arial"/>
        <color theme="1"/>
        <sz val="10.0"/>
      </rPr>
      <t>(</t>
    </r>
    <r>
      <rPr>
        <rFont val="Arial"/>
        <color theme="1"/>
        <sz val="10.0"/>
      </rPr>
      <t>전액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시비</t>
    </r>
    <r>
      <rPr>
        <rFont val="Arial"/>
        <color theme="1"/>
        <sz val="10.0"/>
      </rPr>
      <t xml:space="preserve">) </t>
    </r>
    <r>
      <rPr>
        <rFont val="Arial"/>
        <color theme="1"/>
        <sz val="10.0"/>
      </rPr>
      <t>및</t>
    </r>
    <r>
      <rPr>
        <rFont val="Arial"/>
        <color theme="1"/>
        <sz val="10.0"/>
      </rPr>
      <t xml:space="preserve"> 7</t>
    </r>
    <r>
      <rPr>
        <rFont val="Arial"/>
        <color theme="1"/>
        <sz val="10.0"/>
      </rPr>
      <t>월부터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대구로페이로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전환발행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군위군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편입</t>
    </r>
  </si>
  <si>
    <r>
      <rPr>
        <rFont val="Arial"/>
        <color theme="1"/>
        <sz val="10.0"/>
      </rPr>
      <t>* 2023</t>
    </r>
    <r>
      <rPr>
        <rFont val="Arial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가맹점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행안부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지침개정에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따른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사용처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개편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전</t>
    </r>
    <r>
      <rPr>
        <rFont val="Arial"/>
        <color theme="1"/>
        <sz val="10.0"/>
      </rPr>
      <t xml:space="preserve"> 9</t>
    </r>
    <r>
      <rPr>
        <rFont val="Arial"/>
        <color theme="1"/>
        <sz val="10.0"/>
      </rPr>
      <t>월말일자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가맹점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</t>
    </r>
    <r>
      <rPr>
        <rFont val="Arial"/>
        <color theme="1"/>
        <sz val="10.0"/>
      </rPr>
      <t xml:space="preserve"> 
* </t>
    </r>
    <r>
      <rPr>
        <rFont val="Arial"/>
        <color theme="1"/>
        <sz val="10.0"/>
      </rPr>
      <t>누적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이용자수는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카드</t>
    </r>
    <r>
      <rPr>
        <rFont val="Arial"/>
        <color theme="1"/>
        <sz val="10.0"/>
      </rPr>
      <t>(</t>
    </r>
    <r>
      <rPr>
        <rFont val="Arial"/>
        <color theme="1"/>
        <sz val="10.0"/>
      </rPr>
      <t>체크</t>
    </r>
    <r>
      <rPr>
        <rFont val="Arial"/>
        <color theme="1"/>
        <sz val="10.0"/>
      </rPr>
      <t>+</t>
    </r>
    <r>
      <rPr>
        <rFont val="Arial"/>
        <color theme="1"/>
        <sz val="10.0"/>
      </rPr>
      <t>선불</t>
    </r>
    <r>
      <rPr>
        <rFont val="Arial"/>
        <color theme="1"/>
        <sz val="10.0"/>
      </rPr>
      <t xml:space="preserve">) </t>
    </r>
    <r>
      <rPr>
        <rFont val="Arial"/>
        <color theme="1"/>
        <sz val="10.0"/>
      </rPr>
      <t>발급수량</t>
    </r>
    <r>
      <rPr>
        <rFont val="Arial"/>
        <color theme="1"/>
        <sz val="10.0"/>
      </rPr>
      <t>(</t>
    </r>
    <r>
      <rPr>
        <rFont val="Arial"/>
        <color theme="1"/>
        <sz val="10.0"/>
      </rPr>
      <t>충전포함</t>
    </r>
    <r>
      <rPr>
        <rFont val="Arial"/>
        <color theme="1"/>
        <sz val="10.0"/>
      </rPr>
      <t xml:space="preserve">) </t>
    </r>
    <r>
      <rPr>
        <rFont val="Arial"/>
        <color theme="1"/>
        <sz val="10.0"/>
      </rPr>
      <t>누계</t>
    </r>
  </si>
  <si>
    <r>
      <rPr>
        <rFont val="Arial"/>
        <color theme="1"/>
        <sz val="10.0"/>
      </rPr>
      <t>(</t>
    </r>
    <r>
      <rPr>
        <rFont val="Arial"/>
        <color theme="1"/>
        <sz val="10.0"/>
      </rPr>
      <t>주</t>
    </r>
    <r>
      <rPr>
        <rFont val="Arial"/>
        <color theme="1"/>
        <sz val="10.0"/>
      </rPr>
      <t>)</t>
    </r>
    <r>
      <rPr>
        <rFont val="Arial"/>
        <color theme="1"/>
        <sz val="10.0"/>
      </rPr>
      <t>하나은행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나이스정보통신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하나카드</t>
    </r>
  </si>
  <si>
    <r>
      <rPr>
        <rFont val="맑은 고딕"/>
        <color theme="1"/>
        <sz val="10.0"/>
      </rPr>
      <t>※</t>
    </r>
    <r>
      <rPr>
        <rFont val="Arial"/>
        <color theme="1"/>
        <sz val="10.0"/>
      </rPr>
      <t xml:space="preserve"> '22</t>
    </r>
    <r>
      <rPr>
        <rFont val="맑은 고딕"/>
        <color theme="1"/>
        <sz val="10.0"/>
      </rPr>
      <t>년 대비 '23년 예산 
축소하였으나 발행규모는 확대</t>
    </r>
    <r>
      <rPr>
        <rFont val="Arial"/>
        <color theme="1"/>
        <sz val="10.0"/>
      </rPr>
      <t xml:space="preserve">
('22</t>
    </r>
    <r>
      <rPr>
        <rFont val="맑은 고딕"/>
        <color theme="1"/>
        <sz val="10.0"/>
      </rPr>
      <t>년</t>
    </r>
    <r>
      <rPr>
        <rFont val="Arial"/>
        <color theme="1"/>
        <sz val="10.0"/>
      </rPr>
      <t xml:space="preserve"> 3,300</t>
    </r>
    <r>
      <rPr>
        <rFont val="맑은 고딕"/>
        <color theme="1"/>
        <sz val="10.0"/>
      </rPr>
      <t>억원</t>
    </r>
    <r>
      <rPr>
        <rFont val="Arial"/>
        <color theme="1"/>
        <sz val="10.0"/>
      </rPr>
      <t xml:space="preserve"> → '23</t>
    </r>
    <r>
      <rPr>
        <rFont val="맑은 고딕"/>
        <color theme="1"/>
        <sz val="10.0"/>
      </rPr>
      <t>년</t>
    </r>
    <r>
      <rPr>
        <rFont val="Arial"/>
        <color theme="1"/>
        <sz val="10.0"/>
      </rPr>
      <t xml:space="preserve"> 3,630</t>
    </r>
    <r>
      <rPr>
        <rFont val="맑은 고딕"/>
        <color theme="1"/>
        <sz val="10.0"/>
      </rPr>
      <t>억원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</si>
  <si>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</si>
  <si>
    <r>
      <rPr>
        <rFont val="Helvetica Neue"/>
        <sz val="10.0"/>
        <u/>
      </rPr>
      <t>https://seoulpay.shinhancard.com</t>
    </r>
  </si>
  <si>
    <r>
      <rPr>
        <rFont val="Arial"/>
        <b/>
        <color theme="1"/>
        <sz val="10.0"/>
      </rPr>
      <t>유지</t>
    </r>
  </si>
  <si>
    <r>
      <rPr>
        <rFont val="Helvetica Neue"/>
        <sz val="10.0"/>
        <u/>
      </rPr>
      <t>https://seoulpay.shinhancard.com</t>
    </r>
  </si>
  <si>
    <r>
      <rPr>
        <rFont val="Arial"/>
        <color theme="1"/>
        <sz val="10.0"/>
      </rPr>
      <t>23.11</t>
    </r>
    <r>
      <rPr>
        <rFont val="맑은 고딕"/>
        <color theme="1"/>
        <sz val="10.0"/>
      </rPr>
      <t>월 한시적</t>
    </r>
    <r>
      <rPr>
        <rFont val="맑은 고딕"/>
        <color theme="1"/>
        <sz val="10.0"/>
      </rPr>
      <t xml:space="preserve"> 충전한도 40-&gt;50 상향</t>
    </r>
  </si>
  <si>
    <r>
      <rPr>
        <rFont val="맑은 고딕"/>
        <color theme="1"/>
        <sz val="10.0"/>
      </rPr>
      <t>명절</t>
    </r>
    <r>
      <rPr>
        <rFont val="Arial"/>
        <color theme="1"/>
        <sz val="10.0"/>
      </rPr>
      <t>(10%), 2</t>
    </r>
    <r>
      <rPr>
        <rFont val="맑은 고딕"/>
        <color theme="1"/>
        <sz val="10.0"/>
      </rPr>
      <t xml:space="preserve">월 </t>
    </r>
    <r>
      <rPr>
        <rFont val="Arial"/>
        <color theme="1"/>
        <sz val="10.0"/>
      </rPr>
      <t>~ 8</t>
    </r>
    <r>
      <rPr>
        <rFont val="맑은 고딕"/>
        <color theme="1"/>
        <sz val="10.0"/>
      </rPr>
      <t xml:space="preserve">월 (6%), 10월 </t>
    </r>
    <r>
      <rPr>
        <rFont val="Arial"/>
        <color theme="1"/>
        <sz val="10.0"/>
      </rPr>
      <t>~ 12</t>
    </r>
    <r>
      <rPr>
        <rFont val="맑은 고딕"/>
        <color theme="1"/>
        <sz val="10.0"/>
      </rPr>
      <t>월 (7</t>
    </r>
    <r>
      <rPr>
        <rFont val="Arial"/>
        <color theme="1"/>
        <sz val="10.0"/>
      </rPr>
      <t>%)</t>
    </r>
  </si>
  <si>
    <r>
      <rPr>
        <rFont val="Arial"/>
        <color theme="1"/>
        <sz val="10.0"/>
      </rPr>
      <t>지류상품권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사용자는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특정이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불가하며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건수로만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조회됨</t>
    </r>
    <r>
      <rPr>
        <rFont val="Arial"/>
        <color theme="1"/>
        <sz val="10.0"/>
      </rPr>
      <t xml:space="preserve">. 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상품권은</t>
    </r>
    <r>
      <rPr>
        <rFont val="Arial"/>
        <color theme="1"/>
        <sz val="10.0"/>
      </rPr>
      <t xml:space="preserve"> 2020</t>
    </r>
    <r>
      <rPr>
        <rFont val="Arial"/>
        <color theme="1"/>
        <sz val="10.0"/>
      </rPr>
      <t>년부터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도입</t>
    </r>
  </si>
  <si>
    <r>
      <rPr>
        <rFont val="Arial"/>
        <b/>
        <color theme="1"/>
        <sz val="10.0"/>
      </rPr>
      <t>축소</t>
    </r>
  </si>
  <si>
    <r>
      <rPr>
        <rFont val="Arial"/>
        <color theme="1"/>
        <sz val="10.0"/>
      </rPr>
      <t>카드</t>
    </r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</si>
  <si>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</si>
  <si>
    <r>
      <rPr>
        <rFont val="Arial"/>
        <color theme="1"/>
        <sz val="10.0"/>
      </rPr>
      <t>코나아이</t>
    </r>
    <r>
      <rPr>
        <rFont val="Arial"/>
        <color theme="1"/>
        <sz val="10.0"/>
      </rPr>
      <t>(</t>
    </r>
    <r>
      <rPr>
        <rFont val="Arial"/>
        <color theme="1"/>
        <sz val="10.0"/>
      </rPr>
      <t>카드형</t>
    </r>
    <r>
      <rPr>
        <rFont val="Arial"/>
        <color theme="1"/>
        <sz val="10.0"/>
      </rPr>
      <t>)</t>
    </r>
  </si>
  <si>
    <r>
      <rPr>
        <rFont val="Helvetica Neue"/>
        <sz val="10.0"/>
        <u/>
      </rPr>
      <t>https://www.yd21.go.kr/kr/html/sub05/0502010601.html</t>
    </r>
  </si>
  <si>
    <r>
      <rPr>
        <rFont val="&quot;Malgun Gothic&quot;"/>
        <b/>
        <color theme="1"/>
      </rPr>
      <t>1</t>
    </r>
    <r>
      <rPr>
        <rFont val="Arial"/>
        <b/>
        <color theme="1"/>
      </rPr>
      <t>인당 월 최대 50만 원까지 구매 금액의 10% 할인 또는 적립</t>
    </r>
  </si>
  <si>
    <r>
      <rPr>
        <rFont val="맑은 고딕"/>
        <b/>
        <color theme="1"/>
        <sz val="10.0"/>
      </rPr>
      <t>축소</t>
    </r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</si>
  <si>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</si>
  <si>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</si>
  <si>
    <r>
      <rPr>
        <rFont val="맑은 고딕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모바일(카드)</t>
    </r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</si>
  <si>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>,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>,</t>
    </r>
    <r>
      <rPr>
        <rFont val="Arial"/>
        <color theme="1"/>
        <sz val="10.0"/>
      </rPr>
      <t>카드</t>
    </r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</si>
  <si>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</si>
  <si>
    <r>
      <rPr>
        <rFont val="Arial"/>
        <color theme="1"/>
        <sz val="10.0"/>
      </rPr>
      <t>2019~21</t>
    </r>
    <r>
      <rPr>
        <rFont val="Arial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상품권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시스템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이전으로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확인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불가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평시</t>
    </r>
    <r>
      <rPr>
        <rFont val="Arial"/>
        <color theme="1"/>
        <sz val="10.0"/>
      </rPr>
      <t xml:space="preserve"> 6%, </t>
    </r>
    <r>
      <rPr>
        <rFont val="Arial"/>
        <color theme="1"/>
        <sz val="10.0"/>
      </rPr>
      <t>명절</t>
    </r>
    <r>
      <rPr>
        <rFont val="Arial"/>
        <color theme="1"/>
        <sz val="10.0"/>
      </rPr>
      <t xml:space="preserve"> 10% </t>
    </r>
    <r>
      <rPr>
        <rFont val="Arial"/>
        <color theme="1"/>
        <sz val="10.0"/>
      </rPr>
      <t>특별할인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추진</t>
    </r>
    <r>
      <rPr>
        <rFont val="Arial"/>
        <color theme="1"/>
        <sz val="10.0"/>
      </rPr>
      <t>('23. 8. ~</t>
    </r>
    <r>
      <rPr>
        <rFont val="Arial"/>
        <color theme="1"/>
        <sz val="10.0"/>
      </rPr>
      <t>카드형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상시</t>
    </r>
    <r>
      <rPr>
        <rFont val="Arial"/>
        <color theme="1"/>
        <sz val="10.0"/>
      </rPr>
      <t xml:space="preserve"> 10% </t>
    </r>
    <r>
      <rPr>
        <rFont val="Arial"/>
        <color theme="1"/>
        <sz val="10.0"/>
      </rPr>
      <t>할인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추진</t>
    </r>
    <r>
      <rPr>
        <rFont val="Arial"/>
        <color theme="1"/>
        <sz val="10.0"/>
      </rPr>
      <t>)</t>
    </r>
  </si>
  <si>
    <r>
      <rPr>
        <rFont val="맑은 고딕"/>
        <color theme="1"/>
        <sz val="10.0"/>
      </rPr>
      <t>한국조폐공사</t>
    </r>
    <r>
      <rPr>
        <rFont val="Arial"/>
        <color theme="1"/>
        <sz val="10.0"/>
      </rPr>
      <t xml:space="preserve">. 
</t>
    </r>
    <r>
      <rPr>
        <rFont val="맑은 고딕"/>
        <color theme="1"/>
        <sz val="10.0"/>
      </rPr>
      <t>한국간편결제진흥원</t>
    </r>
    <r>
      <rPr>
        <rFont val="Arial"/>
        <color theme="1"/>
        <sz val="10.0"/>
      </rPr>
      <t>(</t>
    </r>
    <r>
      <rPr>
        <rFont val="맑은 고딕"/>
        <color theme="1"/>
        <sz val="10.0"/>
      </rPr>
      <t>제로페이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</si>
  <si>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카드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</si>
  <si>
    <r>
      <rPr>
        <rFont val="맑은 고딕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 xml:space="preserve">모바일, </t>
    </r>
    <r>
      <rPr>
        <rFont val="맑은 고딕"/>
        <color theme="1"/>
        <sz val="10.0"/>
      </rPr>
      <t>카드</t>
    </r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</si>
  <si>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>(QR+</t>
    </r>
    <r>
      <rPr>
        <rFont val="Arial"/>
        <color theme="1"/>
        <sz val="10.0"/>
      </rPr>
      <t>카드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</si>
  <si>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2023</t>
    </r>
    <r>
      <rPr>
        <rFont val="Arial"/>
        <color theme="1"/>
        <sz val="10.0"/>
      </rPr>
      <t>년</t>
    </r>
    <r>
      <rPr>
        <rFont val="Arial"/>
        <color theme="1"/>
        <sz val="10.0"/>
      </rPr>
      <t xml:space="preserve"> 3</t>
    </r>
    <r>
      <rPr>
        <rFont val="Arial"/>
        <color theme="1"/>
        <sz val="10.0"/>
      </rPr>
      <t>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이용자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추출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불가</t>
    </r>
  </si>
  <si>
    <r>
      <rPr>
        <rFont val="Helvetica Neue"/>
        <sz val="10.0"/>
        <u/>
      </rPr>
      <t>https://www.yeonggwang.go.kr/subpage/?site=headquarter_new&amp;mn=9403&amp;mode=edit&amp;pg_idx=6734</t>
    </r>
  </si>
  <si>
    <r>
      <rPr>
        <rFont val="Arial"/>
        <color theme="1"/>
        <sz val="10.0"/>
      </rPr>
      <t>*</t>
    </r>
    <r>
      <rPr>
        <rFont val="Arial"/>
        <color theme="1"/>
        <sz val="10.0"/>
      </rPr>
      <t>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구매한도는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지류형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상품권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기준으로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 xml:space="preserve">함
</t>
    </r>
    <r>
      <rPr>
        <rFont val="Arial"/>
        <color theme="1"/>
        <sz val="10.0"/>
      </rPr>
      <t>*</t>
    </r>
    <r>
      <rPr>
        <rFont val="Arial"/>
        <color theme="1"/>
        <sz val="10.0"/>
      </rPr>
      <t>누적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이용자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</t>
    </r>
    <r>
      <rPr>
        <rFont val="Arial"/>
        <color theme="1"/>
        <sz val="10.0"/>
      </rPr>
      <t xml:space="preserve"> = </t>
    </r>
    <r>
      <rPr>
        <rFont val="Arial"/>
        <color theme="1"/>
        <sz val="10.0"/>
      </rPr>
      <t>누적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카드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발급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인원</t>
    </r>
  </si>
  <si>
    <r>
      <rPr>
        <rFont val="맑은 고딕"/>
        <color theme="1"/>
        <sz val="10.0"/>
      </rPr>
      <t>카드,지류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모바일</t>
    </r>
  </si>
  <si>
    <r>
      <rPr>
        <rFont val="Arial"/>
        <color theme="1"/>
        <sz val="10.0"/>
      </rPr>
      <t>­</t>
    </r>
    <r>
      <rPr>
        <rFont val="Arial"/>
        <color theme="1"/>
        <sz val="10.0"/>
      </rPr>
      <t>23</t>
    </r>
    <r>
      <rPr>
        <rFont val="맑은 고딕"/>
        <color theme="1"/>
        <sz val="10.0"/>
      </rPr>
      <t>년</t>
    </r>
    <r>
      <rPr>
        <rFont val="Arial"/>
        <color theme="1"/>
        <sz val="10.0"/>
      </rPr>
      <t xml:space="preserve"> 1</t>
    </r>
    <r>
      <rPr>
        <rFont val="맑은 고딕"/>
        <color theme="1"/>
        <sz val="10.0"/>
      </rPr>
      <t>월</t>
    </r>
    <r>
      <rPr>
        <rFont val="Arial"/>
        <color theme="1"/>
        <sz val="10.0"/>
      </rPr>
      <t xml:space="preserve"> 10</t>
    </r>
    <r>
      <rPr>
        <rFont val="맑은 고딕"/>
        <color theme="1"/>
        <sz val="10.0"/>
      </rPr>
      <t>일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최초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발행</t>
    </r>
    <r>
      <rPr>
        <rFont val="Arial"/>
        <color theme="1"/>
        <sz val="10.0"/>
      </rPr>
      <t xml:space="preserve">
-23</t>
    </r>
    <r>
      <rPr>
        <rFont val="맑은 고딕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발행규모</t>
    </r>
    <r>
      <rPr>
        <rFont val="Arial"/>
        <color theme="1"/>
        <sz val="10.0"/>
      </rPr>
      <t>: 200</t>
    </r>
    <r>
      <rPr>
        <rFont val="맑은 고딕"/>
        <color theme="1"/>
        <sz val="10.0"/>
      </rPr>
      <t>억</t>
    </r>
    <r>
      <rPr>
        <rFont val="Arial"/>
        <color theme="1"/>
        <sz val="10.0"/>
      </rPr>
      <t xml:space="preserve">
(</t>
    </r>
    <r>
      <rPr>
        <rFont val="맑은 고딕"/>
        <color theme="1"/>
        <sz val="10.0"/>
      </rPr>
      <t>지류</t>
    </r>
    <r>
      <rPr>
        <rFont val="Arial"/>
        <color theme="1"/>
        <sz val="10.0"/>
      </rPr>
      <t xml:space="preserve"> 60</t>
    </r>
    <r>
      <rPr>
        <rFont val="맑은 고딕"/>
        <color theme="1"/>
        <sz val="10.0"/>
      </rPr>
      <t>억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모바일</t>
    </r>
    <r>
      <rPr>
        <rFont val="Arial"/>
        <color theme="1"/>
        <sz val="10.0"/>
      </rPr>
      <t xml:space="preserve"> 140</t>
    </r>
    <r>
      <rPr>
        <rFont val="맑은 고딕"/>
        <color theme="1"/>
        <sz val="10.0"/>
      </rPr>
      <t>억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</si>
  <si>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모바일</t>
    </r>
  </si>
  <si>
    <r>
      <rPr>
        <rFont val="Arial"/>
        <color theme="1"/>
        <sz val="10.0"/>
      </rPr>
      <t>한국조폐공사</t>
    </r>
    <r>
      <rPr>
        <rFont val="Arial"/>
        <color theme="1"/>
        <sz val="10.0"/>
      </rPr>
      <t>(</t>
    </r>
    <r>
      <rPr>
        <rFont val="Arial"/>
        <color theme="1"/>
        <sz val="10.0"/>
      </rPr>
      <t>지류</t>
    </r>
    <r>
      <rPr>
        <rFont val="Arial"/>
        <color theme="1"/>
        <sz val="10.0"/>
      </rPr>
      <t xml:space="preserve">), </t>
    </r>
    <r>
      <rPr>
        <rFont val="Arial"/>
        <color theme="1"/>
        <sz val="10.0"/>
      </rPr>
      <t>한국간편결제진흥원</t>
    </r>
    <r>
      <rPr>
        <rFont val="Arial"/>
        <color theme="1"/>
        <sz val="10.0"/>
      </rPr>
      <t>(</t>
    </r>
    <r>
      <rPr>
        <rFont val="Arial"/>
        <color theme="1"/>
        <sz val="10.0"/>
      </rPr>
      <t>모바일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</si>
  <si>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지류상품권은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한국조폐공사시스템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도입</t>
    </r>
    <r>
      <rPr>
        <rFont val="Arial"/>
        <color theme="1"/>
        <sz val="10.0"/>
      </rPr>
      <t xml:space="preserve">(2022.7.) </t>
    </r>
    <r>
      <rPr>
        <rFont val="Arial"/>
        <color theme="1"/>
        <sz val="10.0"/>
      </rPr>
      <t>이후부터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구매자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추출</t>
    </r>
  </si>
  <si>
    <r>
      <rPr>
        <rFont val="맑은 고딕"/>
        <color theme="1"/>
        <sz val="10.0"/>
      </rPr>
      <t>지류,모바일</t>
    </r>
    <r>
      <rPr>
        <rFont val="Arial"/>
        <color theme="1"/>
        <sz val="10.0"/>
      </rPr>
      <t xml:space="preserve">, </t>
    </r>
    <r>
      <rPr>
        <rFont val="맑은 고딕"/>
        <color theme="1"/>
        <sz val="10.0"/>
      </rPr>
      <t>카드</t>
    </r>
  </si>
  <si>
    <r>
      <rPr>
        <rFont val="맑은 고딕"/>
        <color theme="1"/>
        <sz val="10.0"/>
      </rPr>
      <t>한국조폐공사</t>
    </r>
    <r>
      <rPr>
        <rFont val="Arial"/>
        <color theme="1"/>
        <sz val="10.0"/>
      </rPr>
      <t>(</t>
    </r>
    <r>
      <rPr>
        <rFont val="맑은 고딕"/>
        <color theme="1"/>
        <sz val="10.0"/>
      </rPr>
      <t>지류,</t>
    </r>
    <r>
      <rPr>
        <rFont val="맑은 고딕"/>
        <color theme="1"/>
        <sz val="10.0"/>
      </rPr>
      <t>카드</t>
    </r>
    <r>
      <rPr>
        <rFont val="Arial"/>
        <color theme="1"/>
        <sz val="10.0"/>
      </rPr>
      <t xml:space="preserve">), </t>
    </r>
    <r>
      <rPr>
        <rFont val="맑은 고딕"/>
        <color theme="1"/>
        <sz val="10.0"/>
      </rPr>
      <t>한국간편결제진흥원</t>
    </r>
    <r>
      <rPr>
        <rFont val="Arial"/>
        <color theme="1"/>
        <sz val="10.0"/>
      </rPr>
      <t>(</t>
    </r>
    <r>
      <rPr>
        <rFont val="맑은 고딕"/>
        <color theme="1"/>
        <sz val="10.0"/>
      </rPr>
      <t>모바일</t>
    </r>
    <r>
      <rPr>
        <rFont val="Arial"/>
        <color theme="1"/>
        <sz val="10.0"/>
      </rP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</si>
</sst>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#,##0.000"/>
    <numFmt numFmtId="165" formatCode="0.0"/>
    <numFmt numFmtId="166" formatCode="#,##0.0"/>
    <numFmt numFmtId="167" formatCode="0.0%"/>
    <numFmt numFmtId="168" formatCode="yyyy&quot;-&quot;mm&quot;-&quot;dd"/>
    <numFmt numFmtId="169" formatCode="yyyy-mm-dd"/>
    <numFmt numFmtId="170" formatCode="[$₩]#,##0"/>
    <numFmt numFmtId="171" formatCode="#,##0.000000"/>
    <numFmt numFmtId="172" formatCode="yyyy&quot;. &quot;m&quot;. &quot;d&quot;.&quot;"/>
    <numFmt numFmtId="173" formatCode="#,##0_ "/>
  </numFmts>
  <fonts count="70">
    <font>
      <sz val="10.0"/>
      <color rgb="FF000000"/>
      <name val="Arial"/>
      <scheme val="minor"/>
    </font>
    <font>
      <b/>
      <sz val="16.0"/>
      <color theme="1"/>
      <name val="Noto Sans KR"/>
    </font>
    <font>
      <b/>
      <sz val="9.0"/>
      <color theme="1"/>
      <name val="Noto Sans KR"/>
    </font>
    <font>
      <sz val="14.0"/>
      <color theme="1"/>
      <name val="&quot;Noto Sans KR&quot;"/>
    </font>
    <font>
      <color theme="1"/>
      <name val="Arial"/>
    </font>
    <font>
      <color theme="1"/>
      <name val="Noto Sans KR"/>
    </font>
    <font>
      <sz val="12.0"/>
      <color theme="1"/>
      <name val="Noto Sans KR"/>
    </font>
    <font>
      <b/>
      <color theme="1"/>
      <name val="Noto Sans KR"/>
    </font>
    <font>
      <b/>
      <sz val="10.0"/>
      <color theme="1"/>
      <name val="Noto Sans KR"/>
    </font>
    <font>
      <color theme="1"/>
      <name val="&quot;Noto Sans KR&quot;"/>
    </font>
    <font>
      <sz val="9.0"/>
      <color theme="1"/>
      <name val="Noto Sans KR"/>
    </font>
    <font>
      <sz val="9.0"/>
      <color rgb="FFB7B7B7"/>
      <name val="Noto Sans KR"/>
    </font>
    <font>
      <b/>
      <color rgb="FFF3F3F3"/>
      <name val="Noto Sans KR"/>
    </font>
    <font/>
    <font>
      <b/>
      <sz val="9.0"/>
      <color rgb="FF585B5C"/>
      <name val="Noto Sans KR"/>
    </font>
    <font>
      <b/>
      <sz val="9.0"/>
      <color rgb="FF000000"/>
      <name val="Noto Sans KR"/>
    </font>
    <font>
      <b/>
      <sz val="9.0"/>
      <color rgb="FF000000"/>
      <name val="&quot;docs-Noto Sans KR&quot;"/>
    </font>
    <font>
      <sz val="9.0"/>
      <color rgb="FF585B5C"/>
      <name val="Noto Sans KR"/>
    </font>
    <font>
      <sz val="9.0"/>
      <color rgb="FF000000"/>
      <name val="Noto Sans KR"/>
    </font>
    <font>
      <b/>
      <sz val="16.0"/>
      <color theme="1"/>
      <name val="Inter"/>
    </font>
    <font>
      <b/>
      <sz val="14.0"/>
      <color theme="1"/>
      <name val="Inter"/>
    </font>
    <font>
      <b/>
      <sz val="9.0"/>
      <color theme="1"/>
      <name val="Inter"/>
    </font>
    <font>
      <b/>
      <sz val="9.0"/>
      <color theme="1"/>
      <name val="Arial"/>
    </font>
    <font>
      <sz val="9.0"/>
      <color theme="1"/>
      <name val="Inter"/>
    </font>
    <font>
      <sz val="9.0"/>
      <color theme="1"/>
      <name val="Arial"/>
    </font>
    <font>
      <sz val="9.0"/>
      <color theme="1"/>
      <name val="Arial"/>
      <scheme val="minor"/>
    </font>
    <font>
      <sz val="9.0"/>
      <color rgb="FF000000"/>
      <name val="&quot;Google Sans Mono&quot;"/>
    </font>
    <font>
      <sz val="16.0"/>
      <color theme="1"/>
      <name val="Arial"/>
      <scheme val="minor"/>
    </font>
    <font>
      <u/>
      <sz val="9.0"/>
      <color rgb="FF0000FF"/>
      <name val="Inter"/>
    </font>
    <font>
      <sz val="9.0"/>
      <color rgb="FF333333"/>
      <name val="Sans-serif"/>
    </font>
    <font>
      <b/>
      <sz val="9.0"/>
      <color rgb="FF103E93"/>
      <name val="Inter"/>
    </font>
    <font>
      <b/>
      <sz val="9.0"/>
      <color rgb="FF585B5C"/>
      <name val="Inter"/>
    </font>
    <font>
      <sz val="9.0"/>
      <color rgb="FF585B5C"/>
      <name val="Inter"/>
    </font>
    <font>
      <sz val="10.0"/>
      <color theme="1"/>
      <name val="Arial"/>
      <scheme val="minor"/>
    </font>
    <font>
      <sz val="10.0"/>
      <color theme="1"/>
      <name val="Calibri"/>
    </font>
    <font>
      <b/>
      <sz val="10.0"/>
      <color theme="1"/>
      <name val="Arial"/>
      <scheme val="minor"/>
    </font>
    <font>
      <b/>
      <color theme="1"/>
      <name val="Arial"/>
    </font>
    <font>
      <sz val="10.0"/>
      <color theme="1"/>
      <name val="Arial"/>
    </font>
    <font>
      <u/>
      <sz val="10.0"/>
      <color rgb="FF0000FF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theme="1"/>
      <name val="&quot;Malgun Gothic&quot;"/>
    </font>
    <font>
      <color theme="1"/>
      <name val="Calibri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b/>
      <sz val="10.0"/>
      <color theme="1"/>
      <name val="&quot;맑은 고딕&quot;"/>
    </font>
    <font>
      <sz val="10.0"/>
      <color theme="1"/>
      <name val="&quot;Helvetica Neue&quot;"/>
    </font>
    <font>
      <b/>
      <sz val="10.0"/>
      <color theme="1"/>
      <name val="&quot;Helvetica Neue&quot;"/>
    </font>
    <font>
      <u/>
      <sz val="10.0"/>
      <color rgb="FF0000FF"/>
      <name val="&quot;Helvetica Neue&quot;"/>
    </font>
    <font>
      <b/>
      <sz val="10.0"/>
      <color theme="1"/>
      <name val="&quot;Malgun Gothic&quot;"/>
    </font>
    <font>
      <u/>
      <sz val="10.0"/>
      <color rgb="FF0000FF"/>
      <name val="&quot;Malgun Gothic&quot;"/>
    </font>
    <font>
      <b/>
      <color theme="1"/>
      <name val="&quot;Malgun Gothic&quot;"/>
    </font>
    <font>
      <u/>
      <sz val="10.0"/>
      <color rgb="FF0000FF"/>
      <name val="Arial"/>
    </font>
    <font>
      <sz val="10.0"/>
      <color theme="1"/>
      <name val="&quot;맑은 고딕&quot;"/>
    </font>
    <font>
      <sz val="10.0"/>
      <color rgb="FFFF0000"/>
      <name val="Calibri"/>
    </font>
    <font>
      <sz val="10.0"/>
      <color rgb="FFFF0000"/>
      <name val="Arial"/>
      <scheme val="minor"/>
    </font>
    <font>
      <sz val="10.0"/>
      <color rgb="FFFF0000"/>
      <name val="Arial"/>
    </font>
    <font>
      <u/>
      <sz val="10.0"/>
      <color rgb="FF0000FF"/>
      <name val="Arial"/>
    </font>
    <font>
      <b/>
      <sz val="10.0"/>
      <color theme="1"/>
      <name val="Arimo"/>
    </font>
    <font>
      <b/>
      <color theme="1"/>
      <name val="&quot;Helvetica Neue&quot;"/>
    </font>
    <font>
      <u/>
      <sz val="10.0"/>
      <color rgb="FF0000FF"/>
      <name val="&quot;Helvetica Neue&quot;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0000FF"/>
      <name val="Arial"/>
      <scheme val="minor"/>
    </font>
    <font>
      <b/>
      <sz val="10.0"/>
      <color rgb="FF0000FF"/>
      <name val="Arial"/>
      <scheme val="minor"/>
    </font>
    <font>
      <sz val="10.0"/>
      <color rgb="FF0000FF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</fills>
  <borders count="48">
    <border/>
    <border>
      <bottom style="medium">
        <color rgb="FF999999"/>
      </bottom>
    </border>
    <border>
      <left style="medium">
        <color rgb="FF666666"/>
      </left>
      <right style="thin">
        <color rgb="FF666666"/>
      </right>
      <top style="medium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medium">
        <color rgb="FF666666"/>
      </top>
      <bottom style="thin">
        <color rgb="FF666666"/>
      </bottom>
    </border>
    <border>
      <left style="thin">
        <color rgb="FF666666"/>
      </left>
      <right style="medium">
        <color rgb="FF666666"/>
      </right>
      <top style="medium">
        <color rgb="FF666666"/>
      </top>
      <bottom style="thin">
        <color rgb="FF666666"/>
      </bottom>
    </border>
    <border>
      <left style="medium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medium">
        <color rgb="FF999999"/>
      </right>
      <bottom style="thin">
        <color rgb="FF999999"/>
      </bottom>
    </border>
    <border>
      <left style="medium">
        <color rgb="FF000000"/>
      </left>
      <right style="thin">
        <color rgb="FF666666"/>
      </right>
      <top style="medium">
        <color rgb="FF000000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medium">
        <color rgb="FF000000"/>
      </top>
      <bottom style="thin">
        <color rgb="FF666666"/>
      </bottom>
    </border>
    <border>
      <left style="thin">
        <color rgb="FF666666"/>
      </left>
      <right style="medium">
        <color rgb="FF000000"/>
      </right>
      <top style="medium">
        <color rgb="FF000000"/>
      </top>
      <bottom style="thin">
        <color rgb="FF666666"/>
      </bottom>
    </border>
    <border>
      <left style="medium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medium">
        <color rgb="FF666666"/>
      </right>
      <top style="thin">
        <color rgb="FF666666"/>
      </top>
      <bottom style="thin">
        <color rgb="FF666666"/>
      </bottom>
    </border>
    <border>
      <left style="medium">
        <color rgb="FF000000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medium">
        <color rgb="FF000000"/>
      </right>
      <top style="thin">
        <color rgb="FF666666"/>
      </top>
      <bottom style="thin">
        <color rgb="FF666666"/>
      </bottom>
    </border>
    <border>
      <left style="medium">
        <color rgb="FF666666"/>
      </left>
      <right style="thin">
        <color rgb="FF666666"/>
      </right>
      <top style="thin">
        <color rgb="FF666666"/>
      </top>
      <bottom style="medium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medium">
        <color rgb="FF666666"/>
      </bottom>
    </border>
    <border>
      <left style="thin">
        <color rgb="FF666666"/>
      </left>
      <right style="medium">
        <color rgb="FF666666"/>
      </right>
      <top style="thin">
        <color rgb="FF666666"/>
      </top>
      <bottom style="medium">
        <color rgb="FF666666"/>
      </bottom>
    </border>
    <border>
      <left style="thin">
        <color rgb="FF666666"/>
      </left>
      <right style="medium">
        <color rgb="FF666666"/>
      </right>
      <top style="thin">
        <color rgb="FF666666"/>
      </top>
    </border>
    <border>
      <left style="medium">
        <color rgb="FF999999"/>
      </left>
      <right style="thin">
        <color rgb="FF999999"/>
      </right>
      <bottom style="medium">
        <color rgb="FF999999"/>
      </bottom>
    </border>
    <border>
      <right style="thin">
        <color rgb="FF999999"/>
      </right>
      <bottom style="medium">
        <color rgb="FF999999"/>
      </bottom>
    </border>
    <border>
      <right style="medium">
        <color rgb="FF999999"/>
      </right>
      <bottom style="medium">
        <color rgb="FF999999"/>
      </bottom>
    </border>
    <border>
      <left style="thin">
        <color rgb="FF666666"/>
      </left>
      <right style="medium">
        <color rgb="FF666666"/>
      </right>
    </border>
    <border>
      <left style="medium">
        <color rgb="FF000000"/>
      </left>
      <right style="thin">
        <color rgb="FF666666"/>
      </right>
      <top style="thin">
        <color rgb="FF666666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000000"/>
      </bottom>
    </border>
    <border>
      <left style="thin">
        <color rgb="FF666666"/>
      </left>
      <right style="medium">
        <color rgb="FF000000"/>
      </right>
      <top style="thin">
        <color rgb="FF666666"/>
      </top>
      <bottom style="thin">
        <color rgb="FF000000"/>
      </bottom>
    </border>
    <border>
      <left style="thin">
        <color rgb="FF666666"/>
      </left>
      <right style="medium">
        <color rgb="FF666666"/>
      </right>
      <bottom style="medium">
        <color rgb="FF666666"/>
      </bottom>
    </border>
    <border>
      <left style="thin">
        <color rgb="FF666666"/>
      </left>
      <top style="thin">
        <color rgb="FF666666"/>
      </top>
      <bottom style="medium">
        <color rgb="FF666666"/>
      </bottom>
    </border>
    <border>
      <top style="thin">
        <color rgb="FF666666"/>
      </top>
      <bottom style="medium">
        <color rgb="FF666666"/>
      </bottom>
    </border>
    <border>
      <right style="medium">
        <color rgb="FF666666"/>
      </right>
      <top style="thin">
        <color rgb="FF666666"/>
      </top>
      <bottom style="medium">
        <color rgb="FF666666"/>
      </bottom>
    </border>
    <border>
      <left style="medium">
        <color rgb="FF666666"/>
      </left>
      <right style="thin">
        <color rgb="FF666666"/>
      </right>
      <bottom style="medium">
        <color rgb="FF666666"/>
      </bottom>
    </border>
    <border>
      <left style="thin">
        <color rgb="FF666666"/>
      </left>
      <bottom style="medium">
        <color rgb="FF666666"/>
      </bottom>
    </border>
    <border>
      <bottom style="medium">
        <color rgb="FF666666"/>
      </bottom>
    </border>
    <border>
      <right style="medium">
        <color rgb="FF666666"/>
      </right>
      <bottom style="medium">
        <color rgb="FF666666"/>
      </bottom>
    </border>
    <border>
      <left style="thick">
        <color rgb="FF999999"/>
      </left>
      <right style="thin">
        <color rgb="FF999999"/>
      </right>
      <top style="thick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ck">
        <color rgb="FF999999"/>
      </top>
      <bottom style="thin">
        <color rgb="FF999999"/>
      </bottom>
    </border>
    <border>
      <left style="thin">
        <color rgb="FF999999"/>
      </left>
      <right style="thick">
        <color rgb="FF999999"/>
      </right>
      <top style="thick">
        <color rgb="FF999999"/>
      </top>
      <bottom style="thin">
        <color rgb="FF999999"/>
      </bottom>
    </border>
    <border>
      <left style="thick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ck">
        <color rgb="FF999999"/>
      </right>
      <top style="thin">
        <color rgb="FF999999"/>
      </top>
      <bottom style="thin">
        <color rgb="FF999999"/>
      </bottom>
    </border>
    <border>
      <left style="thick">
        <color rgb="FF999999"/>
      </left>
      <right style="thin">
        <color rgb="FF999999"/>
      </right>
      <top style="thin">
        <color rgb="FF999999"/>
      </top>
      <bottom style="thick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ck">
        <color rgb="FF999999"/>
      </bottom>
    </border>
    <border>
      <left style="thin">
        <color rgb="FF999999"/>
      </left>
      <top style="thin">
        <color rgb="FF999999"/>
      </top>
      <bottom style="thick">
        <color rgb="FF999999"/>
      </bottom>
    </border>
    <border>
      <right style="thick">
        <color rgb="FF999999"/>
      </right>
      <top style="thin">
        <color rgb="FF999999"/>
      </top>
      <bottom style="thick">
        <color rgb="FF999999"/>
      </bottom>
    </border>
    <border>
      <left style="medium">
        <color rgb="FF000000"/>
      </left>
      <right style="thin">
        <color rgb="FF666666"/>
      </right>
      <top style="thin">
        <color rgb="FF666666"/>
      </top>
      <bottom style="medium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medium">
        <color rgb="FF000000"/>
      </bottom>
    </border>
    <border>
      <left style="thin">
        <color rgb="FF666666"/>
      </left>
      <right style="medium">
        <color rgb="FF000000"/>
      </right>
      <top style="thin">
        <color rgb="FF666666"/>
      </top>
      <bottom style="medium">
        <color rgb="FF000000"/>
      </bottom>
    </border>
  </borders>
  <cellStyleXfs count="1">
    <xf borderId="0" fillId="0" fontId="0" numFmtId="0" applyAlignment="1" applyFont="1"/>
  </cellStyleXfs>
  <cellXfs count="371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left" readingOrder="0" shrinkToFit="0" vertical="center" wrapText="0"/>
    </xf>
    <xf borderId="0" fillId="0" fontId="2" numFmtId="3" xfId="0" applyAlignment="1" applyFont="1" applyNumberFormat="1">
      <alignment horizontal="left" readingOrder="0" shrinkToFit="0" vertical="center" wrapText="0"/>
    </xf>
    <xf borderId="1" fillId="0" fontId="3" numFmtId="3" xfId="0" applyAlignment="1" applyBorder="1" applyFont="1" applyNumberFormat="1">
      <alignment shrinkToFit="0" vertical="bottom" wrapText="0"/>
    </xf>
    <xf borderId="1" fillId="0" fontId="4" numFmtId="3" xfId="0" applyAlignment="1" applyBorder="1" applyFont="1" applyNumberFormat="1">
      <alignment vertical="bottom"/>
    </xf>
    <xf borderId="0" fillId="0" fontId="1" numFmtId="0" xfId="0" applyAlignment="1" applyFont="1">
      <alignment horizontal="center" readingOrder="0" shrinkToFit="0" vertical="center" wrapText="0"/>
    </xf>
    <xf borderId="0" fillId="0" fontId="1" numFmtId="3" xfId="0" applyAlignment="1" applyFont="1" applyNumberFormat="1">
      <alignment horizontal="center" readingOrder="0" shrinkToFit="0" vertical="center" wrapText="0"/>
    </xf>
    <xf borderId="0" fillId="0" fontId="5" numFmtId="0" xfId="0" applyAlignment="1" applyFont="1">
      <alignment shrinkToFit="0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readingOrder="0" shrinkToFit="0" wrapText="0"/>
    </xf>
    <xf borderId="0" fillId="0" fontId="6" numFmtId="0" xfId="0" applyAlignment="1" applyFont="1">
      <alignment horizontal="center" readingOrder="0" shrinkToFit="0" vertical="center" wrapText="0"/>
    </xf>
    <xf borderId="0" fillId="0" fontId="1" numFmtId="3" xfId="0" applyAlignment="1" applyFont="1" applyNumberForma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7" numFmtId="0" xfId="0" applyAlignment="1" applyFont="1">
      <alignment horizontal="center" readingOrder="0" shrinkToFit="0" vertical="center" wrapText="1"/>
    </xf>
    <xf borderId="2" fillId="2" fontId="7" numFmtId="0" xfId="0" applyAlignment="1" applyBorder="1" applyFill="1" applyFont="1">
      <alignment horizontal="center" readingOrder="0" shrinkToFit="0" vertical="center" wrapText="1"/>
    </xf>
    <xf borderId="3" fillId="2" fontId="8" numFmtId="0" xfId="0" applyAlignment="1" applyBorder="1" applyFont="1">
      <alignment horizontal="center" readingOrder="0" shrinkToFit="0" vertical="center" wrapText="1"/>
    </xf>
    <xf borderId="4" fillId="2" fontId="7" numFmtId="164" xfId="0" applyAlignment="1" applyBorder="1" applyFont="1" applyNumberFormat="1">
      <alignment horizontal="center" readingOrder="0" shrinkToFit="0" vertical="center" wrapText="1"/>
    </xf>
    <xf borderId="0" fillId="0" fontId="7" numFmtId="164" xfId="0" applyAlignment="1" applyFont="1" applyNumberFormat="1">
      <alignment horizontal="center" readingOrder="0" shrinkToFit="0" vertical="center" wrapText="1"/>
    </xf>
    <xf borderId="5" fillId="2" fontId="9" numFmtId="164" xfId="0" applyAlignment="1" applyBorder="1" applyFont="1" applyNumberFormat="1">
      <alignment horizontal="center" shrinkToFit="0" vertical="center" wrapText="1"/>
    </xf>
    <xf borderId="6" fillId="2" fontId="9" numFmtId="164" xfId="0" applyAlignment="1" applyBorder="1" applyFont="1" applyNumberFormat="1">
      <alignment horizontal="center" shrinkToFit="0" vertical="center" wrapText="1"/>
    </xf>
    <xf borderId="6" fillId="2" fontId="9" numFmtId="0" xfId="0" applyAlignment="1" applyBorder="1" applyFont="1">
      <alignment horizontal="center" shrinkToFit="0" vertical="center" wrapText="1"/>
    </xf>
    <xf borderId="7" fillId="2" fontId="9" numFmtId="164" xfId="0" applyAlignment="1" applyBorder="1" applyFont="1" applyNumberFormat="1">
      <alignment horizontal="center" shrinkToFit="0" vertical="center" wrapText="1"/>
    </xf>
    <xf borderId="2" fillId="2" fontId="10" numFmtId="49" xfId="0" applyAlignment="1" applyBorder="1" applyFont="1" applyNumberFormat="1">
      <alignment horizontal="center" readingOrder="0" shrinkToFit="0" vertical="center" wrapText="1"/>
    </xf>
    <xf borderId="3" fillId="2" fontId="10" numFmtId="0" xfId="0" applyAlignment="1" applyBorder="1" applyFont="1">
      <alignment horizontal="center" readingOrder="0" shrinkToFit="0" vertical="center" wrapText="1"/>
    </xf>
    <xf borderId="4" fillId="2" fontId="1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shrinkToFit="0" wrapText="1"/>
    </xf>
    <xf borderId="8" fillId="2" fontId="10" numFmtId="0" xfId="0" applyAlignment="1" applyBorder="1" applyFont="1">
      <alignment horizontal="center" readingOrder="0" shrinkToFit="0" vertical="center" wrapText="1"/>
    </xf>
    <xf borderId="9" fillId="2" fontId="11" numFmtId="0" xfId="0" applyAlignment="1" applyBorder="1" applyFont="1">
      <alignment horizontal="center" readingOrder="0" shrinkToFit="0" vertical="center" wrapText="1"/>
    </xf>
    <xf borderId="9" fillId="2" fontId="10" numFmtId="0" xfId="0" applyAlignment="1" applyBorder="1" applyFont="1">
      <alignment horizontal="center" readingOrder="0" shrinkToFit="0" vertical="center" wrapText="1"/>
    </xf>
    <xf borderId="10" fillId="2" fontId="1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2" fillId="2" fontId="10" numFmtId="0" xfId="0" applyAlignment="1" applyBorder="1" applyFont="1">
      <alignment horizontal="center" readingOrder="0" vertical="center"/>
    </xf>
    <xf borderId="4" fillId="2" fontId="10" numFmtId="3" xfId="0" applyAlignment="1" applyBorder="1" applyFont="1" applyNumberForma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2" fillId="2" fontId="10" numFmtId="49" xfId="0" applyAlignment="1" applyBorder="1" applyFont="1" applyNumberFormat="1">
      <alignment horizontal="center" readingOrder="0" vertical="center"/>
    </xf>
    <xf borderId="3" fillId="2" fontId="10" numFmtId="49" xfId="0" applyAlignment="1" applyBorder="1" applyFont="1" applyNumberFormat="1">
      <alignment horizontal="center" readingOrder="0" shrinkToFit="0" vertical="center" wrapText="1"/>
    </xf>
    <xf borderId="4" fillId="2" fontId="10" numFmtId="49" xfId="0" applyAlignment="1" applyBorder="1" applyFont="1" applyNumberForma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11" fillId="3" fontId="12" numFmtId="0" xfId="0" applyAlignment="1" applyBorder="1" applyFill="1" applyFont="1">
      <alignment horizontal="center" readingOrder="0" shrinkToFit="0" vertical="center" wrapText="1"/>
    </xf>
    <xf borderId="12" fillId="3" fontId="12" numFmtId="0" xfId="0" applyAlignment="1" applyBorder="1" applyFont="1">
      <alignment horizontal="center" shrinkToFit="0" vertical="center" wrapText="1"/>
    </xf>
    <xf borderId="13" fillId="3" fontId="12" numFmtId="4" xfId="0" applyAlignment="1" applyBorder="1" applyFont="1" applyNumberFormat="1">
      <alignment horizontal="center" shrinkToFit="0" vertical="center" wrapText="1"/>
    </xf>
    <xf borderId="11" fillId="4" fontId="12" numFmtId="0" xfId="0" applyAlignment="1" applyBorder="1" applyFill="1" applyFont="1">
      <alignment horizontal="center" readingOrder="0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3" fillId="4" fontId="12" numFmtId="4" xfId="0" applyAlignment="1" applyBorder="1" applyFont="1" applyNumberFormat="1">
      <alignment horizontal="center" shrinkToFit="0" vertical="center" wrapText="1"/>
    </xf>
    <xf borderId="0" fillId="0" fontId="12" numFmtId="4" xfId="0" applyAlignment="1" applyFont="1" applyNumberFormat="1">
      <alignment horizontal="center" shrinkToFit="0" vertical="center" wrapText="1"/>
    </xf>
    <xf borderId="5" fillId="0" fontId="9" numFmtId="4" xfId="0" applyAlignment="1" applyBorder="1" applyFont="1" applyNumberFormat="1">
      <alignment horizontal="center" shrinkToFit="0" vertical="center" wrapText="1"/>
    </xf>
    <xf borderId="6" fillId="0" fontId="9" numFmtId="4" xfId="0" applyAlignment="1" applyBorder="1" applyFont="1" applyNumberFormat="1">
      <alignment horizontal="center" shrinkToFit="0" vertical="center" wrapText="1"/>
    </xf>
    <xf borderId="6" fillId="0" fontId="9" numFmtId="4" xfId="0" applyAlignment="1" applyBorder="1" applyFont="1" applyNumberFormat="1">
      <alignment horizontal="right" shrinkToFit="0" vertical="center" wrapText="1"/>
    </xf>
    <xf borderId="6" fillId="0" fontId="9" numFmtId="3" xfId="0" applyAlignment="1" applyBorder="1" applyFont="1" applyNumberFormat="1">
      <alignment horizontal="right" shrinkToFit="0" vertical="center" wrapText="1"/>
    </xf>
    <xf borderId="7" fillId="0" fontId="9" numFmtId="4" xfId="0" applyAlignment="1" applyBorder="1" applyFont="1" applyNumberFormat="1">
      <alignment horizontal="center" shrinkToFit="0" vertical="center" wrapText="1"/>
    </xf>
    <xf borderId="11" fillId="2" fontId="10" numFmtId="49" xfId="0" applyAlignment="1" applyBorder="1" applyFont="1" applyNumberFormat="1">
      <alignment horizontal="center" readingOrder="0" shrinkToFit="0" vertical="center" wrapText="1"/>
    </xf>
    <xf borderId="12" fillId="0" fontId="10" numFmtId="0" xfId="0" applyAlignment="1" applyBorder="1" applyFont="1">
      <alignment horizontal="center" readingOrder="0" shrinkToFit="0" vertical="center" wrapText="1"/>
    </xf>
    <xf borderId="13" fillId="0" fontId="10" numFmtId="0" xfId="0" applyAlignment="1" applyBorder="1" applyFont="1">
      <alignment horizontal="center" readingOrder="0" shrinkToFit="0" vertical="center" wrapText="1"/>
    </xf>
    <xf borderId="14" fillId="2" fontId="10" numFmtId="3" xfId="0" applyAlignment="1" applyBorder="1" applyFont="1" applyNumberFormat="1">
      <alignment horizontal="center" readingOrder="0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15" fillId="0" fontId="10" numFmtId="0" xfId="0" applyAlignment="1" applyBorder="1" applyFont="1">
      <alignment horizontal="center" readingOrder="0" shrinkToFit="0" vertical="center" wrapText="1"/>
    </xf>
    <xf borderId="16" fillId="2" fontId="10" numFmtId="0" xfId="0" applyAlignment="1" applyBorder="1" applyFont="1">
      <alignment horizontal="center" readingOrder="0" shrinkToFit="0" vertical="center" wrapText="1"/>
    </xf>
    <xf borderId="17" fillId="0" fontId="10" numFmtId="165" xfId="0" applyAlignment="1" applyBorder="1" applyFont="1" applyNumberFormat="1">
      <alignment horizontal="center" shrinkToFit="0" vertical="center" wrapText="1"/>
    </xf>
    <xf borderId="17" fillId="0" fontId="10" numFmtId="166" xfId="0" applyAlignment="1" applyBorder="1" applyFont="1" applyNumberFormat="1">
      <alignment horizontal="center" shrinkToFit="0" vertical="center" wrapText="1"/>
    </xf>
    <xf borderId="18" fillId="0" fontId="10" numFmtId="0" xfId="0" applyAlignment="1" applyBorder="1" applyFont="1">
      <alignment horizontal="center" readingOrder="0" shrinkToFit="0" vertical="center" wrapText="1"/>
    </xf>
    <xf borderId="17" fillId="0" fontId="10" numFmtId="3" xfId="0" applyAlignment="1" applyBorder="1" applyFont="1" applyNumberFormat="1">
      <alignment horizontal="center" shrinkToFit="0" vertical="center" wrapText="1"/>
    </xf>
    <xf borderId="17" fillId="0" fontId="10" numFmtId="3" xfId="0" applyAlignment="1" applyBorder="1" applyFont="1" applyNumberFormat="1">
      <alignment horizontal="center" readingOrder="0" shrinkToFit="0" vertical="center" wrapText="1"/>
    </xf>
    <xf borderId="11" fillId="2" fontId="10" numFmtId="0" xfId="0" applyAlignment="1" applyBorder="1" applyFont="1">
      <alignment horizontal="center" readingOrder="0" shrinkToFit="0" vertical="center" wrapText="1"/>
    </xf>
    <xf borderId="12" fillId="0" fontId="10" numFmtId="3" xfId="0" applyAlignment="1" applyBorder="1" applyFont="1" applyNumberFormat="1">
      <alignment horizontal="center" shrinkToFit="0" vertical="center" wrapText="1"/>
    </xf>
    <xf borderId="19" fillId="0" fontId="10" numFmtId="0" xfId="0" applyAlignment="1" applyBorder="1" applyFont="1">
      <alignment horizontal="center" readingOrder="0" shrinkToFit="0" vertical="center" wrapText="1"/>
    </xf>
    <xf borderId="20" fillId="0" fontId="9" numFmtId="4" xfId="0" applyAlignment="1" applyBorder="1" applyFont="1" applyNumberFormat="1">
      <alignment horizontal="center" shrinkToFit="0" vertical="center" wrapText="1"/>
    </xf>
    <xf borderId="21" fillId="0" fontId="4" numFmtId="4" xfId="0" applyAlignment="1" applyBorder="1" applyFont="1" applyNumberFormat="1">
      <alignment horizontal="center" shrinkToFit="0" vertical="center" wrapText="1"/>
    </xf>
    <xf borderId="21" fillId="0" fontId="9" numFmtId="4" xfId="0" applyAlignment="1" applyBorder="1" applyFont="1" applyNumberFormat="1">
      <alignment horizontal="right" shrinkToFit="0" vertical="center" wrapText="1"/>
    </xf>
    <xf borderId="21" fillId="0" fontId="9" numFmtId="3" xfId="0" applyAlignment="1" applyBorder="1" applyFont="1" applyNumberFormat="1">
      <alignment horizontal="right" shrinkToFit="0" vertical="center" wrapText="1"/>
    </xf>
    <xf borderId="22" fillId="0" fontId="9" numFmtId="4" xfId="0" applyAlignment="1" applyBorder="1" applyFont="1" applyNumberFormat="1">
      <alignment horizontal="center" shrinkToFit="0" vertical="center" wrapText="1"/>
    </xf>
    <xf borderId="16" fillId="2" fontId="10" numFmtId="49" xfId="0" applyAlignment="1" applyBorder="1" applyFont="1" applyNumberFormat="1">
      <alignment horizontal="center" readingOrder="0" shrinkToFit="0" vertical="center" wrapText="1"/>
    </xf>
    <xf borderId="17" fillId="0" fontId="10" numFmtId="0" xfId="0" applyAlignment="1" applyBorder="1" applyFont="1">
      <alignment horizontal="center" readingOrder="0" shrinkToFit="0" vertical="center" wrapText="1"/>
    </xf>
    <xf borderId="18" fillId="0" fontId="10" numFmtId="0" xfId="0" applyAlignment="1" applyBorder="1" applyFont="1">
      <alignment horizontal="center" readingOrder="0" shrinkToFit="0" wrapText="1"/>
    </xf>
    <xf borderId="14" fillId="2" fontId="10" numFmtId="0" xfId="0" applyAlignment="1" applyBorder="1" applyFont="1">
      <alignment horizontal="center" readingOrder="0" shrinkToFit="0" vertical="center" wrapText="1"/>
    </xf>
    <xf borderId="12" fillId="0" fontId="11" numFmtId="3" xfId="0" applyAlignment="1" applyBorder="1" applyFont="1" applyNumberFormat="1">
      <alignment horizontal="center" readingOrder="0" shrinkToFit="0" vertical="center" wrapText="1"/>
    </xf>
    <xf borderId="12" fillId="0" fontId="11" numFmtId="3" xfId="0" applyAlignment="1" applyBorder="1" applyFont="1" applyNumberFormat="1">
      <alignment horizontal="center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0"/>
    </xf>
    <xf borderId="0" fillId="0" fontId="10" numFmtId="0" xfId="0" applyAlignment="1" applyFont="1">
      <alignment horizontal="center" shrinkToFit="0" vertical="center" wrapText="0"/>
    </xf>
    <xf borderId="23" fillId="0" fontId="13" numFmtId="0" xfId="0" applyBorder="1" applyFont="1"/>
    <xf borderId="0" fillId="0" fontId="4" numFmtId="4" xfId="0" applyAlignment="1" applyFont="1" applyNumberFormat="1">
      <alignment vertical="bottom"/>
    </xf>
    <xf borderId="0" fillId="0" fontId="2" numFmtId="0" xfId="0" applyAlignment="1" applyFont="1">
      <alignment horizontal="center" readingOrder="0" shrinkToFit="0" vertical="center" wrapText="0"/>
    </xf>
    <xf borderId="0" fillId="0" fontId="2" numFmtId="3" xfId="0" applyAlignment="1" applyFont="1" applyNumberFormat="1">
      <alignment horizontal="center" readingOrder="0" shrinkToFit="0" vertical="center" wrapText="0"/>
    </xf>
    <xf borderId="0" fillId="0" fontId="10" numFmtId="0" xfId="0" applyAlignment="1" applyFont="1">
      <alignment shrinkToFit="0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1"/>
    </xf>
    <xf borderId="24" fillId="2" fontId="10" numFmtId="3" xfId="0" applyAlignment="1" applyBorder="1" applyFont="1" applyNumberFormat="1">
      <alignment horizontal="center" readingOrder="0" shrinkToFit="0" vertical="center" wrapText="1"/>
    </xf>
    <xf borderId="25" fillId="0" fontId="11" numFmtId="0" xfId="0" applyAlignment="1" applyBorder="1" applyFont="1">
      <alignment horizontal="center" readingOrder="0" vertical="center"/>
    </xf>
    <xf borderId="25" fillId="0" fontId="11" numFmtId="3" xfId="0" applyAlignment="1" applyBorder="1" applyFont="1" applyNumberFormat="1">
      <alignment horizontal="center" readingOrder="0" vertical="center"/>
    </xf>
    <xf borderId="25" fillId="0" fontId="10" numFmtId="3" xfId="0" applyAlignment="1" applyBorder="1" applyFont="1" applyNumberFormat="1">
      <alignment horizontal="center" shrinkToFit="0" vertical="center" wrapText="1"/>
    </xf>
    <xf borderId="26" fillId="0" fontId="10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17" fillId="0" fontId="10" numFmtId="0" xfId="0" applyAlignment="1" applyBorder="1" applyFont="1">
      <alignment horizontal="center" shrinkToFit="0" vertical="center" wrapText="1"/>
    </xf>
    <xf borderId="17" fillId="0" fontId="10" numFmtId="167" xfId="0" applyAlignment="1" applyBorder="1" applyFont="1" applyNumberFormat="1">
      <alignment horizontal="center" shrinkToFit="0" vertical="center" wrapText="1"/>
    </xf>
    <xf borderId="27" fillId="0" fontId="13" numFmtId="0" xfId="0" applyBorder="1" applyFont="1"/>
    <xf borderId="0" fillId="0" fontId="10" numFmtId="3" xfId="0" applyAlignment="1" applyFont="1" applyNumberFormat="1">
      <alignment horizontal="center" readingOrder="0" shrinkToFit="0" vertical="center" wrapText="0"/>
    </xf>
    <xf borderId="16" fillId="0" fontId="10" numFmtId="3" xfId="0" applyAlignment="1" applyBorder="1" applyFont="1" applyNumberFormat="1">
      <alignment horizontal="center" readingOrder="0" shrinkToFit="0" vertical="center" wrapText="0"/>
    </xf>
    <xf borderId="28" fillId="0" fontId="10" numFmtId="3" xfId="0" applyAlignment="1" applyBorder="1" applyFont="1" applyNumberFormat="1">
      <alignment horizontal="center" readingOrder="0" shrinkToFit="0" vertical="center" wrapText="1"/>
    </xf>
    <xf borderId="29" fillId="0" fontId="13" numFmtId="0" xfId="0" applyBorder="1" applyFont="1"/>
    <xf borderId="30" fillId="0" fontId="13" numFmtId="0" xfId="0" applyBorder="1" applyFont="1"/>
    <xf borderId="0" fillId="0" fontId="10" numFmtId="3" xfId="0" applyAlignment="1" applyFont="1" applyNumberFormat="1">
      <alignment horizontal="center" readingOrder="0" shrinkToFit="0" vertical="center" wrapText="1"/>
    </xf>
    <xf borderId="0" fillId="0" fontId="4" numFmtId="3" xfId="0" applyAlignment="1" applyFont="1" applyNumberFormat="1">
      <alignment vertical="bottom"/>
    </xf>
    <xf borderId="31" fillId="2" fontId="10" numFmtId="3" xfId="0" applyAlignment="1" applyBorder="1" applyFont="1" applyNumberFormat="1">
      <alignment horizontal="center" readingOrder="0" shrinkToFit="0" vertical="center" wrapText="1"/>
    </xf>
    <xf borderId="32" fillId="0" fontId="10" numFmtId="0" xfId="0" applyAlignment="1" applyBorder="1" applyFont="1">
      <alignment horizontal="left" readingOrder="0" shrinkToFit="0" vertical="center" wrapText="1"/>
    </xf>
    <xf borderId="33" fillId="0" fontId="13" numFmtId="0" xfId="0" applyBorder="1" applyFont="1"/>
    <xf borderId="34" fillId="0" fontId="13" numFmtId="0" xfId="0" applyBorder="1" applyFont="1"/>
    <xf borderId="0" fillId="0" fontId="10" numFmtId="0" xfId="0" applyFont="1"/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readingOrder="0" shrinkToFit="0" vertical="center" wrapText="1"/>
    </xf>
    <xf borderId="0" fillId="0" fontId="2" numFmtId="3" xfId="0" applyAlignment="1" applyFont="1" applyNumberFormat="1">
      <alignment horizontal="center" readingOrder="0" shrinkToFit="0" vertical="center" wrapText="1"/>
    </xf>
    <xf borderId="0" fillId="0" fontId="10" numFmtId="0" xfId="0" applyAlignment="1" applyFont="1">
      <alignment horizontal="left" readingOrder="0" shrinkToFit="0" vertical="center" wrapText="0"/>
    </xf>
    <xf borderId="0" fillId="5" fontId="14" numFmtId="0" xfId="0" applyAlignment="1" applyFill="1" applyFont="1">
      <alignment horizontal="center" shrinkToFit="0" vertical="center" wrapText="0"/>
    </xf>
    <xf borderId="0" fillId="0" fontId="14" numFmtId="0" xfId="0" applyAlignment="1" applyFont="1">
      <alignment horizontal="center" shrinkToFit="0" vertical="center" wrapText="0"/>
    </xf>
    <xf borderId="0" fillId="5" fontId="15" numFmtId="0" xfId="0" applyAlignment="1" applyFont="1">
      <alignment horizontal="left" readingOrder="0"/>
    </xf>
    <xf borderId="0" fillId="5" fontId="16" numFmtId="0" xfId="0" applyAlignment="1" applyFont="1">
      <alignment horizontal="left" readingOrder="0"/>
    </xf>
    <xf borderId="0" fillId="5" fontId="14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0" fillId="5" fontId="17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4" numFmtId="164" xfId="0" applyAlignment="1" applyFont="1" applyNumberFormat="1">
      <alignment vertical="bottom"/>
    </xf>
    <xf borderId="11" fillId="6" fontId="12" numFmtId="0" xfId="0" applyAlignment="1" applyBorder="1" applyFill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vertical="center" wrapText="1"/>
    </xf>
    <xf borderId="13" fillId="6" fontId="12" numFmtId="4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3" xfId="0" applyAlignment="1" applyFont="1" applyNumberFormat="1">
      <alignment shrinkToFit="0" vertical="bottom" wrapText="0"/>
    </xf>
    <xf borderId="11" fillId="0" fontId="5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3" fillId="0" fontId="5" numFmtId="4" xfId="0" applyAlignment="1" applyBorder="1" applyFont="1" applyNumberFormat="1">
      <alignment horizontal="center" shrinkToFit="0" vertical="center" wrapText="1"/>
    </xf>
    <xf borderId="0" fillId="0" fontId="5" numFmtId="4" xfId="0" applyAlignment="1" applyFont="1" applyNumberFormat="1">
      <alignment horizontal="center" shrinkToFit="0" vertical="center" wrapText="1"/>
    </xf>
    <xf borderId="0" fillId="0" fontId="9" numFmtId="3" xfId="0" applyAlignment="1" applyFont="1" applyNumberForma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9" numFmtId="3" xfId="0" applyAlignment="1" applyFont="1" applyNumberFormat="1">
      <alignment horizontal="right" shrinkToFit="0" vertical="center" wrapText="1"/>
    </xf>
    <xf borderId="0" fillId="0" fontId="9" numFmtId="3" xfId="0" applyAlignment="1" applyFont="1" applyNumberFormat="1">
      <alignment horizontal="right" shrinkToFit="0" vertical="center" wrapText="1"/>
    </xf>
    <xf borderId="0" fillId="0" fontId="5" numFmtId="0" xfId="0" applyFont="1"/>
    <xf borderId="0" fillId="0" fontId="4" numFmtId="3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0"/>
    </xf>
    <xf borderId="0" fillId="5" fontId="18" numFmtId="3" xfId="0" applyFont="1" applyNumberFormat="1"/>
    <xf borderId="0" fillId="0" fontId="19" numFmtId="0" xfId="0" applyAlignment="1" applyFont="1">
      <alignment horizontal="left" readingOrder="0" shrinkToFit="0" vertical="center" wrapText="0"/>
    </xf>
    <xf borderId="0" fillId="0" fontId="19" numFmtId="0" xfId="0" applyAlignment="1" applyFont="1">
      <alignment horizontal="left" shrinkToFit="0" vertical="center" wrapText="0"/>
    </xf>
    <xf borderId="0" fillId="0" fontId="4" numFmtId="0" xfId="0" applyFont="1"/>
    <xf borderId="0" fillId="0" fontId="20" numFmtId="0" xfId="0" applyAlignment="1" applyFont="1">
      <alignment vertical="bottom"/>
    </xf>
    <xf borderId="0" fillId="0" fontId="21" numFmtId="0" xfId="0" applyAlignment="1" applyFont="1">
      <alignment horizontal="left" readingOrder="0" shrinkToFit="0" vertical="center" wrapText="0"/>
    </xf>
    <xf borderId="0" fillId="0" fontId="21" numFmtId="0" xfId="0" applyAlignment="1" applyFont="1">
      <alignment horizontal="left" shrinkToFit="0" vertical="center" wrapText="0"/>
    </xf>
    <xf borderId="0" fillId="0" fontId="22" numFmtId="0" xfId="0" applyFont="1"/>
    <xf borderId="0" fillId="0" fontId="21" numFmtId="0" xfId="0" applyAlignment="1" applyFont="1">
      <alignment vertical="bottom"/>
    </xf>
    <xf borderId="0" fillId="0" fontId="23" numFmtId="0" xfId="0" applyAlignment="1" applyFont="1">
      <alignment horizontal="left" readingOrder="0" shrinkToFit="0" vertical="center" wrapText="0"/>
    </xf>
    <xf borderId="0" fillId="0" fontId="24" numFmtId="0" xfId="0" applyFont="1"/>
    <xf borderId="0" fillId="0" fontId="23" numFmtId="0" xfId="0" applyAlignment="1" applyFont="1">
      <alignment vertical="bottom"/>
    </xf>
    <xf borderId="0" fillId="0" fontId="23" numFmtId="0" xfId="0" applyAlignment="1" applyFont="1">
      <alignment horizontal="left" readingOrder="0" shrinkToFit="0" vertical="center" wrapText="0"/>
    </xf>
    <xf borderId="0" fillId="0" fontId="23" numFmtId="0" xfId="0" applyAlignment="1" applyFont="1">
      <alignment readingOrder="0" vertical="bottom"/>
    </xf>
    <xf borderId="0" fillId="0" fontId="25" numFmtId="0" xfId="0" applyFont="1"/>
    <xf borderId="35" fillId="2" fontId="23" numFmtId="0" xfId="0" applyAlignment="1" applyBorder="1" applyFont="1">
      <alignment horizontal="center" shrinkToFit="0" vertical="center" wrapText="1"/>
    </xf>
    <xf borderId="36" fillId="2" fontId="23" numFmtId="0" xfId="0" applyAlignment="1" applyBorder="1" applyFont="1">
      <alignment horizontal="left" shrinkToFit="0" vertical="center" wrapText="1"/>
    </xf>
    <xf borderId="36" fillId="2" fontId="23" numFmtId="0" xfId="0" applyAlignment="1" applyBorder="1" applyFont="1">
      <alignment horizontal="center" readingOrder="0" shrinkToFit="0" vertical="center" wrapText="1"/>
    </xf>
    <xf borderId="37" fillId="2" fontId="23" numFmtId="0" xfId="0" applyAlignment="1" applyBorder="1" applyFont="1">
      <alignment horizontal="center" readingOrder="0" shrinkToFit="0" vertical="center" wrapText="1"/>
    </xf>
    <xf borderId="0" fillId="0" fontId="24" numFmtId="0" xfId="0" applyAlignment="1" applyFont="1">
      <alignment shrinkToFit="0" wrapText="1"/>
    </xf>
    <xf borderId="0" fillId="0" fontId="23" numFmtId="0" xfId="0" applyAlignment="1" applyFont="1">
      <alignment shrinkToFit="0" vertical="bottom" wrapText="1"/>
    </xf>
    <xf borderId="38" fillId="2" fontId="23" numFmtId="0" xfId="0" applyAlignment="1" applyBorder="1" applyFont="1">
      <alignment horizontal="center" readingOrder="0" shrinkToFit="0" vertical="center" wrapText="1"/>
    </xf>
    <xf borderId="39" fillId="5" fontId="26" numFmtId="0" xfId="0" applyAlignment="1" applyBorder="1" applyFont="1">
      <alignment shrinkToFit="0" wrapText="1"/>
    </xf>
    <xf borderId="39" fillId="0" fontId="23" numFmtId="0" xfId="0" applyAlignment="1" applyBorder="1" applyFont="1">
      <alignment horizontal="center" shrinkToFit="0" vertical="center" wrapText="1"/>
    </xf>
    <xf borderId="39" fillId="5" fontId="23" numFmtId="0" xfId="0" applyAlignment="1" applyBorder="1" applyFont="1">
      <alignment horizontal="left" shrinkToFit="0" vertical="center" wrapText="1"/>
    </xf>
    <xf borderId="40" fillId="5" fontId="23" numFmtId="0" xfId="0" applyAlignment="1" applyBorder="1" applyFont="1">
      <alignment horizontal="center" readingOrder="0" shrinkToFit="0" vertical="center" wrapText="1"/>
    </xf>
    <xf borderId="39" fillId="5" fontId="23" numFmtId="0" xfId="0" applyAlignment="1" applyBorder="1" applyFont="1">
      <alignment horizontal="center" readingOrder="0" shrinkToFit="0" vertical="center" wrapText="1"/>
    </xf>
    <xf borderId="40" fillId="0" fontId="23" numFmtId="0" xfId="0" applyAlignment="1" applyBorder="1" applyFont="1">
      <alignment horizontal="center" readingOrder="0" shrinkToFit="0" vertical="center" wrapText="1"/>
    </xf>
    <xf borderId="0" fillId="0" fontId="24" numFmtId="0" xfId="0" applyAlignment="1" applyFont="1">
      <alignment shrinkToFit="0" vertical="bottom" wrapText="1"/>
    </xf>
    <xf borderId="39" fillId="2" fontId="23" numFmtId="0" xfId="0" applyAlignment="1" applyBorder="1" applyFont="1">
      <alignment horizontal="left" readingOrder="0" shrinkToFit="0" vertical="center" wrapText="1"/>
    </xf>
    <xf borderId="39" fillId="2" fontId="23" numFmtId="0" xfId="0" applyAlignment="1" applyBorder="1" applyFont="1">
      <alignment horizontal="center" readingOrder="0" shrinkToFit="0" vertical="center" wrapText="1"/>
    </xf>
    <xf borderId="40" fillId="2" fontId="23" numFmtId="0" xfId="0" applyAlignment="1" applyBorder="1" applyFont="1">
      <alignment horizontal="center" readingOrder="0" shrinkToFit="0" vertical="center" wrapText="1"/>
    </xf>
    <xf borderId="41" fillId="2" fontId="23" numFmtId="0" xfId="0" applyAlignment="1" applyBorder="1" applyFont="1">
      <alignment horizontal="center" readingOrder="0" shrinkToFit="0" vertical="center" wrapText="1"/>
    </xf>
    <xf borderId="42" fillId="2" fontId="23" numFmtId="0" xfId="0" applyAlignment="1" applyBorder="1" applyFont="1">
      <alignment horizontal="left" readingOrder="0" shrinkToFit="0" vertical="center" wrapText="1"/>
    </xf>
    <xf borderId="42" fillId="2" fontId="23" numFmtId="0" xfId="0" applyAlignment="1" applyBorder="1" applyFont="1">
      <alignment horizontal="center" readingOrder="0" shrinkToFit="0" vertical="center" wrapText="1"/>
    </xf>
    <xf borderId="43" fillId="2" fontId="23" numFmtId="0" xfId="0" applyAlignment="1" applyBorder="1" applyFont="1">
      <alignment horizontal="left" readingOrder="0" shrinkToFit="0" vertical="center" wrapText="1"/>
    </xf>
    <xf borderId="44" fillId="0" fontId="13" numFmtId="0" xfId="0" applyBorder="1" applyFont="1"/>
    <xf borderId="0" fillId="0" fontId="24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19" numFmtId="0" xfId="0" applyAlignment="1" applyFont="1">
      <alignment readingOrder="0" vertical="bottom"/>
    </xf>
    <xf borderId="0" fillId="0" fontId="27" numFmtId="0" xfId="0" applyFont="1"/>
    <xf borderId="0" fillId="0" fontId="19" numFmtId="0" xfId="0" applyAlignment="1" applyFont="1">
      <alignment vertical="bottom"/>
    </xf>
    <xf borderId="0" fillId="0" fontId="28" numFmtId="0" xfId="0" applyAlignment="1" applyFont="1">
      <alignment horizontal="left" readingOrder="0" shrinkToFit="0" vertical="center" wrapText="0"/>
    </xf>
    <xf borderId="0" fillId="0" fontId="23" numFmtId="0" xfId="0" applyAlignment="1" applyFont="1">
      <alignment horizontal="left" readingOrder="0" shrinkToFit="0" vertical="center" wrapText="1"/>
    </xf>
    <xf borderId="0" fillId="0" fontId="29" numFmtId="0" xfId="0" applyAlignment="1" applyFont="1">
      <alignment horizontal="left" readingOrder="0"/>
    </xf>
    <xf borderId="0" fillId="0" fontId="30" numFmtId="0" xfId="0" applyAlignment="1" applyFont="1">
      <alignment horizontal="left" shrinkToFit="0" vertical="center" wrapText="1"/>
    </xf>
    <xf borderId="0" fillId="0" fontId="30" numFmtId="0" xfId="0" applyAlignment="1" applyFont="1">
      <alignment horizontal="center" readingOrder="0" shrinkToFit="0" vertical="center" wrapText="1"/>
    </xf>
    <xf borderId="0" fillId="0" fontId="30" numFmtId="0" xfId="0" applyAlignment="1" applyFont="1">
      <alignment horizontal="center" shrinkToFit="0" vertical="center" wrapText="1"/>
    </xf>
    <xf borderId="8" fillId="2" fontId="30" numFmtId="0" xfId="0" applyAlignment="1" applyBorder="1" applyFont="1">
      <alignment horizontal="center" shrinkToFit="0" vertical="center" wrapText="1"/>
    </xf>
    <xf borderId="9" fillId="2" fontId="30" numFmtId="0" xfId="0" applyAlignment="1" applyBorder="1" applyFont="1">
      <alignment horizontal="left" shrinkToFit="0" vertical="center" wrapText="1"/>
    </xf>
    <xf borderId="9" fillId="2" fontId="30" numFmtId="0" xfId="0" applyAlignment="1" applyBorder="1" applyFont="1">
      <alignment horizontal="center" readingOrder="0" shrinkToFit="0" vertical="center" wrapText="1"/>
    </xf>
    <xf borderId="10" fillId="2" fontId="30" numFmtId="0" xfId="0" applyAlignment="1" applyBorder="1" applyFont="1">
      <alignment horizontal="center" readingOrder="0" shrinkToFit="0" vertical="center" wrapText="1"/>
    </xf>
    <xf borderId="14" fillId="2" fontId="31" numFmtId="0" xfId="0" applyAlignment="1" applyBorder="1" applyFont="1">
      <alignment horizontal="center" shrinkToFit="0" vertical="center" wrapText="1"/>
    </xf>
    <xf borderId="12" fillId="5" fontId="32" numFmtId="0" xfId="0" applyAlignment="1" applyBorder="1" applyFont="1">
      <alignment horizontal="left" readingOrder="0" shrinkToFit="0" vertical="center" wrapText="1"/>
    </xf>
    <xf borderId="12" fillId="0" fontId="23" numFmtId="0" xfId="0" applyAlignment="1" applyBorder="1" applyFont="1">
      <alignment horizontal="center" shrinkToFit="0" vertical="center" wrapText="1"/>
    </xf>
    <xf borderId="12" fillId="5" fontId="23" numFmtId="0" xfId="0" applyAlignment="1" applyBorder="1" applyFont="1">
      <alignment horizontal="left" shrinkToFit="0" vertical="center" wrapText="1"/>
    </xf>
    <xf borderId="15" fillId="5" fontId="23" numFmtId="0" xfId="0" applyAlignment="1" applyBorder="1" applyFont="1">
      <alignment horizontal="center" readingOrder="0" shrinkToFit="0" vertical="center" wrapText="1"/>
    </xf>
    <xf borderId="12" fillId="5" fontId="32" numFmtId="0" xfId="0" applyAlignment="1" applyBorder="1" applyFont="1">
      <alignment horizontal="left" shrinkToFit="0" vertical="center" wrapText="1"/>
    </xf>
    <xf borderId="15" fillId="5" fontId="32" numFmtId="0" xfId="0" applyAlignment="1" applyBorder="1" applyFont="1">
      <alignment horizontal="center" readingOrder="0" shrinkToFit="0" vertical="center" wrapText="1"/>
    </xf>
    <xf borderId="12" fillId="5" fontId="32" numFmtId="0" xfId="0" applyAlignment="1" applyBorder="1" applyFont="1">
      <alignment horizontal="center" readingOrder="0" shrinkToFit="0" vertical="center" wrapText="1"/>
    </xf>
    <xf borderId="12" fillId="0" fontId="23" numFmtId="0" xfId="0" applyAlignment="1" applyBorder="1" applyFont="1">
      <alignment horizontal="left" shrinkToFit="0" vertical="center" wrapText="1"/>
    </xf>
    <xf borderId="15" fillId="0" fontId="23" numFmtId="0" xfId="0" applyAlignment="1" applyBorder="1" applyFont="1">
      <alignment horizontal="center" readingOrder="0" shrinkToFit="0" vertical="center" wrapText="1"/>
    </xf>
    <xf borderId="45" fillId="2" fontId="21" numFmtId="0" xfId="0" applyAlignment="1" applyBorder="1" applyFont="1">
      <alignment horizontal="center" readingOrder="0" shrinkToFit="0" vertical="center" wrapText="1"/>
    </xf>
    <xf borderId="46" fillId="2" fontId="21" numFmtId="0" xfId="0" applyAlignment="1" applyBorder="1" applyFont="1">
      <alignment horizontal="left" readingOrder="0" shrinkToFit="0" vertical="center" wrapText="1"/>
    </xf>
    <xf borderId="46" fillId="2" fontId="21" numFmtId="0" xfId="0" applyAlignment="1" applyBorder="1" applyFont="1">
      <alignment horizontal="center" readingOrder="0" shrinkToFit="0" vertical="center" wrapText="1"/>
    </xf>
    <xf borderId="47" fillId="2" fontId="21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readingOrder="0" vertical="bottom"/>
    </xf>
    <xf borderId="0" fillId="0" fontId="23" numFmtId="0" xfId="0" applyFont="1"/>
    <xf borderId="0" fillId="0" fontId="23" numFmtId="0" xfId="0" applyAlignment="1" applyFont="1">
      <alignment readingOrder="0"/>
    </xf>
    <xf borderId="0" fillId="2" fontId="33" numFmtId="0" xfId="0" applyAlignment="1" applyFont="1">
      <alignment horizontal="center" shrinkToFit="0" vertical="center" wrapText="1"/>
    </xf>
    <xf borderId="0" fillId="2" fontId="33" numFmtId="0" xfId="0" applyAlignment="1" applyFont="1">
      <alignment horizontal="center" readingOrder="0" shrinkToFit="0" vertical="center" wrapText="1"/>
    </xf>
    <xf borderId="0" fillId="0" fontId="33" numFmtId="0" xfId="0" applyAlignment="1" applyFont="1">
      <alignment horizontal="center" readingOrder="0" shrinkToFit="0" vertical="center" wrapText="1"/>
    </xf>
    <xf borderId="0" fillId="7" fontId="34" numFmtId="4" xfId="0" applyAlignment="1" applyFill="1" applyFont="1" applyNumberFormat="1">
      <alignment horizontal="center" shrinkToFit="0" vertical="center" wrapText="1"/>
    </xf>
    <xf borderId="0" fillId="7" fontId="33" numFmtId="49" xfId="0" applyAlignment="1" applyFont="1" applyNumberFormat="1">
      <alignment horizontal="center" readingOrder="0" shrinkToFit="0" vertical="center" wrapText="1"/>
    </xf>
    <xf borderId="0" fillId="7" fontId="34" numFmtId="4" xfId="0" applyAlignment="1" applyFont="1" applyNumberFormat="1">
      <alignment horizontal="center" readingOrder="0" shrinkToFit="0" vertical="center" wrapText="1"/>
    </xf>
    <xf borderId="0" fillId="7" fontId="34" numFmtId="3" xfId="0" applyAlignment="1" applyFont="1" applyNumberFormat="1">
      <alignment horizontal="center" readingOrder="0" shrinkToFit="0" vertical="center" wrapText="1"/>
    </xf>
    <xf borderId="0" fillId="0" fontId="35" numFmtId="0" xfId="0" applyAlignment="1" applyFont="1">
      <alignment horizontal="center" readingOrder="0" shrinkToFit="0" vertical="center" wrapText="1"/>
    </xf>
    <xf borderId="0" fillId="0" fontId="35" numFmtId="49" xfId="0" applyAlignment="1" applyFont="1" applyNumberFormat="1">
      <alignment horizontal="center" readingOrder="0" shrinkToFit="0" vertical="center" wrapText="1"/>
    </xf>
    <xf borderId="0" fillId="0" fontId="33" numFmtId="168" xfId="0" applyAlignment="1" applyFont="1" applyNumberFormat="1">
      <alignment horizontal="center" readingOrder="0" shrinkToFit="0" vertical="center" wrapText="1"/>
    </xf>
    <xf borderId="0" fillId="2" fontId="33" numFmtId="3" xfId="0" applyAlignment="1" applyFont="1" applyNumberFormat="1">
      <alignment horizontal="center" readingOrder="0" shrinkToFit="0" vertical="center" wrapText="1"/>
    </xf>
    <xf borderId="0" fillId="0" fontId="33" numFmtId="3" xfId="0" applyAlignment="1" applyFont="1" applyNumberFormat="1">
      <alignment horizontal="center" readingOrder="0" shrinkToFit="0" vertical="center" wrapText="1"/>
    </xf>
    <xf borderId="0" fillId="7" fontId="34" numFmtId="3" xfId="0" applyAlignment="1" applyFont="1" applyNumberFormat="1">
      <alignment horizontal="center" shrinkToFit="0" vertical="center" wrapText="1"/>
    </xf>
    <xf borderId="0" fillId="0" fontId="36" numFmtId="0" xfId="0" applyAlignment="1" applyFont="1">
      <alignment horizontal="center" readingOrder="0" shrinkToFit="0" vertical="center" wrapText="1"/>
    </xf>
    <xf borderId="0" fillId="0" fontId="37" numFmtId="0" xfId="0" applyAlignment="1" applyFont="1">
      <alignment horizontal="center" readingOrder="0" shrinkToFit="0" vertical="center" wrapText="1"/>
    </xf>
    <xf borderId="0" fillId="0" fontId="38" numFmtId="0" xfId="0" applyAlignment="1" applyFont="1">
      <alignment horizontal="center" readingOrder="0" shrinkToFit="0" vertical="center" wrapText="1"/>
    </xf>
    <xf borderId="0" fillId="2" fontId="37" numFmtId="0" xfId="0" applyAlignment="1" applyFont="1">
      <alignment horizontal="center" shrinkToFit="0" vertical="center" wrapText="1"/>
    </xf>
    <xf borderId="0" fillId="0" fontId="37" numFmtId="3" xfId="0" applyAlignment="1" applyFont="1" applyNumberFormat="1">
      <alignment horizontal="center" shrinkToFit="0" vertical="center" wrapText="1"/>
    </xf>
    <xf borderId="0" fillId="0" fontId="39" numFmtId="3" xfId="0" applyAlignment="1" applyFont="1" applyNumberFormat="1">
      <alignment horizontal="center" shrinkToFit="0" vertical="center" wrapText="1"/>
    </xf>
    <xf borderId="0" fillId="0" fontId="37" numFmtId="168" xfId="0" applyAlignment="1" applyFont="1" applyNumberFormat="1">
      <alignment horizontal="center" shrinkToFit="0" vertical="center" wrapText="1"/>
    </xf>
    <xf borderId="0" fillId="0" fontId="37" numFmtId="0" xfId="0" applyAlignment="1" applyFont="1">
      <alignment horizontal="center" shrinkToFit="0" vertical="center" wrapText="1"/>
    </xf>
    <xf borderId="0" fillId="0" fontId="40" numFmtId="3" xfId="0" applyAlignment="1" applyFont="1" applyNumberFormat="1">
      <alignment horizontal="center" shrinkToFit="0" vertical="center" wrapText="1"/>
    </xf>
    <xf borderId="0" fillId="2" fontId="37" numFmtId="3" xfId="0" applyAlignment="1" applyFont="1" applyNumberFormat="1">
      <alignment horizontal="center" shrinkToFit="0" vertical="center" wrapText="1"/>
    </xf>
    <xf borderId="0" fillId="0" fontId="37" numFmtId="3" xfId="0" applyAlignment="1" applyFont="1" applyNumberFormat="1">
      <alignment horizontal="center" shrinkToFit="0" vertical="center" wrapText="1"/>
    </xf>
    <xf borderId="0" fillId="0" fontId="37" numFmtId="0" xfId="0" applyAlignment="1" applyFont="1">
      <alignment horizontal="center" shrinkToFit="0" vertical="center" wrapText="1"/>
    </xf>
    <xf borderId="0" fillId="0" fontId="39" numFmtId="0" xfId="0" applyAlignment="1" applyFont="1">
      <alignment horizontal="center" shrinkToFit="0" vertical="center" wrapText="1"/>
    </xf>
    <xf borderId="0" fillId="0" fontId="41" numFmtId="0" xfId="0" applyAlignment="1" applyFont="1">
      <alignment horizontal="center" shrinkToFit="0" vertical="center" wrapText="1"/>
    </xf>
    <xf borderId="0" fillId="2" fontId="37" numFmtId="0" xfId="0" applyAlignment="1" applyFont="1">
      <alignment horizontal="center" shrinkToFit="0" vertical="center" wrapText="1"/>
    </xf>
    <xf borderId="0" fillId="2" fontId="37" numFmtId="3" xfId="0" applyAlignment="1" applyFont="1" applyNumberFormat="1">
      <alignment horizontal="center" readingOrder="0" shrinkToFit="0" vertical="center" wrapText="1"/>
    </xf>
    <xf borderId="0" fillId="2" fontId="37" numFmtId="0" xfId="0" applyAlignment="1" applyFont="1">
      <alignment horizontal="center" readingOrder="0" shrinkToFit="0" vertical="center" wrapText="1"/>
    </xf>
    <xf borderId="0" fillId="0" fontId="39" numFmtId="0" xfId="0" applyAlignment="1" applyFont="1">
      <alignment horizontal="center" readingOrder="0" shrinkToFit="0" vertical="center" wrapText="1"/>
    </xf>
    <xf borderId="0" fillId="0" fontId="37" numFmtId="168" xfId="0" applyAlignment="1" applyFont="1" applyNumberFormat="1">
      <alignment horizontal="center" readingOrder="0" shrinkToFit="0" vertical="center" wrapText="1"/>
    </xf>
    <xf borderId="0" fillId="0" fontId="42" numFmtId="0" xfId="0" applyAlignment="1" applyFont="1">
      <alignment horizontal="center" readingOrder="0" shrinkToFit="0" vertical="center" wrapText="1"/>
    </xf>
    <xf borderId="0" fillId="0" fontId="37" numFmtId="3" xfId="0" applyAlignment="1" applyFont="1" applyNumberFormat="1">
      <alignment horizontal="center" readingOrder="0" shrinkToFit="0" vertical="center" wrapText="1"/>
    </xf>
    <xf borderId="0" fillId="0" fontId="39" numFmtId="0" xfId="0" applyAlignment="1" applyFont="1">
      <alignment horizontal="center" shrinkToFit="0" vertical="center" wrapText="1"/>
    </xf>
    <xf borderId="0" fillId="0" fontId="43" numFmtId="0" xfId="0" applyAlignment="1" applyFont="1">
      <alignment horizontal="center" readingOrder="0" shrinkToFit="0" vertical="center" wrapText="1"/>
    </xf>
    <xf borderId="0" fillId="0" fontId="36" numFmtId="3" xfId="0" applyAlignment="1" applyFont="1" applyNumberFormat="1">
      <alignment horizontal="center" readingOrder="0" shrinkToFit="0" vertical="center" wrapText="1"/>
    </xf>
    <xf borderId="0" fillId="0" fontId="44" numFmtId="3" xfId="0" applyAlignment="1" applyFont="1" applyNumberFormat="1">
      <alignment horizontal="center" shrinkToFit="0" vertical="center" wrapText="1"/>
    </xf>
    <xf borderId="0" fillId="2" fontId="37" numFmtId="3" xfId="0" applyAlignment="1" applyFont="1" applyNumberFormat="1">
      <alignment horizontal="center" shrinkToFit="0" vertical="center" wrapText="1"/>
    </xf>
    <xf borderId="0" fillId="8" fontId="33" numFmtId="0" xfId="0" applyAlignment="1" applyFill="1" applyFont="1">
      <alignment horizontal="center" readingOrder="0" shrinkToFit="0" vertical="center" wrapText="1"/>
    </xf>
    <xf borderId="0" fillId="8" fontId="33" numFmtId="0" xfId="0" applyAlignment="1" applyFont="1">
      <alignment horizontal="center" shrinkToFit="0" vertical="center" wrapText="1"/>
    </xf>
    <xf borderId="0" fillId="8" fontId="33" numFmtId="3" xfId="0" applyAlignment="1" applyFont="1" applyNumberFormat="1">
      <alignment horizontal="center" readingOrder="0" shrinkToFit="0" vertical="center" wrapText="1"/>
    </xf>
    <xf borderId="0" fillId="8" fontId="34" numFmtId="4" xfId="0" applyAlignment="1" applyFont="1" applyNumberFormat="1">
      <alignment horizontal="center" readingOrder="0" shrinkToFit="0" vertical="center" wrapText="1"/>
    </xf>
    <xf borderId="0" fillId="8" fontId="45" numFmtId="49" xfId="0" applyAlignment="1" applyFont="1" applyNumberFormat="1">
      <alignment horizontal="center" shrinkToFit="0" vertical="center" wrapText="1"/>
    </xf>
    <xf borderId="0" fillId="8" fontId="34" numFmtId="3" xfId="0" applyAlignment="1" applyFont="1" applyNumberFormat="1">
      <alignment horizontal="center" readingOrder="0" shrinkToFit="0" vertical="center" wrapText="1"/>
    </xf>
    <xf borderId="0" fillId="8" fontId="36" numFmtId="3" xfId="0" applyAlignment="1" applyFont="1" applyNumberFormat="1">
      <alignment horizontal="center" shrinkToFit="0" vertical="center" wrapText="1"/>
    </xf>
    <xf borderId="0" fillId="8" fontId="35" numFmtId="49" xfId="0" applyAlignment="1" applyFont="1" applyNumberFormat="1">
      <alignment horizontal="center" readingOrder="0" shrinkToFit="0" vertical="center" wrapText="1"/>
    </xf>
    <xf borderId="0" fillId="8" fontId="33" numFmtId="168" xfId="0" applyAlignment="1" applyFont="1" applyNumberFormat="1">
      <alignment horizontal="center" readingOrder="0" shrinkToFit="0" vertical="center" wrapText="1"/>
    </xf>
    <xf borderId="0" fillId="8" fontId="46" numFmtId="3" xfId="0" applyAlignment="1" applyFont="1" applyNumberFormat="1">
      <alignment horizontal="center" readingOrder="0" shrinkToFit="0" vertical="center" wrapText="1"/>
    </xf>
    <xf borderId="0" fillId="9" fontId="33" numFmtId="0" xfId="0" applyAlignment="1" applyFill="1" applyFont="1">
      <alignment horizontal="center" readingOrder="0" shrinkToFit="0" vertical="center" wrapText="1"/>
    </xf>
    <xf borderId="0" fillId="9" fontId="33" numFmtId="0" xfId="0" applyAlignment="1" applyFont="1">
      <alignment horizontal="center" shrinkToFit="0" vertical="center" wrapText="1"/>
    </xf>
    <xf borderId="0" fillId="9" fontId="34" numFmtId="4" xfId="0" applyAlignment="1" applyFont="1" applyNumberFormat="1">
      <alignment horizontal="center" readingOrder="0" shrinkToFit="0" vertical="center" wrapText="1"/>
    </xf>
    <xf borderId="0" fillId="9" fontId="45" numFmtId="49" xfId="0" applyAlignment="1" applyFont="1" applyNumberFormat="1">
      <alignment horizontal="center" shrinkToFit="0" vertical="center" wrapText="1"/>
    </xf>
    <xf borderId="0" fillId="9" fontId="34" numFmtId="3" xfId="0" applyAlignment="1" applyFont="1" applyNumberFormat="1">
      <alignment horizontal="center" readingOrder="0" shrinkToFit="0" vertical="center" wrapText="1"/>
    </xf>
    <xf borderId="0" fillId="9" fontId="36" numFmtId="0" xfId="0" applyAlignment="1" applyFont="1">
      <alignment horizontal="center" readingOrder="0" shrinkToFit="0" vertical="center" wrapText="1"/>
    </xf>
    <xf borderId="0" fillId="9" fontId="35" numFmtId="0" xfId="0" applyAlignment="1" applyFont="1">
      <alignment horizontal="center" readingOrder="0" shrinkToFit="0" vertical="center" wrapText="1"/>
    </xf>
    <xf borderId="0" fillId="9" fontId="33" numFmtId="168" xfId="0" applyAlignment="1" applyFont="1" applyNumberFormat="1">
      <alignment horizontal="center" readingOrder="0" shrinkToFit="0" vertical="center" wrapText="1"/>
    </xf>
    <xf borderId="0" fillId="9" fontId="33" numFmtId="168" xfId="0" applyAlignment="1" applyFont="1" applyNumberFormat="1">
      <alignment horizontal="center" readingOrder="0" shrinkToFit="0" vertical="center" wrapText="1"/>
    </xf>
    <xf borderId="0" fillId="9" fontId="47" numFmtId="0" xfId="0" applyAlignment="1" applyFont="1">
      <alignment horizontal="center" readingOrder="0" shrinkToFit="0" vertical="center" wrapText="1"/>
    </xf>
    <xf borderId="0" fillId="9" fontId="33" numFmtId="3" xfId="0" applyAlignment="1" applyFont="1" applyNumberFormat="1">
      <alignment horizontal="center" shrinkToFit="0" vertical="center" wrapText="1"/>
    </xf>
    <xf borderId="0" fillId="9" fontId="33" numFmtId="3" xfId="0" applyAlignment="1" applyFont="1" applyNumberFormat="1">
      <alignment horizontal="center" readingOrder="0" shrinkToFit="0" vertical="center" wrapText="1"/>
    </xf>
    <xf borderId="0" fillId="0" fontId="48" numFmtId="0" xfId="0" applyAlignment="1" applyFont="1">
      <alignment horizontal="center" readingOrder="0" shrinkToFit="0" vertical="center" wrapText="1"/>
    </xf>
    <xf borderId="0" fillId="0" fontId="49" numFmtId="0" xfId="0" applyAlignment="1" applyFont="1">
      <alignment horizontal="center" readingOrder="0" shrinkToFit="0" vertical="center" wrapText="1"/>
    </xf>
    <xf borderId="0" fillId="2" fontId="50" numFmtId="49" xfId="0" applyAlignment="1" applyFont="1" applyNumberFormat="1">
      <alignment horizontal="center" shrinkToFit="0" vertical="center" wrapText="1"/>
    </xf>
    <xf borderId="0" fillId="2" fontId="50" numFmtId="0" xfId="0" applyAlignment="1" applyFont="1">
      <alignment horizontal="center" shrinkToFit="0" vertical="center" wrapText="1"/>
    </xf>
    <xf borderId="0" fillId="0" fontId="50" numFmtId="49" xfId="0" applyAlignment="1" applyFont="1" applyNumberFormat="1">
      <alignment horizontal="center" shrinkToFit="0" vertical="center" wrapText="1"/>
    </xf>
    <xf borderId="0" fillId="0" fontId="36" numFmtId="49" xfId="0" applyAlignment="1" applyFont="1" applyNumberFormat="1">
      <alignment horizontal="center" readingOrder="0" shrinkToFit="0" vertical="center" wrapText="1"/>
    </xf>
    <xf borderId="0" fillId="0" fontId="51" numFmtId="49" xfId="0" applyAlignment="1" applyFont="1" applyNumberFormat="1">
      <alignment horizontal="center" shrinkToFit="0" vertical="center" wrapText="1"/>
    </xf>
    <xf borderId="0" fillId="0" fontId="50" numFmtId="168" xfId="0" applyAlignment="1" applyFont="1" applyNumberFormat="1">
      <alignment horizontal="center" shrinkToFit="0" vertical="center" wrapText="1"/>
    </xf>
    <xf borderId="0" fillId="0" fontId="52" numFmtId="49" xfId="0" applyAlignment="1" applyFont="1" applyNumberFormat="1">
      <alignment horizontal="center" shrinkToFit="0" vertical="center" wrapText="1"/>
    </xf>
    <xf borderId="0" fillId="2" fontId="50" numFmtId="3" xfId="0" applyAlignment="1" applyFont="1" applyNumberFormat="1">
      <alignment horizontal="center" shrinkToFit="0" vertical="center" wrapText="1"/>
    </xf>
    <xf borderId="0" fillId="0" fontId="50" numFmtId="3" xfId="0" applyAlignment="1" applyFont="1" applyNumberFormat="1">
      <alignment horizontal="center" shrinkToFit="0" vertical="center" wrapText="1"/>
    </xf>
    <xf borderId="0" fillId="0" fontId="33" numFmtId="0" xfId="0" applyAlignment="1" applyFont="1">
      <alignment horizontal="center" shrinkToFit="0" vertical="center" wrapText="1"/>
    </xf>
    <xf borderId="0" fillId="0" fontId="39" numFmtId="0" xfId="0" applyAlignment="1" applyFont="1">
      <alignment horizontal="center" shrinkToFit="0" vertical="center" wrapText="1"/>
    </xf>
    <xf borderId="0" fillId="0" fontId="33" numFmtId="3" xfId="0" applyAlignment="1" applyFont="1" applyNumberFormat="1">
      <alignment horizontal="center" shrinkToFit="0" vertical="center" wrapText="1"/>
    </xf>
    <xf borderId="0" fillId="2" fontId="33" numFmtId="3" xfId="0" applyAlignment="1" applyFont="1" applyNumberFormat="1">
      <alignment horizontal="center" shrinkToFit="0" vertical="center" wrapText="1"/>
    </xf>
    <xf borderId="0" fillId="0" fontId="53" numFmtId="0" xfId="0" applyAlignment="1" applyFont="1">
      <alignment horizontal="center" shrinkToFit="0" vertical="center" wrapText="1"/>
    </xf>
    <xf borderId="0" fillId="2" fontId="44" numFmtId="3" xfId="0" applyAlignment="1" applyFont="1" applyNumberFormat="1">
      <alignment horizontal="center" readingOrder="0" shrinkToFit="0" vertical="center" wrapText="1"/>
    </xf>
    <xf borderId="0" fillId="8" fontId="36" numFmtId="0" xfId="0" applyAlignment="1" applyFont="1">
      <alignment horizontal="center" shrinkToFit="0" vertical="center" wrapText="1"/>
    </xf>
    <xf borderId="0" fillId="0" fontId="44" numFmtId="0" xfId="0" applyAlignment="1" applyFont="1">
      <alignment horizontal="center" shrinkToFit="0" vertical="center" wrapText="1"/>
    </xf>
    <xf borderId="0" fillId="0" fontId="54" numFmtId="0" xfId="0" applyAlignment="1" applyFont="1">
      <alignment horizontal="center" readingOrder="0" shrinkToFit="0" vertical="center" wrapText="1"/>
    </xf>
    <xf borderId="0" fillId="9" fontId="33" numFmtId="169" xfId="0" applyAlignment="1" applyFont="1" applyNumberFormat="1">
      <alignment horizontal="center" readingOrder="0" shrinkToFit="0" vertical="center" wrapText="1"/>
    </xf>
    <xf borderId="0" fillId="0" fontId="55" numFmtId="0" xfId="0" applyAlignment="1" applyFont="1">
      <alignment horizontal="center" readingOrder="0" shrinkToFit="0" vertical="center" wrapText="1"/>
    </xf>
    <xf borderId="0" fillId="0" fontId="39" numFmtId="170" xfId="0" applyAlignment="1" applyFont="1" applyNumberFormat="1">
      <alignment horizontal="center" shrinkToFit="0" vertical="center" wrapText="1"/>
    </xf>
    <xf borderId="0" fillId="0" fontId="37" numFmtId="170" xfId="0" applyAlignment="1" applyFont="1" applyNumberFormat="1">
      <alignment horizontal="center" shrinkToFit="0" vertical="center" wrapText="1"/>
    </xf>
    <xf borderId="0" fillId="0" fontId="44" numFmtId="170" xfId="0" applyAlignment="1" applyFont="1" applyNumberFormat="1">
      <alignment horizontal="center" shrinkToFit="0" vertical="center" wrapText="1"/>
    </xf>
    <xf borderId="0" fillId="0" fontId="37" numFmtId="49" xfId="0" applyAlignment="1" applyFont="1" applyNumberFormat="1">
      <alignment horizontal="center" readingOrder="0" shrinkToFit="0" vertical="center" wrapText="1"/>
    </xf>
    <xf borderId="0" fillId="0" fontId="39" numFmtId="49" xfId="0" applyAlignment="1" applyFont="1" applyNumberFormat="1">
      <alignment horizontal="center" readingOrder="0" shrinkToFit="0" vertical="center" wrapText="1"/>
    </xf>
    <xf borderId="0" fillId="0" fontId="56" numFmtId="49" xfId="0" applyAlignment="1" applyFont="1" applyNumberFormat="1">
      <alignment horizontal="center" readingOrder="0" shrinkToFit="0" vertical="center" wrapText="1"/>
    </xf>
    <xf borderId="0" fillId="2" fontId="57" numFmtId="3" xfId="0" applyAlignment="1" applyFont="1" applyNumberFormat="1">
      <alignment horizontal="center" readingOrder="0" shrinkToFit="0" vertical="center" wrapText="1"/>
    </xf>
    <xf borderId="0" fillId="0" fontId="39" numFmtId="49" xfId="0" applyAlignment="1" applyFont="1" applyNumberFormat="1">
      <alignment horizontal="center" shrinkToFit="0" vertical="center" wrapText="1"/>
    </xf>
    <xf borderId="0" fillId="7" fontId="58" numFmtId="4" xfId="0" applyAlignment="1" applyFont="1" applyNumberFormat="1">
      <alignment horizontal="center" shrinkToFit="0" vertical="center" wrapText="1"/>
    </xf>
    <xf borderId="0" fillId="7" fontId="59" numFmtId="49" xfId="0" applyAlignment="1" applyFont="1" applyNumberFormat="1">
      <alignment horizontal="center" readingOrder="0" shrinkToFit="0" vertical="center" wrapText="1"/>
    </xf>
    <xf borderId="0" fillId="7" fontId="58" numFmtId="3" xfId="0" applyAlignment="1" applyFont="1" applyNumberFormat="1">
      <alignment horizontal="center" shrinkToFit="0" vertical="center" wrapText="1"/>
    </xf>
    <xf borderId="0" fillId="2" fontId="60" numFmtId="3" xfId="0" applyAlignment="1" applyFont="1" applyNumberFormat="1">
      <alignment horizontal="center" readingOrder="0" shrinkToFit="0" vertical="center" wrapText="1"/>
    </xf>
    <xf borderId="0" fillId="0" fontId="61" numFmtId="0" xfId="0" applyAlignment="1" applyFont="1">
      <alignment horizontal="center" shrinkToFit="0" vertical="center" wrapText="1"/>
    </xf>
    <xf borderId="0" fillId="2" fontId="37" numFmtId="9" xfId="0" applyAlignment="1" applyFont="1" applyNumberFormat="1">
      <alignment horizontal="center" shrinkToFit="0" vertical="center" wrapText="1"/>
    </xf>
    <xf borderId="0" fillId="0" fontId="62" numFmtId="0" xfId="0" applyAlignment="1" applyFont="1">
      <alignment horizontal="center" shrinkToFit="0" vertical="center" wrapText="1"/>
    </xf>
    <xf quotePrefix="1" borderId="0" fillId="2" fontId="37" numFmtId="3" xfId="0" applyAlignment="1" applyFont="1" applyNumberFormat="1">
      <alignment horizontal="center" shrinkToFit="0" vertical="center" wrapText="1"/>
    </xf>
    <xf quotePrefix="1" borderId="0" fillId="0" fontId="37" numFmtId="3" xfId="0" applyAlignment="1" applyFont="1" applyNumberFormat="1">
      <alignment horizontal="center" shrinkToFit="0" vertical="center" wrapText="1"/>
    </xf>
    <xf borderId="0" fillId="2" fontId="33" numFmtId="0" xfId="0" applyAlignment="1" applyFont="1">
      <alignment horizontal="center" shrinkToFit="0" vertical="center" wrapText="1"/>
    </xf>
    <xf borderId="0" fillId="0" fontId="35" numFmtId="0" xfId="0" applyAlignment="1" applyFont="1">
      <alignment horizontal="center" shrinkToFit="0" vertical="center" wrapText="1"/>
    </xf>
    <xf borderId="0" fillId="0" fontId="33" numFmtId="168" xfId="0" applyAlignment="1" applyFont="1" applyNumberFormat="1">
      <alignment horizontal="center" shrinkToFit="0" vertical="center" wrapText="1"/>
    </xf>
    <xf borderId="0" fillId="0" fontId="33" numFmtId="0" xfId="0" applyAlignment="1" applyFont="1">
      <alignment horizontal="center" shrinkToFit="0" vertical="center" wrapText="1"/>
    </xf>
    <xf borderId="0" fillId="2" fontId="50" numFmtId="0" xfId="0" applyAlignment="1" applyFont="1">
      <alignment horizontal="center" readingOrder="0" shrinkToFit="0" vertical="center" wrapText="1"/>
    </xf>
    <xf borderId="0" fillId="0" fontId="50" numFmtId="49" xfId="0" applyAlignment="1" applyFont="1" applyNumberFormat="1">
      <alignment horizontal="center" readingOrder="0" shrinkToFit="0" vertical="center" wrapText="1"/>
    </xf>
    <xf borderId="0" fillId="0" fontId="63" numFmtId="49" xfId="0" applyAlignment="1" applyFont="1" applyNumberFormat="1">
      <alignment horizontal="center" readingOrder="0" shrinkToFit="0" vertical="center" wrapText="1"/>
    </xf>
    <xf borderId="0" fillId="0" fontId="51" numFmtId="49" xfId="0" applyAlignment="1" applyFont="1" applyNumberFormat="1">
      <alignment horizontal="center" readingOrder="0" shrinkToFit="0" vertical="center" wrapText="1"/>
    </xf>
    <xf borderId="0" fillId="0" fontId="50" numFmtId="168" xfId="0" applyAlignment="1" applyFont="1" applyNumberFormat="1">
      <alignment horizontal="center" readingOrder="0" shrinkToFit="0" vertical="center" wrapText="1"/>
    </xf>
    <xf borderId="0" fillId="0" fontId="64" numFmtId="49" xfId="0" applyAlignment="1" applyFont="1" applyNumberFormat="1">
      <alignment horizontal="center" readingOrder="0" shrinkToFit="0" vertical="center" wrapText="1"/>
    </xf>
    <xf borderId="0" fillId="2" fontId="50" numFmtId="49" xfId="0" applyAlignment="1" applyFont="1" applyNumberFormat="1">
      <alignment horizontal="center" readingOrder="0" shrinkToFit="0" vertical="center" wrapText="1"/>
    </xf>
    <xf borderId="0" fillId="2" fontId="50" numFmtId="3" xfId="0" applyAlignment="1" applyFont="1" applyNumberFormat="1">
      <alignment horizontal="center" readingOrder="0" shrinkToFit="0" vertical="center" wrapText="1"/>
    </xf>
    <xf borderId="0" fillId="0" fontId="50" numFmtId="3" xfId="0" applyAlignment="1" applyFont="1" applyNumberFormat="1">
      <alignment horizontal="center" readingOrder="0" shrinkToFit="0" vertical="center" wrapText="1"/>
    </xf>
    <xf borderId="0" fillId="0" fontId="44" numFmtId="0" xfId="0" applyAlignment="1" applyFont="1">
      <alignment horizontal="center" shrinkToFit="0" vertical="center" wrapText="1"/>
    </xf>
    <xf borderId="0" fillId="0" fontId="53" numFmtId="0" xfId="0" applyAlignment="1" applyFont="1">
      <alignment horizontal="center" shrinkToFit="0" vertical="center" wrapText="1"/>
    </xf>
    <xf borderId="0" fillId="7" fontId="4" numFmtId="49" xfId="0" applyAlignment="1" applyFont="1" applyNumberFormat="1">
      <alignment horizontal="center" readingOrder="0" shrinkToFit="0" vertical="center" wrapText="1"/>
    </xf>
    <xf borderId="0" fillId="0" fontId="51" numFmtId="0" xfId="0" applyAlignment="1" applyFont="1">
      <alignment horizontal="center" shrinkToFit="0" vertical="center" wrapText="1"/>
    </xf>
    <xf borderId="0" fillId="2" fontId="44" numFmtId="0" xfId="0" applyAlignment="1" applyFont="1">
      <alignment horizontal="center" shrinkToFit="0" vertical="center" wrapText="1"/>
    </xf>
    <xf borderId="0" fillId="2" fontId="44" numFmtId="0" xfId="0" applyAlignment="1" applyFont="1">
      <alignment horizontal="center" shrinkToFit="0" vertical="center" wrapText="1"/>
    </xf>
    <xf borderId="0" fillId="0" fontId="44" numFmtId="168" xfId="0" applyAlignment="1" applyFont="1" applyNumberFormat="1">
      <alignment horizontal="center" shrinkToFit="0" vertical="center" wrapText="1"/>
    </xf>
    <xf borderId="0" fillId="2" fontId="44" numFmtId="3" xfId="0" applyAlignment="1" applyFont="1" applyNumberFormat="1">
      <alignment horizontal="center" shrinkToFit="0" vertical="center" wrapText="1"/>
    </xf>
    <xf borderId="0" fillId="0" fontId="44" numFmtId="3" xfId="0" applyAlignment="1" applyFont="1" applyNumberFormat="1">
      <alignment horizontal="center" shrinkToFit="0" vertical="center" wrapText="1"/>
    </xf>
    <xf borderId="0" fillId="0" fontId="44" numFmtId="3" xfId="0" applyAlignment="1" applyFont="1" applyNumberFormat="1">
      <alignment horizontal="center" readingOrder="0" shrinkToFit="0" vertical="center" wrapText="1"/>
    </xf>
    <xf borderId="0" fillId="0" fontId="65" numFmtId="170" xfId="0" applyAlignment="1" applyFont="1" applyNumberFormat="1">
      <alignment horizontal="center" readingOrder="0" shrinkToFit="0" vertical="center" wrapText="1"/>
    </xf>
    <xf borderId="0" fillId="0" fontId="36" numFmtId="0" xfId="0" applyAlignment="1" applyFont="1">
      <alignment horizontal="center" shrinkToFit="0" vertical="center" wrapText="1"/>
    </xf>
    <xf borderId="0" fillId="0" fontId="36" numFmtId="0" xfId="0" applyAlignment="1" applyFont="1">
      <alignment horizontal="center" shrinkToFit="0" vertical="center" wrapText="1"/>
    </xf>
    <xf borderId="0" fillId="2" fontId="37" numFmtId="171" xfId="0" applyAlignment="1" applyFont="1" applyNumberFormat="1">
      <alignment horizontal="center" readingOrder="0" shrinkToFit="0" vertical="center" wrapText="1"/>
    </xf>
    <xf borderId="0" fillId="0" fontId="53" numFmtId="0" xfId="0" applyAlignment="1" applyFont="1">
      <alignment horizontal="center" readingOrder="0" shrinkToFit="0" vertical="center" wrapText="1"/>
    </xf>
    <xf borderId="0" fillId="0" fontId="37" numFmtId="172" xfId="0" applyAlignment="1" applyFont="1" applyNumberFormat="1">
      <alignment horizontal="center" shrinkToFit="0" vertical="center" wrapText="1"/>
    </xf>
    <xf borderId="0" fillId="4" fontId="33" numFmtId="0" xfId="0" applyAlignment="1" applyFont="1">
      <alignment horizontal="center" readingOrder="0" shrinkToFit="0" vertical="center" wrapText="1"/>
    </xf>
    <xf borderId="0" fillId="4" fontId="33" numFmtId="0" xfId="0" applyAlignment="1" applyFont="1">
      <alignment horizontal="center" shrinkToFit="0" vertical="center" wrapText="1"/>
    </xf>
    <xf borderId="0" fillId="4" fontId="34" numFmtId="4" xfId="0" applyAlignment="1" applyFont="1" applyNumberFormat="1">
      <alignment horizontal="center" readingOrder="0" shrinkToFit="0" vertical="center" wrapText="1"/>
    </xf>
    <xf borderId="0" fillId="4" fontId="45" numFmtId="49" xfId="0" applyAlignment="1" applyFont="1" applyNumberFormat="1">
      <alignment horizontal="center" readingOrder="0" shrinkToFit="0" vertical="center" wrapText="1"/>
    </xf>
    <xf borderId="0" fillId="4" fontId="34" numFmtId="3" xfId="0" applyAlignment="1" applyFont="1" applyNumberFormat="1">
      <alignment horizontal="center" readingOrder="0" shrinkToFit="0" vertical="center" wrapText="1"/>
    </xf>
    <xf borderId="0" fillId="4" fontId="36" numFmtId="0" xfId="0" applyAlignment="1" applyFont="1">
      <alignment horizontal="center" readingOrder="0" shrinkToFit="0" vertical="center" wrapText="1"/>
    </xf>
    <xf borderId="0" fillId="4" fontId="35" numFmtId="0" xfId="0" applyAlignment="1" applyFont="1">
      <alignment horizontal="center" readingOrder="0" shrinkToFit="0" vertical="center" wrapText="1"/>
    </xf>
    <xf borderId="0" fillId="4" fontId="33" numFmtId="168" xfId="0" applyAlignment="1" applyFont="1" applyNumberFormat="1">
      <alignment horizontal="center" readingOrder="0" shrinkToFit="0" vertical="center" wrapText="1"/>
    </xf>
    <xf borderId="0" fillId="4" fontId="33" numFmtId="168" xfId="0" applyAlignment="1" applyFont="1" applyNumberFormat="1">
      <alignment horizontal="center" readingOrder="0" shrinkToFit="0" vertical="center" wrapText="1"/>
    </xf>
    <xf borderId="0" fillId="4" fontId="33" numFmtId="3" xfId="0" applyAlignment="1" applyFont="1" applyNumberFormat="1">
      <alignment horizontal="center" readingOrder="0" shrinkToFit="0" vertical="center" wrapText="1"/>
    </xf>
    <xf borderId="0" fillId="4" fontId="33" numFmtId="3" xfId="0" applyAlignment="1" applyFont="1" applyNumberFormat="1">
      <alignment horizontal="center" shrinkToFit="0" vertical="center" wrapText="1"/>
    </xf>
    <xf borderId="0" fillId="0" fontId="37" numFmtId="173" xfId="0" applyAlignment="1" applyFont="1" applyNumberFormat="1">
      <alignment horizontal="center" shrinkToFit="0" vertical="center" wrapText="1"/>
    </xf>
    <xf borderId="0" fillId="0" fontId="36" numFmtId="173" xfId="0" applyAlignment="1" applyFont="1" applyNumberFormat="1">
      <alignment horizontal="center" readingOrder="0" shrinkToFit="0" vertical="center" wrapText="1"/>
    </xf>
    <xf borderId="0" fillId="0" fontId="39" numFmtId="173" xfId="0" applyAlignment="1" applyFont="1" applyNumberFormat="1">
      <alignment horizontal="center" shrinkToFit="0" vertical="center" wrapText="1"/>
    </xf>
    <xf borderId="0" fillId="0" fontId="37" numFmtId="173" xfId="0" applyAlignment="1" applyFont="1" applyNumberFormat="1">
      <alignment horizontal="center" readingOrder="0" shrinkToFit="0" vertical="center" wrapText="1"/>
    </xf>
    <xf borderId="0" fillId="0" fontId="39" numFmtId="173" xfId="0" applyAlignment="1" applyFont="1" applyNumberFormat="1">
      <alignment horizontal="center" readingOrder="0" shrinkToFit="0" vertical="center" wrapText="1"/>
    </xf>
    <xf borderId="0" fillId="0" fontId="66" numFmtId="173" xfId="0" applyAlignment="1" applyFont="1" applyNumberFormat="1">
      <alignment horizontal="center" readingOrder="0" shrinkToFit="0" vertical="center" wrapText="1"/>
    </xf>
    <xf borderId="0" fillId="0" fontId="51" numFmtId="0" xfId="0" applyAlignment="1" applyFont="1">
      <alignment horizontal="center" readingOrder="0" shrinkToFit="0" vertical="center" wrapText="1"/>
    </xf>
    <xf borderId="0" fillId="2" fontId="67" numFmtId="0" xfId="0" applyAlignment="1" applyFont="1">
      <alignment horizontal="center" readingOrder="0" shrinkToFit="0" vertical="center" wrapText="1"/>
    </xf>
    <xf borderId="0" fillId="7" fontId="67" numFmtId="0" xfId="0" applyAlignment="1" applyFont="1">
      <alignment horizontal="center" readingOrder="0" shrinkToFit="0" vertical="center" wrapText="1"/>
    </xf>
    <xf borderId="0" fillId="2" fontId="68" numFmtId="0" xfId="0" applyAlignment="1" applyFont="1">
      <alignment horizontal="center" readingOrder="0" shrinkToFit="0" vertical="center" wrapText="1"/>
    </xf>
    <xf borderId="0" fillId="2" fontId="67" numFmtId="3" xfId="0" applyAlignment="1" applyFont="1" applyNumberFormat="1">
      <alignment horizontal="center" readingOrder="0" shrinkToFit="0" vertical="center" wrapText="1"/>
    </xf>
    <xf borderId="0" fillId="0" fontId="67" numFmtId="3" xfId="0" applyAlignment="1" applyFont="1" applyNumberFormat="1">
      <alignment horizontal="center" readingOrder="0" shrinkToFit="0" vertical="center" wrapText="1"/>
    </xf>
    <xf borderId="0" fillId="0" fontId="67" numFmtId="0" xfId="0" applyAlignment="1" applyFont="1">
      <alignment horizontal="center" readingOrder="0" shrinkToFit="0" vertical="center" wrapText="1"/>
    </xf>
    <xf borderId="0" fillId="0" fontId="68" numFmtId="0" xfId="0" applyAlignment="1" applyFont="1">
      <alignment horizontal="center" readingOrder="0" shrinkToFit="0" vertical="center" wrapText="1"/>
    </xf>
    <xf borderId="0" fillId="7" fontId="69" numFmtId="4" xfId="0" applyAlignment="1" applyFont="1" applyNumberFormat="1">
      <alignment horizontal="center" readingOrder="0" shrinkToFit="0" vertical="center" wrapText="1"/>
    </xf>
    <xf borderId="0" fillId="7" fontId="67" numFmtId="49" xfId="0" applyAlignment="1" applyFont="1" applyNumberFormat="1">
      <alignment horizontal="center" readingOrder="0" shrinkToFit="0" vertical="center" wrapText="1"/>
    </xf>
    <xf borderId="0" fillId="7" fontId="69" numFmtId="3" xfId="0" applyAlignment="1" applyFont="1" applyNumberFormat="1">
      <alignment horizontal="center" readingOrder="0" shrinkToFit="0" vertical="center" wrapText="1"/>
    </xf>
    <xf borderId="0" fillId="0" fontId="67" numFmtId="49" xfId="0" applyAlignment="1" applyFont="1" applyNumberFormat="1">
      <alignment horizontal="center" readingOrder="0" shrinkToFit="0" vertical="center" wrapText="1"/>
    </xf>
    <xf borderId="0" fillId="0" fontId="33" numFmtId="49" xfId="0" applyAlignment="1" applyFont="1" applyNumberFormat="1">
      <alignment horizontal="center" readingOrder="0" shrinkToFit="0" vertical="center" wrapText="1"/>
    </xf>
    <xf borderId="0" fillId="7" fontId="45" numFmtId="49" xfId="0" applyAlignment="1" applyFont="1" applyNumberFormat="1">
      <alignment horizontal="center" readingOrder="0" shrinkToFit="0" vertical="center" wrapText="1"/>
    </xf>
    <xf borderId="0" fillId="8" fontId="45" numFmtId="49" xfId="0" applyAlignment="1" applyFont="1" applyNumberFormat="1">
      <alignment horizontal="center" readingOrder="0" shrinkToFit="0" vertical="center" wrapText="1"/>
    </xf>
    <xf borderId="0" fillId="8" fontId="36" numFmtId="0" xfId="0" applyAlignment="1" applyFont="1">
      <alignment horizontal="center" readingOrder="0" shrinkToFit="0" vertical="center" wrapText="1"/>
    </xf>
    <xf borderId="0" fillId="8" fontId="35" numFmtId="0" xfId="0" applyAlignment="1" applyFont="1">
      <alignment horizontal="center" readingOrder="0" shrinkToFit="0" vertical="center" wrapText="1"/>
    </xf>
    <xf borderId="0" fillId="8" fontId="33" numFmtId="168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2023 전국 지역화폐 연중 평균 할인/적립률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CHART!$BA$3</c:f>
            </c:strRef>
          </c:tx>
          <c:spPr>
            <a:solidFill>
              <a:srgbClr val="43434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CHART!$BB$2:$BF$2</c:f>
            </c:strRef>
          </c:cat>
          <c:val>
            <c:numRef>
              <c:f>CHART!$BB$3:$BF$3</c:f>
              <c:numCache/>
            </c:numRef>
          </c:val>
        </c:ser>
        <c:ser>
          <c:idx val="1"/>
          <c:order val="1"/>
          <c:tx>
            <c:strRef>
              <c:f>CHART!$BA$4</c:f>
            </c:strRef>
          </c:tx>
          <c:cat>
            <c:strRef>
              <c:f>CHART!$BB$2:$BF$2</c:f>
            </c:strRef>
          </c:cat>
          <c:val>
            <c:numRef>
              <c:f>CHART!$BB$4:$BF$4</c:f>
              <c:numCache/>
            </c:numRef>
          </c:val>
        </c:ser>
        <c:ser>
          <c:idx val="2"/>
          <c:order val="2"/>
          <c:tx>
            <c:strRef>
              <c:f>CHART!$BA$5</c:f>
            </c:strRef>
          </c:tx>
          <c:cat>
            <c:strRef>
              <c:f>CHART!$BB$2:$BF$2</c:f>
            </c:strRef>
          </c:cat>
          <c:val>
            <c:numRef>
              <c:f>CHART!$BB$5:$BF$5</c:f>
              <c:numCache/>
            </c:numRef>
          </c:val>
        </c:ser>
        <c:axId val="231013698"/>
        <c:axId val="1108078070"/>
      </c:barChart>
      <c:catAx>
        <c:axId val="2310136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연도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8078070"/>
      </c:catAx>
      <c:valAx>
        <c:axId val="11080780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연중 평균 할인/적립률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10136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2023 전국 지역화폐 1인당 평균 월 최대 구매/충전액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CHART!$AS$3</c:f>
            </c:strRef>
          </c:tx>
          <c:spPr>
            <a:solidFill>
              <a:srgbClr val="43434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CHART!$AT$2:$AX$2</c:f>
            </c:strRef>
          </c:cat>
          <c:val>
            <c:numRef>
              <c:f>CHART!$AT$3:$AX$3</c:f>
              <c:numCache/>
            </c:numRef>
          </c:val>
        </c:ser>
        <c:ser>
          <c:idx val="1"/>
          <c:order val="1"/>
          <c:tx>
            <c:strRef>
              <c:f>CHART!$AS$4</c:f>
            </c:strRef>
          </c:tx>
          <c:cat>
            <c:strRef>
              <c:f>CHART!$AT$2:$AX$2</c:f>
            </c:strRef>
          </c:cat>
          <c:val>
            <c:numRef>
              <c:f>CHART!$AT$4:$AX$4</c:f>
              <c:numCache/>
            </c:numRef>
          </c:val>
        </c:ser>
        <c:ser>
          <c:idx val="2"/>
          <c:order val="2"/>
          <c:tx>
            <c:strRef>
              <c:f>CHART!$AS$5</c:f>
            </c:strRef>
          </c:tx>
          <c:cat>
            <c:strRef>
              <c:f>CHART!$AT$2:$AX$2</c:f>
            </c:strRef>
          </c:cat>
          <c:val>
            <c:numRef>
              <c:f>CHART!$AT$5:$AX$5</c:f>
              <c:numCache/>
            </c:numRef>
          </c:val>
        </c:ser>
        <c:axId val="302819884"/>
        <c:axId val="996228496"/>
      </c:barChart>
      <c:catAx>
        <c:axId val="3028198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연도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6228496"/>
      </c:catAx>
      <c:valAx>
        <c:axId val="9962284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1인당 평균 최대 환전액 (만 원)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28198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2023 전국 지역화폐 누적 가맹점 수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CHART!$BQ$3</c:f>
            </c:strRef>
          </c:tx>
          <c:spPr>
            <a:ln cmpd="sng">
              <a:solidFill>
                <a:srgbClr val="434343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434343">
                  <a:alpha val="100000"/>
                </a:srgbClr>
              </a:solidFill>
              <a:ln cmpd="sng">
                <a:solidFill>
                  <a:srgbClr val="434343">
                    <a:alpha val="100000"/>
                  </a:srgbClr>
                </a:solidFill>
              </a:ln>
            </c:spPr>
          </c:marker>
          <c:dPt>
            <c:idx val="4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CHART!$BR$2:$BV$2</c:f>
            </c:strRef>
          </c:cat>
          <c:val>
            <c:numRef>
              <c:f>CHART!$BR$3:$BV$3</c:f>
              <c:numCache/>
            </c:numRef>
          </c:val>
          <c:smooth val="0"/>
        </c:ser>
        <c:axId val="1992226417"/>
        <c:axId val="521141144"/>
      </c:lineChart>
      <c:catAx>
        <c:axId val="19922264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연도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1141144"/>
      </c:catAx>
      <c:valAx>
        <c:axId val="5211411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누적 가맹점 수 (곳)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2226417"/>
      </c:valAx>
      <c:lineChart>
        <c:varyColors val="0"/>
        <c:ser>
          <c:idx val="1"/>
          <c:order val="1"/>
          <c:tx>
            <c:strRef>
              <c:f>CHART!$BQ$5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Pt>
            <c:idx val="4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CHART!$BR$2:$BV$2</c:f>
            </c:strRef>
          </c:cat>
          <c:val>
            <c:numRef>
              <c:f>CHART!$BR$5:$BV$5</c:f>
              <c:numCache/>
            </c:numRef>
          </c:val>
          <c:smooth val="0"/>
        </c:ser>
        <c:axId val="759617805"/>
        <c:axId val="1312713900"/>
      </c:lineChart>
      <c:catAx>
        <c:axId val="75961780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2713900"/>
      </c:catAx>
      <c:valAx>
        <c:axId val="131271390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961780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23년 대비 2024년 예산 계획</a:t>
            </a:r>
          </a:p>
        </c:rich>
      </c:tx>
      <c:layout>
        <c:manualLayout>
          <c:xMode val="edge"/>
          <c:yMode val="edge"/>
          <c:x val="0.05"/>
          <c:y val="0.04522357723577236"/>
        </c:manualLayout>
      </c:layout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CHART!$V$2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CHART!$U$3:$U$4</c:f>
            </c:strRef>
          </c:cat>
          <c:val>
            <c:numRef>
              <c:f>CHART!$V$3:$V$4</c:f>
              <c:numCache/>
            </c:numRef>
          </c:val>
        </c:ser>
        <c:ser>
          <c:idx val="1"/>
          <c:order val="1"/>
          <c:tx>
            <c:strRef>
              <c:f>CHART!$W$2</c:f>
            </c:strRef>
          </c:tx>
          <c:spPr>
            <a:solidFill>
              <a:srgbClr val="1155CC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CHART!$U$3:$U$4</c:f>
            </c:strRef>
          </c:cat>
          <c:val>
            <c:numRef>
              <c:f>CHART!$W$3:$W$4</c:f>
              <c:numCache/>
            </c:numRef>
          </c:val>
        </c:ser>
        <c:ser>
          <c:idx val="2"/>
          <c:order val="2"/>
          <c:tx>
            <c:strRef>
              <c:f>CHART!$X$2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CHART!$U$3:$U$4</c:f>
            </c:strRef>
          </c:cat>
          <c:val>
            <c:numRef>
              <c:f>CHART!$X$3:$X$4</c:f>
              <c:numCache/>
            </c:numRef>
          </c:val>
        </c:ser>
        <c:ser>
          <c:idx val="3"/>
          <c:order val="3"/>
          <c:tx>
            <c:strRef>
              <c:f>CHART!$Y$2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CHART!$U$3:$U$4</c:f>
            </c:strRef>
          </c:cat>
          <c:val>
            <c:numRef>
              <c:f>CHART!$Y$3:$Y$4</c:f>
              <c:numCache/>
            </c:numRef>
          </c:val>
        </c:ser>
        <c:ser>
          <c:idx val="4"/>
          <c:order val="4"/>
          <c:tx>
            <c:strRef>
              <c:f>CHART!$Z$2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CHART!$U$3:$U$4</c:f>
            </c:strRef>
          </c:cat>
          <c:val>
            <c:numRef>
              <c:f>CHART!$Z$3:$Z$4</c:f>
              <c:numCache/>
            </c:numRef>
          </c:val>
        </c:ser>
        <c:ser>
          <c:idx val="5"/>
          <c:order val="5"/>
          <c:tx>
            <c:strRef>
              <c:f>CHART!$AA$2</c:f>
            </c:strRef>
          </c:tx>
          <c:spPr>
            <a:solidFill>
              <a:srgbClr val="43434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CHART!$U$3:$U$4</c:f>
            </c:strRef>
          </c:cat>
          <c:val>
            <c:numRef>
              <c:f>CHART!$AA$3:$AA$4</c:f>
              <c:numCache/>
            </c:numRef>
          </c:val>
        </c:ser>
        <c:ser>
          <c:idx val="6"/>
          <c:order val="6"/>
          <c:tx>
            <c:strRef>
              <c:f>CHART!$AB$2</c:f>
            </c:strRef>
          </c:tx>
          <c:spPr>
            <a:solidFill>
              <a:srgbClr val="EFEFEF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CHART!$U$3:$U$4</c:f>
            </c:strRef>
          </c:cat>
          <c:val>
            <c:numRef>
              <c:f>CHART!$AB$3:$AB$4</c:f>
              <c:numCache/>
            </c:numRef>
          </c:val>
        </c:ser>
        <c:ser>
          <c:idx val="7"/>
          <c:order val="7"/>
          <c:tx>
            <c:strRef>
              <c:f>CHART!$AC$2</c:f>
            </c:strRef>
          </c:tx>
          <c:spPr>
            <a:solidFill>
              <a:srgbClr val="9FC5E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CHART!$U$3:$U$4</c:f>
            </c:strRef>
          </c:cat>
          <c:val>
            <c:numRef>
              <c:f>CHART!$AC$3:$AC$4</c:f>
              <c:numCache/>
            </c:numRef>
          </c:val>
        </c:ser>
        <c:overlap val="100"/>
        <c:axId val="1128915378"/>
        <c:axId val="1715672079"/>
      </c:barChart>
      <c:catAx>
        <c:axId val="11289153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연도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5672079"/>
      </c:catAx>
      <c:valAx>
        <c:axId val="17156720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89153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2023 지역화폐 연간 발행액 및 국비 지원액, 발행 지자체 수</a:t>
            </a:r>
          </a:p>
        </c:rich>
      </c:tx>
      <c:overlay val="0"/>
    </c:title>
    <c:plotArea>
      <c:layout/>
      <c:barChart>
        <c:barDir val="col"/>
        <c:grouping val="stacked"/>
        <c:ser>
          <c:idx val="1"/>
          <c:order val="1"/>
          <c:tx>
            <c:strRef>
              <c:f>CHART!$AG$4</c:f>
            </c:strRef>
          </c:tx>
          <c:spPr>
            <a:solidFill>
              <a:srgbClr val="0000FF"/>
            </a:solidFill>
            <a:ln cmpd="sng">
              <a:solidFill>
                <a:srgbClr val="000000"/>
              </a:solidFill>
            </a:ln>
          </c:spPr>
          <c:dPt>
            <c:idx val="6"/>
          </c:dPt>
          <c:dPt>
            <c:idx val="7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CHART!$AH$2:$AP$2</c:f>
            </c:strRef>
          </c:cat>
          <c:val>
            <c:numRef>
              <c:f>CHART!$AH$4:$AP$4</c:f>
              <c:numCache/>
            </c:numRef>
          </c:val>
        </c:ser>
        <c:ser>
          <c:idx val="2"/>
          <c:order val="2"/>
          <c:tx>
            <c:strRef>
              <c:f>CHART!$AG$5</c:f>
            </c:strRef>
          </c:tx>
          <c:spPr>
            <a:solidFill>
              <a:srgbClr val="CCCCCC"/>
            </a:solidFill>
            <a:ln cmpd="sng">
              <a:solidFill>
                <a:srgbClr val="000000"/>
              </a:solidFill>
            </a:ln>
          </c:spPr>
          <c:dPt>
            <c:idx val="6"/>
          </c:dPt>
          <c:dPt>
            <c:idx val="7"/>
          </c:dPt>
          <c:dPt>
            <c:idx val="8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CHART!$AH$2:$AP$2</c:f>
            </c:strRef>
          </c:cat>
          <c:val>
            <c:numRef>
              <c:f>CHART!$AH$5:$AP$5</c:f>
              <c:numCache/>
            </c:numRef>
          </c:val>
        </c:ser>
        <c:overlap val="100"/>
        <c:axId val="341488132"/>
        <c:axId val="2035550161"/>
      </c:barChart>
      <c:catAx>
        <c:axId val="3414881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5550161"/>
      </c:catAx>
      <c:valAx>
        <c:axId val="20355501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1488132"/>
      </c:valAx>
      <c:lineChart>
        <c:varyColors val="0"/>
        <c:ser>
          <c:idx val="0"/>
          <c:order val="0"/>
          <c:tx>
            <c:strRef>
              <c:f>CHART!$AG$3</c:f>
            </c:strRef>
          </c:tx>
          <c:spPr>
            <a:ln cmpd="sng">
              <a:solidFill>
                <a:srgbClr val="434343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434343">
                  <a:alpha val="100000"/>
                </a:srgbClr>
              </a:solidFill>
              <a:ln cmpd="sng">
                <a:solidFill>
                  <a:srgbClr val="434343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CHART!$AH$2:$AP$2</c:f>
            </c:strRef>
          </c:cat>
          <c:val>
            <c:numRef>
              <c:f>CHART!$AH$3:$AP$3</c:f>
              <c:numCache/>
            </c:numRef>
          </c:val>
          <c:smooth val="0"/>
        </c:ser>
        <c:axId val="2019371139"/>
        <c:axId val="1080222585"/>
      </c:lineChart>
      <c:catAx>
        <c:axId val="20193711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0222585"/>
      </c:catAx>
      <c:valAx>
        <c:axId val="108022258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937113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전년 대비 2023년 발행액 증감 현황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CHART!$U$3</c:f>
            </c:strRef>
          </c:tx>
          <c:dPt>
            <c:idx val="0"/>
            <c:spPr>
              <a:solidFill>
                <a:schemeClr val="accent4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CHART!$V$2:$AC$2</c:f>
            </c:strRef>
          </c:cat>
          <c:val>
            <c:numRef>
              <c:f>CHART!$V$3:$AC$3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지역화폐 연간 국비 지원액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CHART!$AG$4</c:f>
            </c:strRef>
          </c:tx>
          <c:spPr>
            <a:ln cmpd="sng">
              <a:solidFill>
                <a:srgbClr val="0000FF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0000FF">
                  <a:alpha val="100000"/>
                </a:srgbClr>
              </a:solidFill>
              <a:ln cmpd="sng">
                <a:solidFill>
                  <a:srgbClr val="0000FF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CHART!$AH$2:$AP$2</c:f>
            </c:strRef>
          </c:cat>
          <c:val>
            <c:numRef>
              <c:f>CHART!$AH$4:$AP$4</c:f>
              <c:numCache/>
            </c:numRef>
          </c:val>
          <c:smooth val="0"/>
        </c:ser>
        <c:axId val="918220335"/>
        <c:axId val="1908163756"/>
      </c:lineChart>
      <c:catAx>
        <c:axId val="91822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연도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8163756"/>
      </c:catAx>
      <c:valAx>
        <c:axId val="19081637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국비 지원액 (억 원)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82203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2023 활성 순위 10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CHART!$E$17</c:f>
            </c:strRef>
          </c:tx>
          <c:spPr>
            <a:solidFill>
              <a:srgbClr val="43434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CHART!$D$18:$D$27</c:f>
            </c:strRef>
          </c:cat>
          <c:val>
            <c:numRef>
              <c:f>CHART!$E$18:$E$27</c:f>
              <c:numCache/>
            </c:numRef>
          </c:val>
        </c:ser>
        <c:overlap val="100"/>
        <c:axId val="2108511377"/>
        <c:axId val="926235437"/>
      </c:barChart>
      <c:catAx>
        <c:axId val="210851137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지자체 상위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6235437"/>
      </c:catAx>
      <c:valAx>
        <c:axId val="9262354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활성지수 (기준값=1)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851137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2023 비활성 순위(역순) 10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CHART!$J$17</c:f>
            </c:strRef>
          </c:tx>
          <c:spPr>
            <a:solidFill>
              <a:srgbClr val="434343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CHART!$I$18:$I$27</c:f>
            </c:strRef>
          </c:cat>
          <c:val>
            <c:numRef>
              <c:f>CHART!$J$18:$J$27</c:f>
              <c:numCache/>
            </c:numRef>
          </c:val>
        </c:ser>
        <c:axId val="763617848"/>
        <c:axId val="522070460"/>
      </c:barChart>
      <c:catAx>
        <c:axId val="76361784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지자체 하위 (역순)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2070460"/>
      </c:catAx>
      <c:valAx>
        <c:axId val="522070460"/>
        <c:scaling>
          <c:orientation val="minMax"/>
          <c:max val="2.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활성지수 (기준값=1)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361784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CHART!$E$2</c:f>
            </c:strRef>
          </c:tx>
          <c:spPr>
            <a:solidFill>
              <a:srgbClr val="0000FF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000FF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CHART!$D$3:$D$5</c:f>
            </c:strRef>
          </c:cat>
          <c:val>
            <c:numRef>
              <c:f>CHART!$E$3:$E$5</c:f>
              <c:numCache/>
            </c:numRef>
          </c:val>
        </c:ser>
        <c:axId val="1413231499"/>
        <c:axId val="1314179149"/>
      </c:barChart>
      <c:catAx>
        <c:axId val="141323149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4179149"/>
      </c:catAx>
      <c:valAx>
        <c:axId val="13141791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323149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CHART!$J$2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CHART!$I$3:$I$5</c:f>
            </c:strRef>
          </c:cat>
          <c:val>
            <c:numRef>
              <c:f>CHART!$J$3:$J$5</c:f>
              <c:numCache/>
            </c:numRef>
          </c:val>
        </c:ser>
        <c:axId val="450095881"/>
        <c:axId val="1749280279"/>
      </c:barChart>
      <c:catAx>
        <c:axId val="45009588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9280279"/>
      </c:catAx>
      <c:valAx>
        <c:axId val="1749280279"/>
        <c:scaling>
          <c:orientation val="minMax"/>
          <c:max val="2.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009588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경북 구미시 vs 대전광역시 지역화폐 발행액 증감추세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CHART!$M$3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#,##0" sourceLinked="0"/>
            <c:txPr>
              <a:bodyPr/>
              <a:lstStyle/>
              <a:p>
                <a:pPr lvl="0">
                  <a:defRPr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CHART!$N$2:$R$2</c:f>
            </c:strRef>
          </c:cat>
          <c:val>
            <c:numRef>
              <c:f>CHART!$N$3:$R$3</c:f>
              <c:numCache/>
            </c:numRef>
          </c:val>
        </c:ser>
        <c:ser>
          <c:idx val="1"/>
          <c:order val="1"/>
          <c:tx>
            <c:strRef>
              <c:f>CHART!$M$4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#,##0" sourceLinked="0"/>
            <c:txPr>
              <a:bodyPr/>
              <a:lstStyle/>
              <a:p>
                <a:pPr lvl="0">
                  <a:defRPr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CHART!$N$2:$R$2</c:f>
            </c:strRef>
          </c:cat>
          <c:val>
            <c:numRef>
              <c:f>CHART!$N$4:$R$4</c:f>
              <c:numCache/>
            </c:numRef>
          </c:val>
        </c:ser>
        <c:axId val="1256468406"/>
        <c:axId val="1033688090"/>
      </c:barChart>
      <c:catAx>
        <c:axId val="12564684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연도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033688090"/>
      </c:catAx>
      <c:valAx>
        <c:axId val="10336880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발행액 (억 원)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2564684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구미사랑상품권 지역화폐 발행액 증감추세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CHART!$N$3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#,##0" sourceLinked="0"/>
            <c:txPr>
              <a:bodyPr/>
              <a:lstStyle/>
              <a:p>
                <a:pPr lvl="0">
                  <a:defRPr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CHART!$O$2:$R$2</c:f>
            </c:strRef>
          </c:cat>
          <c:val>
            <c:numRef>
              <c:f>CHART!$O$3:$R$3</c:f>
              <c:numCache/>
            </c:numRef>
          </c:val>
        </c:ser>
        <c:axId val="1209949194"/>
        <c:axId val="1351503394"/>
      </c:barChart>
      <c:catAx>
        <c:axId val="12099491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연도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351503394"/>
      </c:catAx>
      <c:valAx>
        <c:axId val="13515033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발행액 (억 원)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2099491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대전사랑상품권 지역화폐 발행액 증감추세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CHART!$N$4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CHART!$O$2:$R$2</c:f>
            </c:strRef>
          </c:cat>
          <c:val>
            <c:numRef>
              <c:f>CHART!$O$4:$R$4</c:f>
              <c:numCache/>
            </c:numRef>
          </c:val>
        </c:ser>
        <c:axId val="1774430165"/>
        <c:axId val="1152698469"/>
      </c:barChart>
      <c:catAx>
        <c:axId val="1774430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연도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152698469"/>
      </c:catAx>
      <c:valAx>
        <c:axId val="11526984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발행액 (억 원)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7744301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52</xdr:col>
      <xdr:colOff>19050</xdr:colOff>
      <xdr:row>5</xdr:row>
      <xdr:rowOff>38100</xdr:rowOff>
    </xdr:from>
    <xdr:ext cx="6638925" cy="410527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44</xdr:col>
      <xdr:colOff>0</xdr:colOff>
      <xdr:row>4</xdr:row>
      <xdr:rowOff>314325</xdr:rowOff>
    </xdr:from>
    <xdr:ext cx="6638925" cy="410527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68</xdr:col>
      <xdr:colOff>9525</xdr:colOff>
      <xdr:row>8</xdr:row>
      <xdr:rowOff>85725</xdr:rowOff>
    </xdr:from>
    <xdr:ext cx="7229475" cy="4905375"/>
    <xdr:graphicFrame>
      <xdr:nvGraphicFramePr>
        <xdr:cNvPr id="3" name="Chart 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22</xdr:col>
      <xdr:colOff>609600</xdr:colOff>
      <xdr:row>18</xdr:row>
      <xdr:rowOff>161925</xdr:rowOff>
    </xdr:from>
    <xdr:ext cx="5276850" cy="46863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32</xdr:col>
      <xdr:colOff>28575</xdr:colOff>
      <xdr:row>9</xdr:row>
      <xdr:rowOff>28575</xdr:rowOff>
    </xdr:from>
    <xdr:ext cx="6324600" cy="4295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22</xdr:col>
      <xdr:colOff>609600</xdr:colOff>
      <xdr:row>6</xdr:row>
      <xdr:rowOff>142875</xdr:rowOff>
    </xdr:from>
    <xdr:ext cx="5276850" cy="3495675"/>
    <xdr:graphicFrame>
      <xdr:nvGraphicFramePr>
        <xdr:cNvPr id="6" name="Chart 6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32</xdr:col>
      <xdr:colOff>28575</xdr:colOff>
      <xdr:row>22</xdr:row>
      <xdr:rowOff>209550</xdr:rowOff>
    </xdr:from>
    <xdr:ext cx="6324600" cy="5953125"/>
    <xdr:graphicFrame>
      <xdr:nvGraphicFramePr>
        <xdr:cNvPr id="7" name="Chart 7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</xdr:col>
      <xdr:colOff>0</xdr:colOff>
      <xdr:row>27</xdr:row>
      <xdr:rowOff>323850</xdr:rowOff>
    </xdr:from>
    <xdr:ext cx="2628900" cy="4772025"/>
    <xdr:graphicFrame>
      <xdr:nvGraphicFramePr>
        <xdr:cNvPr id="8" name="Chart 8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5</xdr:col>
      <xdr:colOff>190500</xdr:colOff>
      <xdr:row>27</xdr:row>
      <xdr:rowOff>323850</xdr:rowOff>
    </xdr:from>
    <xdr:ext cx="2628900" cy="4772025"/>
    <xdr:graphicFrame>
      <xdr:nvGraphicFramePr>
        <xdr:cNvPr id="9" name="Chart 9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</xdr:col>
      <xdr:colOff>0</xdr:colOff>
      <xdr:row>8</xdr:row>
      <xdr:rowOff>314325</xdr:rowOff>
    </xdr:from>
    <xdr:ext cx="2628900" cy="1628775"/>
    <xdr:graphicFrame>
      <xdr:nvGraphicFramePr>
        <xdr:cNvPr id="10" name="Chart 10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5</xdr:col>
      <xdr:colOff>190500</xdr:colOff>
      <xdr:row>8</xdr:row>
      <xdr:rowOff>314325</xdr:rowOff>
    </xdr:from>
    <xdr:ext cx="2628900" cy="1628775"/>
    <xdr:graphicFrame>
      <xdr:nvGraphicFramePr>
        <xdr:cNvPr id="11" name="Chart 1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11</xdr:col>
      <xdr:colOff>57150</xdr:colOff>
      <xdr:row>4</xdr:row>
      <xdr:rowOff>133350</xdr:rowOff>
    </xdr:from>
    <xdr:ext cx="7505700" cy="4581525"/>
    <xdr:graphicFrame>
      <xdr:nvGraphicFramePr>
        <xdr:cNvPr id="12" name="Chart 1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11</xdr:col>
      <xdr:colOff>57150</xdr:colOff>
      <xdr:row>18</xdr:row>
      <xdr:rowOff>266700</xdr:rowOff>
    </xdr:from>
    <xdr:ext cx="3657600" cy="4105275"/>
    <xdr:graphicFrame>
      <xdr:nvGraphicFramePr>
        <xdr:cNvPr id="13" name="Chart 1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15</xdr:col>
      <xdr:colOff>361950</xdr:colOff>
      <xdr:row>18</xdr:row>
      <xdr:rowOff>266700</xdr:rowOff>
    </xdr:from>
    <xdr:ext cx="3657600" cy="4105275"/>
    <xdr:graphicFrame>
      <xdr:nvGraphicFramePr>
        <xdr:cNvPr id="14" name="Chart 14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is.go.kr/frt/sub/a06/b07/localVoucher/screen.d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uwon.go.kr/sw-www/deptHome/dep_eco/eco11/eco11_01.jsp" TargetMode="External"/><Relationship Id="rId42" Type="http://schemas.openxmlformats.org/officeDocument/2006/relationships/hyperlink" Target="https://www.ui4u.go.kr/depart/contents.do?mId=0408000000" TargetMode="External"/><Relationship Id="rId41" Type="http://schemas.openxmlformats.org/officeDocument/2006/relationships/hyperlink" Target="https://www.seongnam.go.kr/city/1000327/10201/contents.do" TargetMode="External"/><Relationship Id="rId44" Type="http://schemas.openxmlformats.org/officeDocument/2006/relationships/hyperlink" Target="https://www.gm.go.kr/pt/partInfo/re/gmPay/gmPay1.jsp" TargetMode="External"/><Relationship Id="rId43" Type="http://schemas.openxmlformats.org/officeDocument/2006/relationships/hyperlink" Target="http://www.bucheon.go.kr/site/homepage/menu/viewMenu?menuid=148006004013001" TargetMode="External"/><Relationship Id="rId46" Type="http://schemas.openxmlformats.org/officeDocument/2006/relationships/hyperlink" Target="https://www.ansan.go.kr/www/common/cntnts/selectContents.do?cntnts_id=C0001274" TargetMode="External"/><Relationship Id="rId45" Type="http://schemas.openxmlformats.org/officeDocument/2006/relationships/hyperlink" Target="https://www.ddc.go.kr/ddc/contents.do?key=1589" TargetMode="External"/><Relationship Id="rId107" Type="http://schemas.openxmlformats.org/officeDocument/2006/relationships/hyperlink" Target="https://www.gb.go.kr/Main/open_contents/section/economy2020/page.do?mnu_uid=7388&amp;LARGE_CODE=690&amp;MEDIUM_CODE=80&amp;SMALL_CODE=10&amp;SMALL_CODE2=20&amp;SMALL_CODE3=70" TargetMode="External"/><Relationship Id="rId106" Type="http://schemas.openxmlformats.org/officeDocument/2006/relationships/hyperlink" Target="https://www.gumi.go.kr/gumigift/" TargetMode="External"/><Relationship Id="rId105" Type="http://schemas.openxmlformats.org/officeDocument/2006/relationships/hyperlink" Target="https://blog.naver.com/andongcity00/222310394713" TargetMode="External"/><Relationship Id="rId104" Type="http://schemas.openxmlformats.org/officeDocument/2006/relationships/hyperlink" Target="https://shinan.go.kr/home/www/dept_info/dept_info_11/page.wscms" TargetMode="External"/><Relationship Id="rId109" Type="http://schemas.openxmlformats.org/officeDocument/2006/relationships/hyperlink" Target="https://www.gbgs.go.kr/open_content/ko/page.do?mnu_uid=5283" TargetMode="External"/><Relationship Id="rId108" Type="http://schemas.openxmlformats.org/officeDocument/2006/relationships/hyperlink" Target="https://www.sangju.go.kr/page/4286/3050.tc" TargetMode="External"/><Relationship Id="rId48" Type="http://schemas.openxmlformats.org/officeDocument/2006/relationships/hyperlink" Target="https://www.guri.go.kr/www/contents.do?key=615" TargetMode="External"/><Relationship Id="rId47" Type="http://schemas.openxmlformats.org/officeDocument/2006/relationships/hyperlink" Target="https://www.goyang.go.kr/www/www03/www03_4/www03_4_12/www03_4_12_tab1.jsp" TargetMode="External"/><Relationship Id="rId49" Type="http://schemas.openxmlformats.org/officeDocument/2006/relationships/hyperlink" Target="https://www.nyj.go.kr/main/3012" TargetMode="External"/><Relationship Id="rId103" Type="http://schemas.openxmlformats.org/officeDocument/2006/relationships/hyperlink" Target="https://www.jindo.go.kr/home/sub.cs?m=797" TargetMode="External"/><Relationship Id="rId102" Type="http://schemas.openxmlformats.org/officeDocument/2006/relationships/hyperlink" Target="https://www.wando.go.kr/www/industry/wando_sarang" TargetMode="External"/><Relationship Id="rId101" Type="http://schemas.openxmlformats.org/officeDocument/2006/relationships/hyperlink" Target="https://www.yeonggwang.go.kr/subpage/?site=headquarter_new&amp;mn=9403&amp;mode=edit&amp;pg_idx=6734" TargetMode="External"/><Relationship Id="rId100" Type="http://schemas.openxmlformats.org/officeDocument/2006/relationships/hyperlink" Target="https://www.hampyeong.go.kr/contentsView.do?pageId=www148" TargetMode="External"/><Relationship Id="rId31" Type="http://schemas.openxmlformats.org/officeDocument/2006/relationships/hyperlink" Target="https://seoulpay.shinhancard.com/" TargetMode="External"/><Relationship Id="rId30" Type="http://schemas.openxmlformats.org/officeDocument/2006/relationships/hyperlink" Target="https://seoulpay.shinhancard.com" TargetMode="External"/><Relationship Id="rId33" Type="http://schemas.openxmlformats.org/officeDocument/2006/relationships/hyperlink" Target="https://seoulpay.shinhancard.com" TargetMode="External"/><Relationship Id="rId32" Type="http://schemas.openxmlformats.org/officeDocument/2006/relationships/hyperlink" Target="https://seoulpay.shinhancard.com" TargetMode="External"/><Relationship Id="rId35" Type="http://schemas.openxmlformats.org/officeDocument/2006/relationships/hyperlink" Target="https://seoulpay.shinhancard.com" TargetMode="External"/><Relationship Id="rId34" Type="http://schemas.openxmlformats.org/officeDocument/2006/relationships/hyperlink" Target="https://seoulpay.shinhancard.com/" TargetMode="External"/><Relationship Id="rId37" Type="http://schemas.openxmlformats.org/officeDocument/2006/relationships/hyperlink" Target="https://seoulpay.shinhancard.com" TargetMode="External"/><Relationship Id="rId36" Type="http://schemas.openxmlformats.org/officeDocument/2006/relationships/hyperlink" Target="https://seoulpay.shinhancard.com" TargetMode="External"/><Relationship Id="rId39" Type="http://schemas.openxmlformats.org/officeDocument/2006/relationships/hyperlink" Target="https://www.icdonggu.go.kr/main/area/economy/giftcard_guide.jsp" TargetMode="External"/><Relationship Id="rId38" Type="http://schemas.openxmlformats.org/officeDocument/2006/relationships/hyperlink" Target="https://search.konacard.co.kr/payable-merchants/busan-namgu" TargetMode="External"/><Relationship Id="rId20" Type="http://schemas.openxmlformats.org/officeDocument/2006/relationships/hyperlink" Target="https://seoulpay.shinhancard.com/" TargetMode="External"/><Relationship Id="rId22" Type="http://schemas.openxmlformats.org/officeDocument/2006/relationships/hyperlink" Target="https://seoulpay.shinhancard.com/" TargetMode="External"/><Relationship Id="rId21" Type="http://schemas.openxmlformats.org/officeDocument/2006/relationships/hyperlink" Target="https://seoulpay.shinhancard.com" TargetMode="External"/><Relationship Id="rId24" Type="http://schemas.openxmlformats.org/officeDocument/2006/relationships/hyperlink" Target="https://seoulpay.shinhancard.com" TargetMode="External"/><Relationship Id="rId23" Type="http://schemas.openxmlformats.org/officeDocument/2006/relationships/hyperlink" Target="https://seoulpay.shinhancard.com/" TargetMode="External"/><Relationship Id="rId26" Type="http://schemas.openxmlformats.org/officeDocument/2006/relationships/hyperlink" Target="https://seoulpay.shinhancard.com/" TargetMode="External"/><Relationship Id="rId121" Type="http://schemas.openxmlformats.org/officeDocument/2006/relationships/hyperlink" Target="https://www.geochang.go.kr/business/Index.do?c=BS1401000000" TargetMode="External"/><Relationship Id="rId25" Type="http://schemas.openxmlformats.org/officeDocument/2006/relationships/hyperlink" Target="https://seoulpay.shinhancard.com" TargetMode="External"/><Relationship Id="rId120" Type="http://schemas.openxmlformats.org/officeDocument/2006/relationships/hyperlink" Target="https://www.sanencheong.com/board/view?id=notice&amp;seq=3747" TargetMode="External"/><Relationship Id="rId28" Type="http://schemas.openxmlformats.org/officeDocument/2006/relationships/hyperlink" Target="https://seoulpay.shinhancard.com" TargetMode="External"/><Relationship Id="rId27" Type="http://schemas.openxmlformats.org/officeDocument/2006/relationships/hyperlink" Target="https://seoulpay.shinhancard.com/" TargetMode="External"/><Relationship Id="rId29" Type="http://schemas.openxmlformats.org/officeDocument/2006/relationships/hyperlink" Target="https://seoulpay.shinhancard.com/" TargetMode="External"/><Relationship Id="rId124" Type="http://schemas.openxmlformats.org/officeDocument/2006/relationships/vmlDrawing" Target="../drawings/vmlDrawing1.vml"/><Relationship Id="rId123" Type="http://schemas.openxmlformats.org/officeDocument/2006/relationships/drawing" Target="../drawings/drawing3.xml"/><Relationship Id="rId122" Type="http://schemas.openxmlformats.org/officeDocument/2006/relationships/hyperlink" Target="https://www.hc.go.kr/05752/05908/05983.web" TargetMode="External"/><Relationship Id="rId95" Type="http://schemas.openxmlformats.org/officeDocument/2006/relationships/hyperlink" Target="https://www.naju.go.kr/www/field_info/economy/gift" TargetMode="External"/><Relationship Id="rId94" Type="http://schemas.openxmlformats.org/officeDocument/2006/relationships/hyperlink" Target="https://www.sunchang.go.kr/index.sunchang?menuCd=DOM_000000105002008000" TargetMode="External"/><Relationship Id="rId97" Type="http://schemas.openxmlformats.org/officeDocument/2006/relationships/hyperlink" Target="https://atmo74.tistory.com/611" TargetMode="External"/><Relationship Id="rId96" Type="http://schemas.openxmlformats.org/officeDocument/2006/relationships/hyperlink" Target="https://gwangyang.go.kr/board.es?mid=a11206140000&amp;bid=0115" TargetMode="External"/><Relationship Id="rId11" Type="http://schemas.openxmlformats.org/officeDocument/2006/relationships/hyperlink" Target="https://www.gb.go.kr/Main/open_contents/section/economy2020/page.do?mnu_uid=7381&amp;LARGE_CODE=690&amp;MEDIUM_CODE=80&amp;SMALL_CODE=10&amp;SMALL_CODE2=20&amp;mnu_order=10" TargetMode="External"/><Relationship Id="rId99" Type="http://schemas.openxmlformats.org/officeDocument/2006/relationships/hyperlink" Target="https://www.boseong.go.kr/www/industry_economy/economy/voucher" TargetMode="External"/><Relationship Id="rId10" Type="http://schemas.openxmlformats.org/officeDocument/2006/relationships/hyperlink" Target="https://gwgc.gwd.go.kr/" TargetMode="External"/><Relationship Id="rId98" Type="http://schemas.openxmlformats.org/officeDocument/2006/relationships/hyperlink" Target="https://www.goheung.go.kr/economy/contentsView.do?pageId=economy36" TargetMode="External"/><Relationship Id="rId13" Type="http://schemas.openxmlformats.org/officeDocument/2006/relationships/hyperlink" Target="https://tamna.jeju.go.kr/mainView.do" TargetMode="External"/><Relationship Id="rId12" Type="http://schemas.openxmlformats.org/officeDocument/2006/relationships/hyperlink" Target="https://www.gyeongnam.go.kr/index.gyeong?menuCd=DOM_000000142022001005" TargetMode="External"/><Relationship Id="rId91" Type="http://schemas.openxmlformats.org/officeDocument/2006/relationships/hyperlink" Target="https://www.jinan.go.kr/index.jinan?menuCd=DOM_000000109002009001" TargetMode="External"/><Relationship Id="rId90" Type="http://schemas.openxmlformats.org/officeDocument/2006/relationships/hyperlink" Target="https://www.namwon.go.kr/index.do?menuCd=DOM_000000203002008001" TargetMode="External"/><Relationship Id="rId93" Type="http://schemas.openxmlformats.org/officeDocument/2006/relationships/hyperlink" Target="https://www.imsil.go.kr/index.imsil?menuCd=DOM_000000104002010000" TargetMode="External"/><Relationship Id="rId92" Type="http://schemas.openxmlformats.org/officeDocument/2006/relationships/hyperlink" Target="https://www.muju.go.kr/index.9is?contentUid=ff8080816c5f9d47016cbd99e9360343" TargetMode="External"/><Relationship Id="rId118" Type="http://schemas.openxmlformats.org/officeDocument/2006/relationships/hyperlink" Target="https://www.goseong.go.kr/economy/index.goseong?menuCd=DOM_000000502002000000" TargetMode="External"/><Relationship Id="rId117" Type="http://schemas.openxmlformats.org/officeDocument/2006/relationships/hyperlink" Target="https://www.cng.go.kr/life/economy/00005431.web" TargetMode="External"/><Relationship Id="rId116" Type="http://schemas.openxmlformats.org/officeDocument/2006/relationships/hyperlink" Target="https://www.uiryeong.go.kr/board/view.uiryeong?boardId=BBS_0000085&amp;menuCd=DOM_000000203001001000&amp;dataSid=1084361" TargetMode="External"/><Relationship Id="rId115" Type="http://schemas.openxmlformats.org/officeDocument/2006/relationships/hyperlink" Target="https://www.miryang.go.kr/web/index.do?mnNo=50103010000" TargetMode="External"/><Relationship Id="rId119" Type="http://schemas.openxmlformats.org/officeDocument/2006/relationships/hyperlink" Target="https://www.namhae.go.kr/depart/Index.do?c=DE0403010000" TargetMode="External"/><Relationship Id="rId15" Type="http://schemas.openxmlformats.org/officeDocument/2006/relationships/hyperlink" Target="https://seoulpay.shinhancard.com" TargetMode="External"/><Relationship Id="rId110" Type="http://schemas.openxmlformats.org/officeDocument/2006/relationships/hyperlink" Target="https://www.cs.go.kr/specialty/00003174/00006603.web" TargetMode="External"/><Relationship Id="rId14" Type="http://schemas.openxmlformats.org/officeDocument/2006/relationships/hyperlink" Target="https://seoulpay.shinhancard.com" TargetMode="External"/><Relationship Id="rId17" Type="http://schemas.openxmlformats.org/officeDocument/2006/relationships/hyperlink" Target="https://seoulpay.shinhancard.com/" TargetMode="External"/><Relationship Id="rId16" Type="http://schemas.openxmlformats.org/officeDocument/2006/relationships/hyperlink" Target="https://seoulpay.shinhancard.com/" TargetMode="External"/><Relationship Id="rId19" Type="http://schemas.openxmlformats.org/officeDocument/2006/relationships/hyperlink" Target="https://seoulpay.shinhancard.com/" TargetMode="External"/><Relationship Id="rId114" Type="http://schemas.openxmlformats.org/officeDocument/2006/relationships/hyperlink" Target="https://www.gimhae.go.kr/00847/03380/05984.web" TargetMode="External"/><Relationship Id="rId18" Type="http://schemas.openxmlformats.org/officeDocument/2006/relationships/hyperlink" Target="https://seoulpay.shinhancard.com" TargetMode="External"/><Relationship Id="rId113" Type="http://schemas.openxmlformats.org/officeDocument/2006/relationships/hyperlink" Target="https://www.sj.go.kr/page.do?mnu_uid=4555&amp;" TargetMode="External"/><Relationship Id="rId112" Type="http://schemas.openxmlformats.org/officeDocument/2006/relationships/hyperlink" Target="https://www.yd.go.kr/?p=32095" TargetMode="External"/><Relationship Id="rId111" Type="http://schemas.openxmlformats.org/officeDocument/2006/relationships/hyperlink" Target="https://www.yyg.go.kr/www/welfare/region_economy/gift_certificate" TargetMode="External"/><Relationship Id="rId84" Type="http://schemas.openxmlformats.org/officeDocument/2006/relationships/hyperlink" Target="https://goodtraepay.buyeo.go.kr/" TargetMode="External"/><Relationship Id="rId83" Type="http://schemas.openxmlformats.org/officeDocument/2006/relationships/hyperlink" Target="https://www.geumsan.go.kr/kr/html/sub05/05040901.html" TargetMode="External"/><Relationship Id="rId86" Type="http://schemas.openxmlformats.org/officeDocument/2006/relationships/hyperlink" Target="https://www.yesan.go.kr/kor/sub05_03_09_01.do" TargetMode="External"/><Relationship Id="rId85" Type="http://schemas.openxmlformats.org/officeDocument/2006/relationships/hyperlink" Target="https://www.hongseong.go.kr/kor/sub05_031001.do" TargetMode="External"/><Relationship Id="rId88" Type="http://schemas.openxmlformats.org/officeDocument/2006/relationships/hyperlink" Target="https://www.iksan.go.kr/index.iksan?menuCd=DOM_000002004015001000" TargetMode="External"/><Relationship Id="rId87" Type="http://schemas.openxmlformats.org/officeDocument/2006/relationships/hyperlink" Target="https://www.taean.go.kr/area/sub01_10_01.do" TargetMode="External"/><Relationship Id="rId89" Type="http://schemas.openxmlformats.org/officeDocument/2006/relationships/hyperlink" Target="https://www.jeongeup.go.kr/index.jeongeup?menuCd=DOM_000000103009009001" TargetMode="External"/><Relationship Id="rId80" Type="http://schemas.openxmlformats.org/officeDocument/2006/relationships/hyperlink" Target="https://www.nonsan.go.kr/kor/html/sub05/05050801.html" TargetMode="External"/><Relationship Id="rId82" Type="http://schemas.openxmlformats.org/officeDocument/2006/relationships/hyperlink" Target="https://www.dangjin.go.kr/kor/sub05_03_05_01.do" TargetMode="External"/><Relationship Id="rId81" Type="http://schemas.openxmlformats.org/officeDocument/2006/relationships/hyperlink" Target="https://gyeryong.go.kr/kr/html/sub05/05030501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eoulpay.shinhancard.com" TargetMode="External"/><Relationship Id="rId3" Type="http://schemas.openxmlformats.org/officeDocument/2006/relationships/hyperlink" Target="https://busandong100.kr/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s://www.sejong.go.kr/shrUrl/NL0YA2rNxg1o3iCA0QrW.do" TargetMode="External"/><Relationship Id="rId5" Type="http://schemas.openxmlformats.org/officeDocument/2006/relationships/hyperlink" Target="https://incheoneum.or.kr" TargetMode="External"/><Relationship Id="rId6" Type="http://schemas.openxmlformats.org/officeDocument/2006/relationships/hyperlink" Target="https://www.gwangju.go.kr/economy/contentsView.do?pageId=economy122" TargetMode="External"/><Relationship Id="rId7" Type="http://schemas.openxmlformats.org/officeDocument/2006/relationships/hyperlink" Target="https://daejeonsarangcard.kr/" TargetMode="External"/><Relationship Id="rId8" Type="http://schemas.openxmlformats.org/officeDocument/2006/relationships/hyperlink" Target="https://www.ulsan.go.kr/u/economy/contents.ulsan?mId=001007004002001000" TargetMode="External"/><Relationship Id="rId73" Type="http://schemas.openxmlformats.org/officeDocument/2006/relationships/hyperlink" Target="https://gift.jincheon.go.kr/main.do" TargetMode="External"/><Relationship Id="rId72" Type="http://schemas.openxmlformats.org/officeDocument/2006/relationships/hyperlink" Target="https://www.jp.go.kr/kor/sub05_02_04_02.do" TargetMode="External"/><Relationship Id="rId75" Type="http://schemas.openxmlformats.org/officeDocument/2006/relationships/hyperlink" Target="https://www.eumseong.go.kr/www/contents.do?key=7761" TargetMode="External"/><Relationship Id="rId74" Type="http://schemas.openxmlformats.org/officeDocument/2006/relationships/hyperlink" Target="https://www.goesan.go.kr/economy/contents.do?key=1878" TargetMode="External"/><Relationship Id="rId77" Type="http://schemas.openxmlformats.org/officeDocument/2006/relationships/hyperlink" Target="https://www.gongju.go.kr/kr/sub06_06_03_01.do" TargetMode="External"/><Relationship Id="rId76" Type="http://schemas.openxmlformats.org/officeDocument/2006/relationships/hyperlink" Target="https://www.danyang.go.kr/dy21/969" TargetMode="External"/><Relationship Id="rId79" Type="http://schemas.openxmlformats.org/officeDocument/2006/relationships/hyperlink" Target="https://www.seosan.go.kr/www/contents.do?key=5010" TargetMode="External"/><Relationship Id="rId78" Type="http://schemas.openxmlformats.org/officeDocument/2006/relationships/hyperlink" Target="https://www.brcn.go.kr/kor/sub05_04_08_01.do" TargetMode="External"/><Relationship Id="rId71" Type="http://schemas.openxmlformats.org/officeDocument/2006/relationships/hyperlink" Target="https://www.yd21.go.kr/kr/html/sub05/0502010601.html" TargetMode="External"/><Relationship Id="rId70" Type="http://schemas.openxmlformats.org/officeDocument/2006/relationships/hyperlink" Target="https://www.oc.go.kr/www/selectTnOcCouponAgentListU.do?sc10=OCSARANG&amp;key=388&amp;cpn=108" TargetMode="External"/><Relationship Id="rId62" Type="http://schemas.openxmlformats.org/officeDocument/2006/relationships/hyperlink" Target="https://www.jeongseon.go.kr/portal/partinfo/industry_economy/jsgiftcard" TargetMode="External"/><Relationship Id="rId61" Type="http://schemas.openxmlformats.org/officeDocument/2006/relationships/hyperlink" Target="https://www.hongcheon.go.kr/www/contents.do?key=1679" TargetMode="External"/><Relationship Id="rId64" Type="http://schemas.openxmlformats.org/officeDocument/2006/relationships/hyperlink" Target="https://www.ihc.go.kr/www/contents.do?key=2432" TargetMode="External"/><Relationship Id="rId63" Type="http://schemas.openxmlformats.org/officeDocument/2006/relationships/hyperlink" Target="https://www.cwg.go.kr/www/contents.do?key=364" TargetMode="External"/><Relationship Id="rId66" Type="http://schemas.openxmlformats.org/officeDocument/2006/relationships/hyperlink" Target="https://www.inje.go.kr/portal/field-info/economy/voucher" TargetMode="External"/><Relationship Id="rId65" Type="http://schemas.openxmlformats.org/officeDocument/2006/relationships/hyperlink" Target="https://www.yanggu.go.kr/user_sub.php?gid=www&amp;mu_idx=390" TargetMode="External"/><Relationship Id="rId68" Type="http://schemas.openxmlformats.org/officeDocument/2006/relationships/hyperlink" Target="https://www.chungju.go.kr/www/contents.do?key=3064" TargetMode="External"/><Relationship Id="rId67" Type="http://schemas.openxmlformats.org/officeDocument/2006/relationships/hyperlink" Target="https://www.gwgs.go.kr/prog/bbsArticle/BBSMSTR_000000000412/view.do?bbsId=BBSMSTR_000000000412&amp;nttId=B000000039048Hr9qP9j" TargetMode="External"/><Relationship Id="rId60" Type="http://schemas.openxmlformats.org/officeDocument/2006/relationships/hyperlink" Target="https://www.samcheok.go.kr/specialty/00470/03053.web" TargetMode="External"/><Relationship Id="rId69" Type="http://schemas.openxmlformats.org/officeDocument/2006/relationships/hyperlink" Target="https://www.boeun.go.kr/www/contents.do?key=2052" TargetMode="External"/><Relationship Id="rId51" Type="http://schemas.openxmlformats.org/officeDocument/2006/relationships/hyperlink" Target="https://www.gmoney.or.kr/base/main/view" TargetMode="External"/><Relationship Id="rId50" Type="http://schemas.openxmlformats.org/officeDocument/2006/relationships/hyperlink" Target="https://www.osan.go.kr/money/front/main.do;jsessionid=75E779276DE758CAA658DE516916A1C7" TargetMode="External"/><Relationship Id="rId53" Type="http://schemas.openxmlformats.org/officeDocument/2006/relationships/hyperlink" Target="https://www.anseong.go.kr/depart/contents.do?mId=0108010000" TargetMode="External"/><Relationship Id="rId52" Type="http://schemas.openxmlformats.org/officeDocument/2006/relationships/hyperlink" Target="https://www.icheon.go.kr/biz/contents.do?key=2630" TargetMode="External"/><Relationship Id="rId55" Type="http://schemas.openxmlformats.org/officeDocument/2006/relationships/hyperlink" Target="https://www.pocheon.go.kr/www/contents.do?key=10426" TargetMode="External"/><Relationship Id="rId54" Type="http://schemas.openxmlformats.org/officeDocument/2006/relationships/hyperlink" Target="https://www.gmoney.or.kr/base/main/view" TargetMode="External"/><Relationship Id="rId57" Type="http://schemas.openxmlformats.org/officeDocument/2006/relationships/hyperlink" Target="https://www.gn.go.kr/www/contents.do?key=3111" TargetMode="External"/><Relationship Id="rId56" Type="http://schemas.openxmlformats.org/officeDocument/2006/relationships/hyperlink" Target="https://www.gp.go.kr/portal/selectBbsNttList.do?bbsNo=528&amp;key=2141" TargetMode="External"/><Relationship Id="rId59" Type="http://schemas.openxmlformats.org/officeDocument/2006/relationships/hyperlink" Target="https://localadmin.komscochak.com/login/" TargetMode="External"/><Relationship Id="rId58" Type="http://schemas.openxmlformats.org/officeDocument/2006/relationships/hyperlink" Target="https://dh.go.kr/www/contents.do?key=774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eoulpay.shinhancard.co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uwon.go.kr/sw-www/deptHome/dep_eco/eco11/eco11_01.jsp" TargetMode="External"/><Relationship Id="rId42" Type="http://schemas.openxmlformats.org/officeDocument/2006/relationships/hyperlink" Target="https://www.ui4u.go.kr/depart/contents.do?mId=0408000000" TargetMode="External"/><Relationship Id="rId41" Type="http://schemas.openxmlformats.org/officeDocument/2006/relationships/hyperlink" Target="https://www.seongnam.go.kr/city/1000327/10201/contents.do" TargetMode="External"/><Relationship Id="rId44" Type="http://schemas.openxmlformats.org/officeDocument/2006/relationships/hyperlink" Target="https://www.gm.go.kr/pt/partInfo/re/gmPay/gmPay1.jsp" TargetMode="External"/><Relationship Id="rId43" Type="http://schemas.openxmlformats.org/officeDocument/2006/relationships/hyperlink" Target="http://www.bucheon.go.kr/site/homepage/menu/viewMenu?menuid=148006004013001" TargetMode="External"/><Relationship Id="rId46" Type="http://schemas.openxmlformats.org/officeDocument/2006/relationships/hyperlink" Target="https://www.ansan.go.kr/www/common/cntnts/selectContents.do?cntnts_id=C0001274" TargetMode="External"/><Relationship Id="rId45" Type="http://schemas.openxmlformats.org/officeDocument/2006/relationships/hyperlink" Target="https://www.ddc.go.kr/ddc/contents.do?key=1589" TargetMode="External"/><Relationship Id="rId107" Type="http://schemas.openxmlformats.org/officeDocument/2006/relationships/hyperlink" Target="https://www.gb.go.kr/Main/open_contents/section/economy2020/page.do?mnu_uid=7388&amp;LARGE_CODE=690&amp;MEDIUM_CODE=80&amp;SMALL_CODE=10&amp;SMALL_CODE2=20&amp;SMALL_CODE3=70" TargetMode="External"/><Relationship Id="rId106" Type="http://schemas.openxmlformats.org/officeDocument/2006/relationships/hyperlink" Target="https://www.gumi.go.kr/gumigift/" TargetMode="External"/><Relationship Id="rId105" Type="http://schemas.openxmlformats.org/officeDocument/2006/relationships/hyperlink" Target="https://blog.naver.com/andongcity00/222310394713" TargetMode="External"/><Relationship Id="rId104" Type="http://schemas.openxmlformats.org/officeDocument/2006/relationships/hyperlink" Target="https://shinan.go.kr/home/www/dept_info/dept_info_11/page.wscms" TargetMode="External"/><Relationship Id="rId109" Type="http://schemas.openxmlformats.org/officeDocument/2006/relationships/hyperlink" Target="https://www.gbgs.go.kr/open_content/ko/page.do?mnu_uid=5283" TargetMode="External"/><Relationship Id="rId108" Type="http://schemas.openxmlformats.org/officeDocument/2006/relationships/hyperlink" Target="https://www.sangju.go.kr/page/4286/3050.tc" TargetMode="External"/><Relationship Id="rId48" Type="http://schemas.openxmlformats.org/officeDocument/2006/relationships/hyperlink" Target="https://www.guri.go.kr/www/contents.do?key=615" TargetMode="External"/><Relationship Id="rId47" Type="http://schemas.openxmlformats.org/officeDocument/2006/relationships/hyperlink" Target="https://www.goyang.go.kr/www/www03/www03_4/www03_4_12/www03_4_12_tab1.jsp" TargetMode="External"/><Relationship Id="rId49" Type="http://schemas.openxmlformats.org/officeDocument/2006/relationships/hyperlink" Target="https://www.nyj.go.kr/main/3012" TargetMode="External"/><Relationship Id="rId103" Type="http://schemas.openxmlformats.org/officeDocument/2006/relationships/hyperlink" Target="https://www.jindo.go.kr/home/sub.cs?m=797" TargetMode="External"/><Relationship Id="rId102" Type="http://schemas.openxmlformats.org/officeDocument/2006/relationships/hyperlink" Target="https://www.wando.go.kr/www/industry/wando_sarang" TargetMode="External"/><Relationship Id="rId101" Type="http://schemas.openxmlformats.org/officeDocument/2006/relationships/hyperlink" Target="https://www.yeonggwang.go.kr/subpage/?site=headquarter_new&amp;mn=9403&amp;mode=edit&amp;pg_idx=6734" TargetMode="External"/><Relationship Id="rId100" Type="http://schemas.openxmlformats.org/officeDocument/2006/relationships/hyperlink" Target="https://www.hampyeong.go.kr/contentsView.do?pageId=www148" TargetMode="External"/><Relationship Id="rId31" Type="http://schemas.openxmlformats.org/officeDocument/2006/relationships/hyperlink" Target="https://seoulpay.shinhancard.com/" TargetMode="External"/><Relationship Id="rId30" Type="http://schemas.openxmlformats.org/officeDocument/2006/relationships/hyperlink" Target="https://seoulpay.shinhancard.com" TargetMode="External"/><Relationship Id="rId33" Type="http://schemas.openxmlformats.org/officeDocument/2006/relationships/hyperlink" Target="https://seoulpay.shinhancard.com" TargetMode="External"/><Relationship Id="rId32" Type="http://schemas.openxmlformats.org/officeDocument/2006/relationships/hyperlink" Target="https://seoulpay.shinhancard.com" TargetMode="External"/><Relationship Id="rId35" Type="http://schemas.openxmlformats.org/officeDocument/2006/relationships/hyperlink" Target="https://seoulpay.shinhancard.com" TargetMode="External"/><Relationship Id="rId34" Type="http://schemas.openxmlformats.org/officeDocument/2006/relationships/hyperlink" Target="https://seoulpay.shinhancard.com/" TargetMode="External"/><Relationship Id="rId37" Type="http://schemas.openxmlformats.org/officeDocument/2006/relationships/hyperlink" Target="https://seoulpay.shinhancard.com" TargetMode="External"/><Relationship Id="rId36" Type="http://schemas.openxmlformats.org/officeDocument/2006/relationships/hyperlink" Target="https://seoulpay.shinhancard.com" TargetMode="External"/><Relationship Id="rId39" Type="http://schemas.openxmlformats.org/officeDocument/2006/relationships/hyperlink" Target="https://www.icdonggu.go.kr/main/area/economy/giftcard_guide.jsp" TargetMode="External"/><Relationship Id="rId38" Type="http://schemas.openxmlformats.org/officeDocument/2006/relationships/hyperlink" Target="https://search.konacard.co.kr/payable-merchants/busan-namgu" TargetMode="External"/><Relationship Id="rId20" Type="http://schemas.openxmlformats.org/officeDocument/2006/relationships/hyperlink" Target="https://seoulpay.shinhancard.com/" TargetMode="External"/><Relationship Id="rId22" Type="http://schemas.openxmlformats.org/officeDocument/2006/relationships/hyperlink" Target="https://seoulpay.shinhancard.com/" TargetMode="External"/><Relationship Id="rId21" Type="http://schemas.openxmlformats.org/officeDocument/2006/relationships/hyperlink" Target="https://seoulpay.shinhancard.com" TargetMode="External"/><Relationship Id="rId24" Type="http://schemas.openxmlformats.org/officeDocument/2006/relationships/hyperlink" Target="https://seoulpay.shinhancard.com" TargetMode="External"/><Relationship Id="rId23" Type="http://schemas.openxmlformats.org/officeDocument/2006/relationships/hyperlink" Target="https://seoulpay.shinhancard.com/" TargetMode="External"/><Relationship Id="rId26" Type="http://schemas.openxmlformats.org/officeDocument/2006/relationships/hyperlink" Target="https://seoulpay.shinhancard.com/" TargetMode="External"/><Relationship Id="rId121" Type="http://schemas.openxmlformats.org/officeDocument/2006/relationships/hyperlink" Target="https://www.geochang.go.kr/business/Index.do?c=BS1401000000" TargetMode="External"/><Relationship Id="rId25" Type="http://schemas.openxmlformats.org/officeDocument/2006/relationships/hyperlink" Target="https://seoulpay.shinhancard.com" TargetMode="External"/><Relationship Id="rId120" Type="http://schemas.openxmlformats.org/officeDocument/2006/relationships/hyperlink" Target="https://www.sanencheong.com/board/view?id=notice&amp;seq=3747" TargetMode="External"/><Relationship Id="rId28" Type="http://schemas.openxmlformats.org/officeDocument/2006/relationships/hyperlink" Target="https://seoulpay.shinhancard.com" TargetMode="External"/><Relationship Id="rId27" Type="http://schemas.openxmlformats.org/officeDocument/2006/relationships/hyperlink" Target="https://seoulpay.shinhancard.com/" TargetMode="External"/><Relationship Id="rId29" Type="http://schemas.openxmlformats.org/officeDocument/2006/relationships/hyperlink" Target="https://seoulpay.shinhancard.com/" TargetMode="External"/><Relationship Id="rId124" Type="http://schemas.openxmlformats.org/officeDocument/2006/relationships/vmlDrawing" Target="../drawings/vmlDrawing2.vml"/><Relationship Id="rId123" Type="http://schemas.openxmlformats.org/officeDocument/2006/relationships/drawing" Target="../drawings/drawing5.xml"/><Relationship Id="rId122" Type="http://schemas.openxmlformats.org/officeDocument/2006/relationships/hyperlink" Target="https://www.hc.go.kr/05752/05908/05983.web" TargetMode="External"/><Relationship Id="rId95" Type="http://schemas.openxmlformats.org/officeDocument/2006/relationships/hyperlink" Target="https://www.naju.go.kr/www/field_info/economy/gift" TargetMode="External"/><Relationship Id="rId94" Type="http://schemas.openxmlformats.org/officeDocument/2006/relationships/hyperlink" Target="https://www.sunchang.go.kr/index.sunchang?menuCd=DOM_000000105002008000" TargetMode="External"/><Relationship Id="rId97" Type="http://schemas.openxmlformats.org/officeDocument/2006/relationships/hyperlink" Target="https://atmo74.tistory.com/611" TargetMode="External"/><Relationship Id="rId96" Type="http://schemas.openxmlformats.org/officeDocument/2006/relationships/hyperlink" Target="https://gwangyang.go.kr/board.es?mid=a11206140000&amp;bid=0115" TargetMode="External"/><Relationship Id="rId11" Type="http://schemas.openxmlformats.org/officeDocument/2006/relationships/hyperlink" Target="https://www.gb.go.kr/Main/open_contents/section/economy2020/page.do?mnu_uid=7381&amp;LARGE_CODE=690&amp;MEDIUM_CODE=80&amp;SMALL_CODE=10&amp;SMALL_CODE2=20&amp;mnu_order=10" TargetMode="External"/><Relationship Id="rId99" Type="http://schemas.openxmlformats.org/officeDocument/2006/relationships/hyperlink" Target="https://www.boseong.go.kr/www/industry_economy/economy/voucher" TargetMode="External"/><Relationship Id="rId10" Type="http://schemas.openxmlformats.org/officeDocument/2006/relationships/hyperlink" Target="https://gwgc.gwd.go.kr/" TargetMode="External"/><Relationship Id="rId98" Type="http://schemas.openxmlformats.org/officeDocument/2006/relationships/hyperlink" Target="https://www.goheung.go.kr/economy/contentsView.do?pageId=economy36" TargetMode="External"/><Relationship Id="rId13" Type="http://schemas.openxmlformats.org/officeDocument/2006/relationships/hyperlink" Target="https://tamna.jeju.go.kr/mainView.do" TargetMode="External"/><Relationship Id="rId12" Type="http://schemas.openxmlformats.org/officeDocument/2006/relationships/hyperlink" Target="https://www.gyeongnam.go.kr/index.gyeong?menuCd=DOM_000000142022001005" TargetMode="External"/><Relationship Id="rId91" Type="http://schemas.openxmlformats.org/officeDocument/2006/relationships/hyperlink" Target="https://www.jinan.go.kr/index.jinan?menuCd=DOM_000000109002009001" TargetMode="External"/><Relationship Id="rId90" Type="http://schemas.openxmlformats.org/officeDocument/2006/relationships/hyperlink" Target="https://www.namwon.go.kr/index.do?menuCd=DOM_000000203002008001" TargetMode="External"/><Relationship Id="rId93" Type="http://schemas.openxmlformats.org/officeDocument/2006/relationships/hyperlink" Target="https://www.imsil.go.kr/index.imsil?menuCd=DOM_000000104002010000" TargetMode="External"/><Relationship Id="rId92" Type="http://schemas.openxmlformats.org/officeDocument/2006/relationships/hyperlink" Target="https://www.muju.go.kr/index.9is?contentUid=ff8080816c5f9d47016cbd99e9360343" TargetMode="External"/><Relationship Id="rId118" Type="http://schemas.openxmlformats.org/officeDocument/2006/relationships/hyperlink" Target="https://www.goseong.go.kr/economy/index.goseong?menuCd=DOM_000000502002000000" TargetMode="External"/><Relationship Id="rId117" Type="http://schemas.openxmlformats.org/officeDocument/2006/relationships/hyperlink" Target="https://www.cng.go.kr/life/economy/00005431.web" TargetMode="External"/><Relationship Id="rId116" Type="http://schemas.openxmlformats.org/officeDocument/2006/relationships/hyperlink" Target="https://www.uiryeong.go.kr/board/view.uiryeong?boardId=BBS_0000085&amp;menuCd=DOM_000000203001001000&amp;dataSid=1084361" TargetMode="External"/><Relationship Id="rId115" Type="http://schemas.openxmlformats.org/officeDocument/2006/relationships/hyperlink" Target="https://www.miryang.go.kr/web/index.do?mnNo=50103010000" TargetMode="External"/><Relationship Id="rId119" Type="http://schemas.openxmlformats.org/officeDocument/2006/relationships/hyperlink" Target="https://www.namhae.go.kr/depart/Index.do?c=DE0403010000" TargetMode="External"/><Relationship Id="rId15" Type="http://schemas.openxmlformats.org/officeDocument/2006/relationships/hyperlink" Target="https://seoulpay.shinhancard.com" TargetMode="External"/><Relationship Id="rId110" Type="http://schemas.openxmlformats.org/officeDocument/2006/relationships/hyperlink" Target="https://www.cs.go.kr/specialty/00003174/00006603.web" TargetMode="External"/><Relationship Id="rId14" Type="http://schemas.openxmlformats.org/officeDocument/2006/relationships/hyperlink" Target="https://seoulpay.shinhancard.com" TargetMode="External"/><Relationship Id="rId17" Type="http://schemas.openxmlformats.org/officeDocument/2006/relationships/hyperlink" Target="https://seoulpay.shinhancard.com/" TargetMode="External"/><Relationship Id="rId16" Type="http://schemas.openxmlformats.org/officeDocument/2006/relationships/hyperlink" Target="https://seoulpay.shinhancard.com/" TargetMode="External"/><Relationship Id="rId19" Type="http://schemas.openxmlformats.org/officeDocument/2006/relationships/hyperlink" Target="https://seoulpay.shinhancard.com/" TargetMode="External"/><Relationship Id="rId114" Type="http://schemas.openxmlformats.org/officeDocument/2006/relationships/hyperlink" Target="https://www.gimhae.go.kr/00847/03380/05984.web" TargetMode="External"/><Relationship Id="rId18" Type="http://schemas.openxmlformats.org/officeDocument/2006/relationships/hyperlink" Target="https://seoulpay.shinhancard.com" TargetMode="External"/><Relationship Id="rId113" Type="http://schemas.openxmlformats.org/officeDocument/2006/relationships/hyperlink" Target="https://www.sj.go.kr/page.do?mnu_uid=4555&amp;" TargetMode="External"/><Relationship Id="rId112" Type="http://schemas.openxmlformats.org/officeDocument/2006/relationships/hyperlink" Target="https://www.yd.go.kr/?p=32095" TargetMode="External"/><Relationship Id="rId111" Type="http://schemas.openxmlformats.org/officeDocument/2006/relationships/hyperlink" Target="https://www.yyg.go.kr/www/welfare/region_economy/gift_certificate" TargetMode="External"/><Relationship Id="rId84" Type="http://schemas.openxmlformats.org/officeDocument/2006/relationships/hyperlink" Target="https://goodtraepay.buyeo.go.kr/" TargetMode="External"/><Relationship Id="rId83" Type="http://schemas.openxmlformats.org/officeDocument/2006/relationships/hyperlink" Target="https://www.geumsan.go.kr/kr/html/sub05/05040901.html" TargetMode="External"/><Relationship Id="rId86" Type="http://schemas.openxmlformats.org/officeDocument/2006/relationships/hyperlink" Target="https://www.yesan.go.kr/kor/sub05_03_09_01.do" TargetMode="External"/><Relationship Id="rId85" Type="http://schemas.openxmlformats.org/officeDocument/2006/relationships/hyperlink" Target="https://www.hongseong.go.kr/kor/sub05_031001.do" TargetMode="External"/><Relationship Id="rId88" Type="http://schemas.openxmlformats.org/officeDocument/2006/relationships/hyperlink" Target="https://www.iksan.go.kr/index.iksan?menuCd=DOM_000002004015001000" TargetMode="External"/><Relationship Id="rId87" Type="http://schemas.openxmlformats.org/officeDocument/2006/relationships/hyperlink" Target="https://www.taean.go.kr/area/sub01_10_01.do" TargetMode="External"/><Relationship Id="rId89" Type="http://schemas.openxmlformats.org/officeDocument/2006/relationships/hyperlink" Target="https://www.jeongeup.go.kr/index.jeongeup?menuCd=DOM_000000103009009001" TargetMode="External"/><Relationship Id="rId80" Type="http://schemas.openxmlformats.org/officeDocument/2006/relationships/hyperlink" Target="https://www.nonsan.go.kr/kor/html/sub05/05050801.html" TargetMode="External"/><Relationship Id="rId82" Type="http://schemas.openxmlformats.org/officeDocument/2006/relationships/hyperlink" Target="https://www.dangjin.go.kr/kor/sub05_03_05_01.do" TargetMode="External"/><Relationship Id="rId81" Type="http://schemas.openxmlformats.org/officeDocument/2006/relationships/hyperlink" Target="https://gyeryong.go.kr/kr/html/sub05/05030501.html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seoulpay.shinhancard.com" TargetMode="External"/><Relationship Id="rId3" Type="http://schemas.openxmlformats.org/officeDocument/2006/relationships/hyperlink" Target="https://busandong100.kr/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s://www.sejong.go.kr/shrUrl/NL0YA2rNxg1o3iCA0QrW.do" TargetMode="External"/><Relationship Id="rId5" Type="http://schemas.openxmlformats.org/officeDocument/2006/relationships/hyperlink" Target="https://incheoneum.or.kr" TargetMode="External"/><Relationship Id="rId6" Type="http://schemas.openxmlformats.org/officeDocument/2006/relationships/hyperlink" Target="https://www.gwangju.go.kr/economy/contentsView.do?pageId=economy122" TargetMode="External"/><Relationship Id="rId7" Type="http://schemas.openxmlformats.org/officeDocument/2006/relationships/hyperlink" Target="https://daejeonsarangcard.kr/" TargetMode="External"/><Relationship Id="rId8" Type="http://schemas.openxmlformats.org/officeDocument/2006/relationships/hyperlink" Target="https://www.ulsan.go.kr/u/economy/contents.ulsan?mId=001007004002001000" TargetMode="External"/><Relationship Id="rId73" Type="http://schemas.openxmlformats.org/officeDocument/2006/relationships/hyperlink" Target="https://gift.jincheon.go.kr/main.do" TargetMode="External"/><Relationship Id="rId72" Type="http://schemas.openxmlformats.org/officeDocument/2006/relationships/hyperlink" Target="https://www.jp.go.kr/kor/sub05_02_04_02.do" TargetMode="External"/><Relationship Id="rId75" Type="http://schemas.openxmlformats.org/officeDocument/2006/relationships/hyperlink" Target="https://www.eumseong.go.kr/www/contents.do?key=7761" TargetMode="External"/><Relationship Id="rId74" Type="http://schemas.openxmlformats.org/officeDocument/2006/relationships/hyperlink" Target="https://www.goesan.go.kr/economy/contents.do?key=1878" TargetMode="External"/><Relationship Id="rId77" Type="http://schemas.openxmlformats.org/officeDocument/2006/relationships/hyperlink" Target="https://www.gongju.go.kr/kr/sub06_06_03_01.do" TargetMode="External"/><Relationship Id="rId76" Type="http://schemas.openxmlformats.org/officeDocument/2006/relationships/hyperlink" Target="https://www.danyang.go.kr/dy21/969" TargetMode="External"/><Relationship Id="rId79" Type="http://schemas.openxmlformats.org/officeDocument/2006/relationships/hyperlink" Target="https://www.seosan.go.kr/www/contents.do?key=5010" TargetMode="External"/><Relationship Id="rId78" Type="http://schemas.openxmlformats.org/officeDocument/2006/relationships/hyperlink" Target="https://www.brcn.go.kr/kor/sub05_04_08_01.do" TargetMode="External"/><Relationship Id="rId71" Type="http://schemas.openxmlformats.org/officeDocument/2006/relationships/hyperlink" Target="https://www.yd21.go.kr/kr/html/sub05/0502010601.html" TargetMode="External"/><Relationship Id="rId70" Type="http://schemas.openxmlformats.org/officeDocument/2006/relationships/hyperlink" Target="https://www.oc.go.kr/www/selectTnOcCouponAgentListU.do?sc10=OCSARANG&amp;key=388&amp;cpn=108" TargetMode="External"/><Relationship Id="rId62" Type="http://schemas.openxmlformats.org/officeDocument/2006/relationships/hyperlink" Target="https://www.jeongseon.go.kr/portal/partinfo/industry_economy/jsgiftcard" TargetMode="External"/><Relationship Id="rId61" Type="http://schemas.openxmlformats.org/officeDocument/2006/relationships/hyperlink" Target="https://www.hongcheon.go.kr/www/contents.do?key=1679" TargetMode="External"/><Relationship Id="rId64" Type="http://schemas.openxmlformats.org/officeDocument/2006/relationships/hyperlink" Target="https://www.ihc.go.kr/www/contents.do?key=2432" TargetMode="External"/><Relationship Id="rId63" Type="http://schemas.openxmlformats.org/officeDocument/2006/relationships/hyperlink" Target="https://www.cwg.go.kr/www/contents.do?key=364" TargetMode="External"/><Relationship Id="rId66" Type="http://schemas.openxmlformats.org/officeDocument/2006/relationships/hyperlink" Target="https://www.inje.go.kr/portal/field-info/economy/voucher" TargetMode="External"/><Relationship Id="rId65" Type="http://schemas.openxmlformats.org/officeDocument/2006/relationships/hyperlink" Target="https://www.yanggu.go.kr/user_sub.php?gid=www&amp;mu_idx=390" TargetMode="External"/><Relationship Id="rId68" Type="http://schemas.openxmlformats.org/officeDocument/2006/relationships/hyperlink" Target="https://www.chungju.go.kr/www/contents.do?key=3064" TargetMode="External"/><Relationship Id="rId67" Type="http://schemas.openxmlformats.org/officeDocument/2006/relationships/hyperlink" Target="https://www.gwgs.go.kr/prog/bbsArticle/BBSMSTR_000000000412/view.do?bbsId=BBSMSTR_000000000412&amp;nttId=B000000039048Hr9qP9j" TargetMode="External"/><Relationship Id="rId60" Type="http://schemas.openxmlformats.org/officeDocument/2006/relationships/hyperlink" Target="https://www.samcheok.go.kr/specialty/00470/03053.web" TargetMode="External"/><Relationship Id="rId69" Type="http://schemas.openxmlformats.org/officeDocument/2006/relationships/hyperlink" Target="https://www.boeun.go.kr/www/contents.do?key=2052" TargetMode="External"/><Relationship Id="rId51" Type="http://schemas.openxmlformats.org/officeDocument/2006/relationships/hyperlink" Target="https://www.gmoney.or.kr/base/main/view" TargetMode="External"/><Relationship Id="rId50" Type="http://schemas.openxmlformats.org/officeDocument/2006/relationships/hyperlink" Target="https://www.osan.go.kr/money/front/main.do;jsessionid=75E779276DE758CAA658DE516916A1C7" TargetMode="External"/><Relationship Id="rId53" Type="http://schemas.openxmlformats.org/officeDocument/2006/relationships/hyperlink" Target="https://www.anseong.go.kr/depart/contents.do?mId=0108010000" TargetMode="External"/><Relationship Id="rId52" Type="http://schemas.openxmlformats.org/officeDocument/2006/relationships/hyperlink" Target="https://www.icheon.go.kr/biz/contents.do?key=2630" TargetMode="External"/><Relationship Id="rId55" Type="http://schemas.openxmlformats.org/officeDocument/2006/relationships/hyperlink" Target="https://www.pocheon.go.kr/www/contents.do?key=10426" TargetMode="External"/><Relationship Id="rId54" Type="http://schemas.openxmlformats.org/officeDocument/2006/relationships/hyperlink" Target="https://www.gmoney.or.kr/base/main/view" TargetMode="External"/><Relationship Id="rId57" Type="http://schemas.openxmlformats.org/officeDocument/2006/relationships/hyperlink" Target="https://www.gn.go.kr/www/contents.do?key=3111" TargetMode="External"/><Relationship Id="rId56" Type="http://schemas.openxmlformats.org/officeDocument/2006/relationships/hyperlink" Target="https://www.gp.go.kr/portal/selectBbsNttList.do?bbsNo=528&amp;key=2141" TargetMode="External"/><Relationship Id="rId59" Type="http://schemas.openxmlformats.org/officeDocument/2006/relationships/hyperlink" Target="https://localadmin.komscochak.com/login/" TargetMode="External"/><Relationship Id="rId58" Type="http://schemas.openxmlformats.org/officeDocument/2006/relationships/hyperlink" Target="https://dh.go.kr/www/contents.do?key=774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b.go.kr/Main/open_contents/section/economy2020/page.do?mnu_uid=7381&amp;LARGE_CODE=690&amp;MEDIUM_CODE=80&amp;SMALL_CODE=10&amp;SMALL_CODE2=20&amp;mnu_order=10" TargetMode="External"/><Relationship Id="rId10" Type="http://schemas.openxmlformats.org/officeDocument/2006/relationships/hyperlink" Target="https://gwgc.gwd.go.kr/" TargetMode="External"/><Relationship Id="rId13" Type="http://schemas.openxmlformats.org/officeDocument/2006/relationships/hyperlink" Target="https://tamna.jeju.go.kr/mainView.do" TargetMode="External"/><Relationship Id="rId12" Type="http://schemas.openxmlformats.org/officeDocument/2006/relationships/hyperlink" Target="https://www.gyeongnam.go.kr/index.gyeong?menuCd=DOM_000000142022001005" TargetMode="External"/><Relationship Id="rId15" Type="http://schemas.openxmlformats.org/officeDocument/2006/relationships/vmlDrawing" Target="../drawings/vmlDrawing3.vml"/><Relationship Id="rId14" Type="http://schemas.openxmlformats.org/officeDocument/2006/relationships/drawing" Target="../drawings/drawing6.xml"/><Relationship Id="rId1" Type="http://schemas.openxmlformats.org/officeDocument/2006/relationships/comments" Target="../comments3.xml"/><Relationship Id="rId2" Type="http://schemas.openxmlformats.org/officeDocument/2006/relationships/hyperlink" Target="https://seoulpay.shinhancard.com" TargetMode="External"/><Relationship Id="rId3" Type="http://schemas.openxmlformats.org/officeDocument/2006/relationships/hyperlink" Target="https://busandong100.kr/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s://www.sejong.go.kr/shrUrl/NL0YA2rNxg1o3iCA0QrW.do" TargetMode="External"/><Relationship Id="rId5" Type="http://schemas.openxmlformats.org/officeDocument/2006/relationships/hyperlink" Target="https://incheoneum.or.kr" TargetMode="External"/><Relationship Id="rId6" Type="http://schemas.openxmlformats.org/officeDocument/2006/relationships/hyperlink" Target="https://www.gwangju.go.kr/economy/contentsView.do?pageId=economy122" TargetMode="External"/><Relationship Id="rId7" Type="http://schemas.openxmlformats.org/officeDocument/2006/relationships/hyperlink" Target="https://daejeonsarangcard.kr/" TargetMode="External"/><Relationship Id="rId8" Type="http://schemas.openxmlformats.org/officeDocument/2006/relationships/hyperlink" Target="https://www.ulsan.go.kr/u/economy/contents.ulsan?mId=001007004002001000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cheon.go.kr/biz/contents.do?key=2630" TargetMode="External"/><Relationship Id="rId42" Type="http://schemas.openxmlformats.org/officeDocument/2006/relationships/hyperlink" Target="https://www.gmoney.or.kr/base/main/view" TargetMode="External"/><Relationship Id="rId41" Type="http://schemas.openxmlformats.org/officeDocument/2006/relationships/hyperlink" Target="https://www.anseong.go.kr/depart/contents.do?mId=0108010000" TargetMode="External"/><Relationship Id="rId44" Type="http://schemas.openxmlformats.org/officeDocument/2006/relationships/hyperlink" Target="https://www.gp.go.kr/portal/selectBbsNttList.do?bbsNo=528&amp;key=2141" TargetMode="External"/><Relationship Id="rId43" Type="http://schemas.openxmlformats.org/officeDocument/2006/relationships/hyperlink" Target="https://www.pocheon.go.kr/www/contents.do?key=10426" TargetMode="External"/><Relationship Id="rId46" Type="http://schemas.openxmlformats.org/officeDocument/2006/relationships/hyperlink" Target="https://dh.go.kr/www/contents.do?key=774" TargetMode="External"/><Relationship Id="rId45" Type="http://schemas.openxmlformats.org/officeDocument/2006/relationships/hyperlink" Target="https://www.gn.go.kr/www/contents.do?key=3111" TargetMode="External"/><Relationship Id="rId107" Type="http://schemas.openxmlformats.org/officeDocument/2006/relationships/hyperlink" Target="https://www.namhae.go.kr/depart/Index.do?c=DE0403010000" TargetMode="External"/><Relationship Id="rId106" Type="http://schemas.openxmlformats.org/officeDocument/2006/relationships/hyperlink" Target="https://www.goseong.go.kr/economy/index.goseong?menuCd=DOM_000000502002000000" TargetMode="External"/><Relationship Id="rId105" Type="http://schemas.openxmlformats.org/officeDocument/2006/relationships/hyperlink" Target="https://www.cng.go.kr/life/economy/00005431.web" TargetMode="External"/><Relationship Id="rId104" Type="http://schemas.openxmlformats.org/officeDocument/2006/relationships/hyperlink" Target="https://www.uiryeong.go.kr/board/view.uiryeong?boardId=BBS_0000085&amp;menuCd=DOM_000000203001001000&amp;dataSid=1084361" TargetMode="External"/><Relationship Id="rId109" Type="http://schemas.openxmlformats.org/officeDocument/2006/relationships/hyperlink" Target="https://www.geochang.go.kr/business/Index.do?c=BS1401000000" TargetMode="External"/><Relationship Id="rId108" Type="http://schemas.openxmlformats.org/officeDocument/2006/relationships/hyperlink" Target="https://www.sanencheong.com/board/view?id=notice&amp;seq=3747" TargetMode="External"/><Relationship Id="rId48" Type="http://schemas.openxmlformats.org/officeDocument/2006/relationships/hyperlink" Target="https://www.samcheok.go.kr/specialty/00470/03053.web" TargetMode="External"/><Relationship Id="rId47" Type="http://schemas.openxmlformats.org/officeDocument/2006/relationships/hyperlink" Target="https://localadmin.komscochak.com/login/" TargetMode="External"/><Relationship Id="rId49" Type="http://schemas.openxmlformats.org/officeDocument/2006/relationships/hyperlink" Target="https://www.hongcheon.go.kr/www/contents.do?key=1679" TargetMode="External"/><Relationship Id="rId103" Type="http://schemas.openxmlformats.org/officeDocument/2006/relationships/hyperlink" Target="https://www.miryang.go.kr/web/index.do?mnNo=50103010000" TargetMode="External"/><Relationship Id="rId102" Type="http://schemas.openxmlformats.org/officeDocument/2006/relationships/hyperlink" Target="https://www.gimhae.go.kr/00847/03380/05984.web" TargetMode="External"/><Relationship Id="rId101" Type="http://schemas.openxmlformats.org/officeDocument/2006/relationships/hyperlink" Target="https://www.sj.go.kr/page.do?mnu_uid=4555&amp;" TargetMode="External"/><Relationship Id="rId100" Type="http://schemas.openxmlformats.org/officeDocument/2006/relationships/hyperlink" Target="https://www.yd.go.kr/?p=32095" TargetMode="External"/><Relationship Id="rId31" Type="http://schemas.openxmlformats.org/officeDocument/2006/relationships/hyperlink" Target="http://www.bucheon.go.kr/site/homepage/menu/viewMenu?menuid=148006004013001" TargetMode="External"/><Relationship Id="rId30" Type="http://schemas.openxmlformats.org/officeDocument/2006/relationships/hyperlink" Target="https://www.ui4u.go.kr/depart/contents.do?mId=0408000000" TargetMode="External"/><Relationship Id="rId33" Type="http://schemas.openxmlformats.org/officeDocument/2006/relationships/hyperlink" Target="https://www.ddc.go.kr/ddc/contents.do?key=1589" TargetMode="External"/><Relationship Id="rId32" Type="http://schemas.openxmlformats.org/officeDocument/2006/relationships/hyperlink" Target="https://www.gm.go.kr/pt/partInfo/re/gmPay/gmPay1.jsp" TargetMode="External"/><Relationship Id="rId35" Type="http://schemas.openxmlformats.org/officeDocument/2006/relationships/hyperlink" Target="https://www.goyang.go.kr/www/www03/www03_4/www03_4_12/www03_4_12_tab1.jsp" TargetMode="External"/><Relationship Id="rId34" Type="http://schemas.openxmlformats.org/officeDocument/2006/relationships/hyperlink" Target="https://www.ansan.go.kr/www/common/cntnts/selectContents.do?cntnts_id=C0001274" TargetMode="External"/><Relationship Id="rId37" Type="http://schemas.openxmlformats.org/officeDocument/2006/relationships/hyperlink" Target="https://www.nyj.go.kr/main/3012" TargetMode="External"/><Relationship Id="rId36" Type="http://schemas.openxmlformats.org/officeDocument/2006/relationships/hyperlink" Target="https://www.guri.go.kr/www/contents.do?key=615" TargetMode="External"/><Relationship Id="rId39" Type="http://schemas.openxmlformats.org/officeDocument/2006/relationships/hyperlink" Target="https://www.gmoney.or.kr/base/main/view" TargetMode="External"/><Relationship Id="rId38" Type="http://schemas.openxmlformats.org/officeDocument/2006/relationships/hyperlink" Target="https://www.osan.go.kr/money/front/main.do;jsessionid=75E779276DE758CAA658DE516916A1C7" TargetMode="External"/><Relationship Id="rId20" Type="http://schemas.openxmlformats.org/officeDocument/2006/relationships/hyperlink" Target="https://seoulpay.shinhancard.com" TargetMode="External"/><Relationship Id="rId22" Type="http://schemas.openxmlformats.org/officeDocument/2006/relationships/hyperlink" Target="https://seoulpay.shinhancard.com/" TargetMode="External"/><Relationship Id="rId21" Type="http://schemas.openxmlformats.org/officeDocument/2006/relationships/hyperlink" Target="https://seoulpay.shinhancard.com" TargetMode="External"/><Relationship Id="rId24" Type="http://schemas.openxmlformats.org/officeDocument/2006/relationships/hyperlink" Target="https://seoulpay.shinhancard.com" TargetMode="External"/><Relationship Id="rId23" Type="http://schemas.openxmlformats.org/officeDocument/2006/relationships/hyperlink" Target="https://seoulpay.shinhancard.com" TargetMode="External"/><Relationship Id="rId26" Type="http://schemas.openxmlformats.org/officeDocument/2006/relationships/hyperlink" Target="https://search.konacard.co.kr/payable-merchants/busan-namgu" TargetMode="External"/><Relationship Id="rId25" Type="http://schemas.openxmlformats.org/officeDocument/2006/relationships/hyperlink" Target="https://seoulpay.shinhancard.com" TargetMode="External"/><Relationship Id="rId28" Type="http://schemas.openxmlformats.org/officeDocument/2006/relationships/hyperlink" Target="https://www.suwon.go.kr/sw-www/deptHome/dep_eco/eco11/eco11_01.jsp" TargetMode="External"/><Relationship Id="rId27" Type="http://schemas.openxmlformats.org/officeDocument/2006/relationships/hyperlink" Target="https://www.icdonggu.go.kr/main/area/economy/giftcard_guide.jsp" TargetMode="External"/><Relationship Id="rId29" Type="http://schemas.openxmlformats.org/officeDocument/2006/relationships/hyperlink" Target="https://www.seongnam.go.kr/city/1000327/10201/contents.do" TargetMode="External"/><Relationship Id="rId95" Type="http://schemas.openxmlformats.org/officeDocument/2006/relationships/hyperlink" Target="https://www.gb.go.kr/Main/open_contents/section/economy2020/page.do?mnu_uid=7388&amp;LARGE_CODE=690&amp;MEDIUM_CODE=80&amp;SMALL_CODE=10&amp;SMALL_CODE2=20&amp;SMALL_CODE3=70" TargetMode="External"/><Relationship Id="rId94" Type="http://schemas.openxmlformats.org/officeDocument/2006/relationships/hyperlink" Target="https://www.gumi.go.kr/gumigift/" TargetMode="External"/><Relationship Id="rId97" Type="http://schemas.openxmlformats.org/officeDocument/2006/relationships/hyperlink" Target="https://www.gbgs.go.kr/open_content/ko/page.do?mnu_uid=5283" TargetMode="External"/><Relationship Id="rId96" Type="http://schemas.openxmlformats.org/officeDocument/2006/relationships/hyperlink" Target="https://www.sangju.go.kr/page/4286/3050.tc" TargetMode="External"/><Relationship Id="rId11" Type="http://schemas.openxmlformats.org/officeDocument/2006/relationships/hyperlink" Target="https://seoulpay.shinhancard.com/" TargetMode="External"/><Relationship Id="rId99" Type="http://schemas.openxmlformats.org/officeDocument/2006/relationships/hyperlink" Target="https://www.yyg.go.kr/www/welfare/region_economy/gift_certificate" TargetMode="External"/><Relationship Id="rId10" Type="http://schemas.openxmlformats.org/officeDocument/2006/relationships/hyperlink" Target="https://seoulpay.shinhancard.com/" TargetMode="External"/><Relationship Id="rId98" Type="http://schemas.openxmlformats.org/officeDocument/2006/relationships/hyperlink" Target="https://www.cs.go.kr/specialty/00003174/00006603.web" TargetMode="External"/><Relationship Id="rId13" Type="http://schemas.openxmlformats.org/officeDocument/2006/relationships/hyperlink" Target="https://seoulpay.shinhancard.com" TargetMode="External"/><Relationship Id="rId12" Type="http://schemas.openxmlformats.org/officeDocument/2006/relationships/hyperlink" Target="https://seoulpay.shinhancard.com" TargetMode="External"/><Relationship Id="rId91" Type="http://schemas.openxmlformats.org/officeDocument/2006/relationships/hyperlink" Target="https://www.jindo.go.kr/home/sub.cs?m=797" TargetMode="External"/><Relationship Id="rId90" Type="http://schemas.openxmlformats.org/officeDocument/2006/relationships/hyperlink" Target="https://www.wando.go.kr/www/industry/wando_sarang" TargetMode="External"/><Relationship Id="rId93" Type="http://schemas.openxmlformats.org/officeDocument/2006/relationships/hyperlink" Target="https://blog.naver.com/andongcity00/222310394713" TargetMode="External"/><Relationship Id="rId92" Type="http://schemas.openxmlformats.org/officeDocument/2006/relationships/hyperlink" Target="https://shinan.go.kr/home/www/dept_info/dept_info_11/page.wscms" TargetMode="External"/><Relationship Id="rId15" Type="http://schemas.openxmlformats.org/officeDocument/2006/relationships/hyperlink" Target="https://seoulpay.shinhancard.com/" TargetMode="External"/><Relationship Id="rId110" Type="http://schemas.openxmlformats.org/officeDocument/2006/relationships/hyperlink" Target="https://www.hc.go.kr/05752/05908/05983.web" TargetMode="External"/><Relationship Id="rId14" Type="http://schemas.openxmlformats.org/officeDocument/2006/relationships/hyperlink" Target="https://seoulpay.shinhancard.com/" TargetMode="External"/><Relationship Id="rId17" Type="http://schemas.openxmlformats.org/officeDocument/2006/relationships/hyperlink" Target="https://seoulpay.shinhancard.com/" TargetMode="External"/><Relationship Id="rId16" Type="http://schemas.openxmlformats.org/officeDocument/2006/relationships/hyperlink" Target="https://seoulpay.shinhancard.com" TargetMode="External"/><Relationship Id="rId19" Type="http://schemas.openxmlformats.org/officeDocument/2006/relationships/hyperlink" Target="https://seoulpay.shinhancard.com/" TargetMode="External"/><Relationship Id="rId18" Type="http://schemas.openxmlformats.org/officeDocument/2006/relationships/hyperlink" Target="https://seoulpay.shinhancard.com" TargetMode="External"/><Relationship Id="rId112" Type="http://schemas.openxmlformats.org/officeDocument/2006/relationships/vmlDrawing" Target="../drawings/vmlDrawing4.vml"/><Relationship Id="rId111" Type="http://schemas.openxmlformats.org/officeDocument/2006/relationships/drawing" Target="../drawings/drawing7.xml"/><Relationship Id="rId84" Type="http://schemas.openxmlformats.org/officeDocument/2006/relationships/hyperlink" Target="https://gwangyang.go.kr/board.es?mid=a11206140000&amp;bid=0115" TargetMode="External"/><Relationship Id="rId83" Type="http://schemas.openxmlformats.org/officeDocument/2006/relationships/hyperlink" Target="https://www.naju.go.kr/www/field_info/economy/gift" TargetMode="External"/><Relationship Id="rId86" Type="http://schemas.openxmlformats.org/officeDocument/2006/relationships/hyperlink" Target="https://www.goheung.go.kr/economy/contentsView.do?pageId=economy36" TargetMode="External"/><Relationship Id="rId85" Type="http://schemas.openxmlformats.org/officeDocument/2006/relationships/hyperlink" Target="https://atmo74.tistory.com/611" TargetMode="External"/><Relationship Id="rId88" Type="http://schemas.openxmlformats.org/officeDocument/2006/relationships/hyperlink" Target="https://www.hampyeong.go.kr/contentsView.do?pageId=www148" TargetMode="External"/><Relationship Id="rId87" Type="http://schemas.openxmlformats.org/officeDocument/2006/relationships/hyperlink" Target="https://www.boseong.go.kr/www/industry_economy/economy/voucher" TargetMode="External"/><Relationship Id="rId89" Type="http://schemas.openxmlformats.org/officeDocument/2006/relationships/hyperlink" Target="https://www.yeonggwang.go.kr/subpage/?site=headquarter_new&amp;mn=9403&amp;mode=edit&amp;pg_idx=6734" TargetMode="External"/><Relationship Id="rId80" Type="http://schemas.openxmlformats.org/officeDocument/2006/relationships/hyperlink" Target="https://www.muju.go.kr/index.9is?contentUid=ff8080816c5f9d47016cbd99e9360343" TargetMode="External"/><Relationship Id="rId82" Type="http://schemas.openxmlformats.org/officeDocument/2006/relationships/hyperlink" Target="https://www.sunchang.go.kr/index.sunchang?menuCd=DOM_000000105002008000" TargetMode="External"/><Relationship Id="rId81" Type="http://schemas.openxmlformats.org/officeDocument/2006/relationships/hyperlink" Target="https://www.imsil.go.kr/index.imsil?menuCd=DOM_000000104002010000" TargetMode="External"/><Relationship Id="rId1" Type="http://schemas.openxmlformats.org/officeDocument/2006/relationships/comments" Target="../comments4.xml"/><Relationship Id="rId2" Type="http://schemas.openxmlformats.org/officeDocument/2006/relationships/hyperlink" Target="https://seoulpay.shinhancard.com" TargetMode="External"/><Relationship Id="rId3" Type="http://schemas.openxmlformats.org/officeDocument/2006/relationships/hyperlink" Target="https://seoulpay.shinhancard.com" TargetMode="External"/><Relationship Id="rId4" Type="http://schemas.openxmlformats.org/officeDocument/2006/relationships/hyperlink" Target="https://seoulpay.shinhancard.com/" TargetMode="External"/><Relationship Id="rId9" Type="http://schemas.openxmlformats.org/officeDocument/2006/relationships/hyperlink" Target="https://seoulpay.shinhancard.com" TargetMode="External"/><Relationship Id="rId5" Type="http://schemas.openxmlformats.org/officeDocument/2006/relationships/hyperlink" Target="https://seoulpay.shinhancard.com/" TargetMode="External"/><Relationship Id="rId6" Type="http://schemas.openxmlformats.org/officeDocument/2006/relationships/hyperlink" Target="https://seoulpay.shinhancard.com" TargetMode="External"/><Relationship Id="rId7" Type="http://schemas.openxmlformats.org/officeDocument/2006/relationships/hyperlink" Target="https://seoulpay.shinhancard.com/" TargetMode="External"/><Relationship Id="rId8" Type="http://schemas.openxmlformats.org/officeDocument/2006/relationships/hyperlink" Target="https://seoulpay.shinhancard.com/" TargetMode="External"/><Relationship Id="rId73" Type="http://schemas.openxmlformats.org/officeDocument/2006/relationships/hyperlink" Target="https://www.hongseong.go.kr/kor/sub05_031001.do" TargetMode="External"/><Relationship Id="rId72" Type="http://schemas.openxmlformats.org/officeDocument/2006/relationships/hyperlink" Target="https://goodtraepay.buyeo.go.kr/" TargetMode="External"/><Relationship Id="rId75" Type="http://schemas.openxmlformats.org/officeDocument/2006/relationships/hyperlink" Target="https://www.taean.go.kr/area/sub01_10_01.do" TargetMode="External"/><Relationship Id="rId74" Type="http://schemas.openxmlformats.org/officeDocument/2006/relationships/hyperlink" Target="https://www.yesan.go.kr/kor/sub05_03_09_01.do" TargetMode="External"/><Relationship Id="rId77" Type="http://schemas.openxmlformats.org/officeDocument/2006/relationships/hyperlink" Target="https://www.jeongeup.go.kr/index.jeongeup?menuCd=DOM_000000103009009001" TargetMode="External"/><Relationship Id="rId76" Type="http://schemas.openxmlformats.org/officeDocument/2006/relationships/hyperlink" Target="https://www.iksan.go.kr/index.iksan?menuCd=DOM_000002004015001000" TargetMode="External"/><Relationship Id="rId79" Type="http://schemas.openxmlformats.org/officeDocument/2006/relationships/hyperlink" Target="https://www.jinan.go.kr/index.jinan?menuCd=DOM_000000109002009001" TargetMode="External"/><Relationship Id="rId78" Type="http://schemas.openxmlformats.org/officeDocument/2006/relationships/hyperlink" Target="https://www.namwon.go.kr/index.do?menuCd=DOM_000000203002008001" TargetMode="External"/><Relationship Id="rId71" Type="http://schemas.openxmlformats.org/officeDocument/2006/relationships/hyperlink" Target="https://www.geumsan.go.kr/kr/html/sub05/05040901.html" TargetMode="External"/><Relationship Id="rId70" Type="http://schemas.openxmlformats.org/officeDocument/2006/relationships/hyperlink" Target="https://www.dangjin.go.kr/kor/sub05_03_05_01.do" TargetMode="External"/><Relationship Id="rId62" Type="http://schemas.openxmlformats.org/officeDocument/2006/relationships/hyperlink" Target="https://www.goesan.go.kr/economy/contents.do?key=1878" TargetMode="External"/><Relationship Id="rId61" Type="http://schemas.openxmlformats.org/officeDocument/2006/relationships/hyperlink" Target="https://gift.jincheon.go.kr/main.do" TargetMode="External"/><Relationship Id="rId64" Type="http://schemas.openxmlformats.org/officeDocument/2006/relationships/hyperlink" Target="https://www.danyang.go.kr/dy21/969" TargetMode="External"/><Relationship Id="rId63" Type="http://schemas.openxmlformats.org/officeDocument/2006/relationships/hyperlink" Target="https://www.eumseong.go.kr/www/contents.do?key=7761" TargetMode="External"/><Relationship Id="rId66" Type="http://schemas.openxmlformats.org/officeDocument/2006/relationships/hyperlink" Target="https://www.brcn.go.kr/kor/sub05_04_08_01.do" TargetMode="External"/><Relationship Id="rId65" Type="http://schemas.openxmlformats.org/officeDocument/2006/relationships/hyperlink" Target="https://www.gongju.go.kr/kr/sub06_06_03_01.do" TargetMode="External"/><Relationship Id="rId68" Type="http://schemas.openxmlformats.org/officeDocument/2006/relationships/hyperlink" Target="https://www.nonsan.go.kr/kor/html/sub05/05050801.html" TargetMode="External"/><Relationship Id="rId67" Type="http://schemas.openxmlformats.org/officeDocument/2006/relationships/hyperlink" Target="https://www.seosan.go.kr/www/contents.do?key=5010" TargetMode="External"/><Relationship Id="rId60" Type="http://schemas.openxmlformats.org/officeDocument/2006/relationships/hyperlink" Target="https://www.jp.go.kr/kor/sub05_02_04_02.do" TargetMode="External"/><Relationship Id="rId69" Type="http://schemas.openxmlformats.org/officeDocument/2006/relationships/hyperlink" Target="https://gyeryong.go.kr/kr/html/sub05/05030501.html" TargetMode="External"/><Relationship Id="rId51" Type="http://schemas.openxmlformats.org/officeDocument/2006/relationships/hyperlink" Target="https://www.cwg.go.kr/www/contents.do?key=364" TargetMode="External"/><Relationship Id="rId50" Type="http://schemas.openxmlformats.org/officeDocument/2006/relationships/hyperlink" Target="https://www.jeongseon.go.kr/portal/partinfo/industry_economy/jsgiftcard" TargetMode="External"/><Relationship Id="rId53" Type="http://schemas.openxmlformats.org/officeDocument/2006/relationships/hyperlink" Target="https://www.yanggu.go.kr/user_sub.php?gid=www&amp;mu_idx=390" TargetMode="External"/><Relationship Id="rId52" Type="http://schemas.openxmlformats.org/officeDocument/2006/relationships/hyperlink" Target="https://www.ihc.go.kr/www/contents.do?key=2432" TargetMode="External"/><Relationship Id="rId55" Type="http://schemas.openxmlformats.org/officeDocument/2006/relationships/hyperlink" Target="https://www.gwgs.go.kr/prog/bbsArticle/BBSMSTR_000000000412/view.do?bbsId=BBSMSTR_000000000412&amp;nttId=B000000039048Hr9qP9j" TargetMode="External"/><Relationship Id="rId54" Type="http://schemas.openxmlformats.org/officeDocument/2006/relationships/hyperlink" Target="https://www.inje.go.kr/portal/field-info/economy/voucher" TargetMode="External"/><Relationship Id="rId57" Type="http://schemas.openxmlformats.org/officeDocument/2006/relationships/hyperlink" Target="https://www.boeun.go.kr/www/contents.do?key=2052" TargetMode="External"/><Relationship Id="rId56" Type="http://schemas.openxmlformats.org/officeDocument/2006/relationships/hyperlink" Target="https://www.chungju.go.kr/www/contents.do?key=3064" TargetMode="External"/><Relationship Id="rId59" Type="http://schemas.openxmlformats.org/officeDocument/2006/relationships/hyperlink" Target="https://www.yd21.go.kr/kr/html/sub05/0502010601.html" TargetMode="External"/><Relationship Id="rId58" Type="http://schemas.openxmlformats.org/officeDocument/2006/relationships/hyperlink" Target="https://www.oc.go.kr/www/selectTnOcCouponAgentListU.do?sc10=OCSARANG&amp;key=388&amp;cpn=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5" width="8.63"/>
    <col customWidth="1" min="6" max="6" width="2.63"/>
    <col customWidth="1" min="7" max="10" width="8.63"/>
    <col customWidth="1" min="11" max="11" width="5.13"/>
    <col customWidth="1" min="12" max="18" width="11.63"/>
    <col customWidth="1" min="19" max="19" width="19.25"/>
    <col customWidth="1" min="20" max="20" width="5.88"/>
    <col customWidth="1" min="21" max="30" width="8.63"/>
    <col customWidth="1" min="31" max="31" width="27.88"/>
    <col customWidth="1" min="32" max="32" width="6.25"/>
    <col customWidth="1" min="34" max="42" width="6.5"/>
    <col customWidth="1" min="43" max="43" width="22.5"/>
    <col customWidth="1" min="44" max="44" width="6.25"/>
    <col customWidth="1" min="51" max="51" width="35.38"/>
    <col customWidth="1" min="52" max="52" width="6.25"/>
    <col customWidth="1" min="60" max="60" width="6.25"/>
    <col customWidth="1" min="67" max="67" width="38.13"/>
    <col customWidth="1" min="68" max="68" width="7.0"/>
    <col customWidth="1" min="75" max="75" width="22.75"/>
  </cols>
  <sheetData>
    <row r="1" ht="26.25" customHeight="1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3" t="s">
        <v>1</v>
      </c>
      <c r="M1" s="4"/>
      <c r="N1" s="4"/>
      <c r="O1" s="4"/>
      <c r="P1" s="4"/>
      <c r="Q1" s="4"/>
      <c r="R1" s="4"/>
      <c r="S1" s="4"/>
      <c r="T1" s="2"/>
      <c r="U1" s="1" t="s">
        <v>2</v>
      </c>
      <c r="V1" s="5"/>
      <c r="W1" s="5"/>
      <c r="X1" s="5"/>
      <c r="Y1" s="5"/>
      <c r="Z1" s="5"/>
      <c r="AA1" s="6"/>
      <c r="AB1" s="7"/>
      <c r="AC1" s="1"/>
      <c r="AD1" s="8"/>
      <c r="AE1" s="8"/>
      <c r="AF1" s="8"/>
      <c r="AG1" s="9" t="s">
        <v>3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10"/>
      <c r="AS1" s="11" t="s">
        <v>4</v>
      </c>
      <c r="AT1" s="12"/>
      <c r="AU1" s="12"/>
      <c r="AV1" s="12"/>
      <c r="AW1" s="12"/>
      <c r="AX1" s="12"/>
      <c r="AY1" s="12"/>
      <c r="AZ1" s="10"/>
      <c r="BA1" s="11" t="s">
        <v>5</v>
      </c>
      <c r="BB1" s="12"/>
      <c r="BC1" s="12"/>
      <c r="BD1" s="12"/>
      <c r="BE1" s="12"/>
      <c r="BF1" s="12"/>
      <c r="BG1" s="12"/>
      <c r="BH1" s="12"/>
      <c r="BI1" s="1" t="s">
        <v>6</v>
      </c>
      <c r="BJ1" s="13"/>
      <c r="BK1" s="13"/>
      <c r="BL1" s="13"/>
      <c r="BM1" s="13"/>
      <c r="BN1" s="13"/>
      <c r="BO1" s="12"/>
      <c r="BP1" s="12"/>
      <c r="BQ1" s="1" t="s">
        <v>7</v>
      </c>
      <c r="BR1" s="13"/>
      <c r="BS1" s="13"/>
      <c r="BT1" s="13"/>
      <c r="BU1" s="13"/>
      <c r="BV1" s="13"/>
      <c r="BW1" s="12"/>
    </row>
    <row r="2" ht="26.25" customHeight="1">
      <c r="A2" s="14"/>
      <c r="B2" s="15" t="s">
        <v>8</v>
      </c>
      <c r="C2" s="16" t="s">
        <v>9</v>
      </c>
      <c r="D2" s="16" t="s">
        <v>10</v>
      </c>
      <c r="E2" s="17" t="s">
        <v>11</v>
      </c>
      <c r="F2" s="2"/>
      <c r="G2" s="15" t="s">
        <v>12</v>
      </c>
      <c r="H2" s="16" t="s">
        <v>9</v>
      </c>
      <c r="I2" s="16" t="s">
        <v>10</v>
      </c>
      <c r="J2" s="17" t="s">
        <v>11</v>
      </c>
      <c r="K2" s="18"/>
      <c r="L2" s="19" t="s">
        <v>13</v>
      </c>
      <c r="M2" s="20" t="s">
        <v>14</v>
      </c>
      <c r="N2" s="21">
        <v>2019.0</v>
      </c>
      <c r="O2" s="21">
        <v>2020.0</v>
      </c>
      <c r="P2" s="21">
        <v>2021.0</v>
      </c>
      <c r="Q2" s="21">
        <v>2022.0</v>
      </c>
      <c r="R2" s="21">
        <v>2023.0</v>
      </c>
      <c r="S2" s="22" t="s">
        <v>15</v>
      </c>
      <c r="T2" s="18"/>
      <c r="U2" s="23" t="s">
        <v>16</v>
      </c>
      <c r="V2" s="24" t="s">
        <v>17</v>
      </c>
      <c r="W2" s="24" t="s">
        <v>18</v>
      </c>
      <c r="X2" s="24" t="s">
        <v>19</v>
      </c>
      <c r="Y2" s="24" t="s">
        <v>20</v>
      </c>
      <c r="Z2" s="24" t="s">
        <v>21</v>
      </c>
      <c r="AA2" s="24" t="s">
        <v>22</v>
      </c>
      <c r="AB2" s="24" t="s">
        <v>23</v>
      </c>
      <c r="AC2" s="24" t="s">
        <v>24</v>
      </c>
      <c r="AD2" s="24" t="s">
        <v>25</v>
      </c>
      <c r="AE2" s="25" t="s">
        <v>15</v>
      </c>
      <c r="AF2" s="26"/>
      <c r="AG2" s="27" t="s">
        <v>16</v>
      </c>
      <c r="AH2" s="28" t="s">
        <v>26</v>
      </c>
      <c r="AI2" s="28" t="s">
        <v>27</v>
      </c>
      <c r="AJ2" s="28" t="s">
        <v>28</v>
      </c>
      <c r="AK2" s="28">
        <v>2018.0</v>
      </c>
      <c r="AL2" s="29">
        <v>2019.0</v>
      </c>
      <c r="AM2" s="29">
        <v>2020.0</v>
      </c>
      <c r="AN2" s="29">
        <v>2021.0</v>
      </c>
      <c r="AO2" s="29">
        <v>2022.0</v>
      </c>
      <c r="AP2" s="29">
        <v>2023.0</v>
      </c>
      <c r="AQ2" s="30" t="s">
        <v>15</v>
      </c>
      <c r="AR2" s="31"/>
      <c r="AS2" s="32" t="s">
        <v>16</v>
      </c>
      <c r="AT2" s="24">
        <v>2019.0</v>
      </c>
      <c r="AU2" s="24">
        <v>2020.0</v>
      </c>
      <c r="AV2" s="24">
        <v>2021.0</v>
      </c>
      <c r="AW2" s="24">
        <v>2022.0</v>
      </c>
      <c r="AX2" s="24">
        <v>2023.0</v>
      </c>
      <c r="AY2" s="33" t="s">
        <v>15</v>
      </c>
      <c r="AZ2" s="31"/>
      <c r="BA2" s="32" t="s">
        <v>16</v>
      </c>
      <c r="BB2" s="24">
        <v>2019.0</v>
      </c>
      <c r="BC2" s="24">
        <v>2020.0</v>
      </c>
      <c r="BD2" s="24">
        <v>2021.0</v>
      </c>
      <c r="BE2" s="24">
        <v>2022.0</v>
      </c>
      <c r="BF2" s="24">
        <v>2023.0</v>
      </c>
      <c r="BG2" s="33" t="s">
        <v>15</v>
      </c>
      <c r="BH2" s="34"/>
      <c r="BI2" s="32" t="s">
        <v>16</v>
      </c>
      <c r="BJ2" s="24">
        <v>2019.0</v>
      </c>
      <c r="BK2" s="24">
        <v>2020.0</v>
      </c>
      <c r="BL2" s="24">
        <v>2021.0</v>
      </c>
      <c r="BM2" s="24">
        <v>2022.0</v>
      </c>
      <c r="BN2" s="24">
        <v>2023.0</v>
      </c>
      <c r="BO2" s="33" t="s">
        <v>15</v>
      </c>
      <c r="BP2" s="34"/>
      <c r="BQ2" s="35" t="s">
        <v>16</v>
      </c>
      <c r="BR2" s="36" t="s">
        <v>29</v>
      </c>
      <c r="BS2" s="36" t="s">
        <v>30</v>
      </c>
      <c r="BT2" s="36" t="s">
        <v>31</v>
      </c>
      <c r="BU2" s="36" t="s">
        <v>32</v>
      </c>
      <c r="BV2" s="36" t="s">
        <v>33</v>
      </c>
      <c r="BW2" s="37" t="s">
        <v>15</v>
      </c>
    </row>
    <row r="3" ht="26.25" customHeight="1">
      <c r="A3" s="38"/>
      <c r="B3" s="39">
        <v>1.0</v>
      </c>
      <c r="C3" s="40" t="str">
        <f t="array" ref="C3">xlookup(B3,DATA!K:K,DATA!D:D)</f>
        <v>경상북도</v>
      </c>
      <c r="D3" s="40" t="str">
        <f t="array" ref="D3">xlookup(B3,DATA!K:K,DATA!E:E)</f>
        <v>구미시</v>
      </c>
      <c r="E3" s="41">
        <f t="array" ref="E3">xlookup(B3,DATA!K:K,DATA!I:I)</f>
        <v>2.498571429</v>
      </c>
      <c r="F3" s="2"/>
      <c r="G3" s="42">
        <v>1.0</v>
      </c>
      <c r="H3" s="43" t="str">
        <f t="array" ref="H3">xlookup(G3,DATA!L:L,DATA!D:D)</f>
        <v>대전광역시</v>
      </c>
      <c r="I3" s="43" t="str">
        <f t="array" ref="I3">xlookup(G3,DATA!L:L,DATA!E:E)</f>
        <v>대전</v>
      </c>
      <c r="J3" s="44">
        <f t="array" ref="J3">xlookup(G3,DATA!L:L,DATA!I:I)</f>
        <v>0.2209797657</v>
      </c>
      <c r="K3" s="45"/>
      <c r="L3" s="46" t="s">
        <v>34</v>
      </c>
      <c r="M3" s="47" t="s">
        <v>35</v>
      </c>
      <c r="N3" s="48">
        <v>100.0</v>
      </c>
      <c r="O3" s="48">
        <v>360.0</v>
      </c>
      <c r="P3" s="48">
        <v>500.0</v>
      </c>
      <c r="Q3" s="48">
        <v>700.0</v>
      </c>
      <c r="R3" s="49">
        <v>1749.0</v>
      </c>
      <c r="S3" s="50" t="s">
        <v>36</v>
      </c>
      <c r="T3" s="45"/>
      <c r="U3" s="51" t="s">
        <v>33</v>
      </c>
      <c r="V3" s="52">
        <f>countif(DATA!$J$2:$J$244,"확대")</f>
        <v>56</v>
      </c>
      <c r="W3" s="52">
        <f>countif(DATA!$J$2:$J$244,"유지")</f>
        <v>5</v>
      </c>
      <c r="X3" s="52">
        <f>countif(DATA!$J$2:$J$244,"축소")</f>
        <v>124</v>
      </c>
      <c r="Y3" s="52">
        <f>countif(DATA!$J$2:$J$244,"중지")</f>
        <v>2</v>
      </c>
      <c r="Z3" s="52">
        <f>countif(DATA!$J$2:$J$244,"22년 폐지")</f>
        <v>1</v>
      </c>
      <c r="AA3" s="52" t="s">
        <v>37</v>
      </c>
      <c r="AB3" s="52">
        <f>countif(DATA!$J$2:$J$244,"미발행")</f>
        <v>52</v>
      </c>
      <c r="AC3" s="52">
        <f>countif(DATA!$J$2:$J$244,"23년부터 발행")</f>
        <v>3</v>
      </c>
      <c r="AD3" s="52">
        <f t="shared" ref="AD3:AD4" si="1">SUM(V3:AC3)</f>
        <v>243</v>
      </c>
      <c r="AE3" s="53" t="s">
        <v>38</v>
      </c>
      <c r="AF3" s="26"/>
      <c r="AG3" s="54" t="s">
        <v>39</v>
      </c>
      <c r="AH3" s="55">
        <f>countifs(DATA!$O$2:$O$244,"&lt;2000-01-01")</f>
        <v>5</v>
      </c>
      <c r="AI3" s="55">
        <f>countifs(DATA!$O$2:$O$244,"&lt;2010-01-01")</f>
        <v>27</v>
      </c>
      <c r="AJ3" s="55">
        <f>countifs(DATA!$O$2:$O$244,"&lt;2018-01-01")</f>
        <v>39</v>
      </c>
      <c r="AK3" s="55">
        <f>countifs(DATA!$O$2:$O$244,"&lt;2019-01-01")</f>
        <v>47</v>
      </c>
      <c r="AL3" s="56">
        <f>countifs(DATA!$O$2:$O$244,"&lt;2020-01-01")</f>
        <v>128</v>
      </c>
      <c r="AM3" s="56">
        <f>countifs(DATA!$O$2:$O$244,"&lt;2021-01-01")</f>
        <v>182</v>
      </c>
      <c r="AN3" s="56">
        <f>countifs(DATA!$O$2:$O$244,"&lt;2022-01-01")</f>
        <v>186</v>
      </c>
      <c r="AO3" s="56">
        <f>countifs(DATA!$O$2:$O$244,"&lt;2023-01-01")</f>
        <v>188</v>
      </c>
      <c r="AP3" s="56">
        <f>countifs(DATA!$O$2:$O$244,"&lt;2024-01-01")-3</f>
        <v>188</v>
      </c>
      <c r="AQ3" s="57" t="s">
        <v>40</v>
      </c>
      <c r="AR3" s="31"/>
      <c r="AS3" s="58" t="s">
        <v>41</v>
      </c>
      <c r="AT3" s="59">
        <f>average(DATA!W2:W244)</f>
        <v>63.13385827</v>
      </c>
      <c r="AU3" s="60">
        <f>average(DATA!AB2:AB244)</f>
        <v>64.64088398</v>
      </c>
      <c r="AV3" s="60">
        <f>average(DATA!AG2:AG244)</f>
        <v>69.43442941</v>
      </c>
      <c r="AW3" s="60">
        <f>average(DATA!AL2:AL244)</f>
        <v>61.58251543</v>
      </c>
      <c r="AX3" s="60">
        <f>average(DATA!AQ2:AQ244)</f>
        <v>56.70212766</v>
      </c>
      <c r="AY3" s="61" t="s">
        <v>42</v>
      </c>
      <c r="AZ3" s="31"/>
      <c r="BA3" s="58" t="s">
        <v>43</v>
      </c>
      <c r="BB3" s="60">
        <f>average(DATA!X2:X244)</f>
        <v>8.137795276</v>
      </c>
      <c r="BC3" s="60">
        <f>average(DATA!AC2:AC244)</f>
        <v>9.790607735</v>
      </c>
      <c r="BD3" s="60">
        <f>average(DATA!AH2:AH244)</f>
        <v>9.86684492</v>
      </c>
      <c r="BE3" s="60">
        <f>average(DATA!AM2:AM244)</f>
        <v>9.729255319</v>
      </c>
      <c r="BF3" s="60">
        <f>average(DATA!AR2:AR244)</f>
        <v>8.996808511</v>
      </c>
      <c r="BG3" s="61" t="s">
        <v>44</v>
      </c>
      <c r="BH3" s="34"/>
      <c r="BI3" s="58" t="s">
        <v>45</v>
      </c>
      <c r="BJ3" s="62">
        <f>sum(DATA!Z2:Z244)</f>
        <v>2815229.711</v>
      </c>
      <c r="BK3" s="62">
        <f>sum(DATA!AE2:AE244)</f>
        <v>14922875</v>
      </c>
      <c r="BL3" s="62">
        <f>sum(DATA!AJ2:AJ244)</f>
        <v>26803259</v>
      </c>
      <c r="BM3" s="62">
        <f>sum(DATA!AO2:AO244)</f>
        <v>38576490</v>
      </c>
      <c r="BN3" s="63">
        <f>sum(DATA!AT2:AT244)</f>
        <v>39018892</v>
      </c>
      <c r="BO3" s="61" t="s">
        <v>46</v>
      </c>
      <c r="BP3" s="34"/>
      <c r="BQ3" s="64" t="s">
        <v>47</v>
      </c>
      <c r="BR3" s="65">
        <f>sum(DATA!AA2:AA244)</f>
        <v>532995.0158</v>
      </c>
      <c r="BS3" s="65">
        <f>sum(DATA!AF2:AF244)</f>
        <v>1350537</v>
      </c>
      <c r="BT3" s="65">
        <f>sum(DATA!AK2:AK244)</f>
        <v>1893835</v>
      </c>
      <c r="BU3" s="65">
        <f>sum(DATA!AP2:AP244)</f>
        <v>2415690</v>
      </c>
      <c r="BV3" s="65">
        <f>sum(DATA!AU2:AU244)</f>
        <v>2455603</v>
      </c>
      <c r="BW3" s="66" t="s">
        <v>48</v>
      </c>
    </row>
    <row r="4" ht="26.25" customHeight="1">
      <c r="A4" s="38"/>
      <c r="B4" s="39">
        <v>2.0</v>
      </c>
      <c r="C4" s="40" t="str">
        <f t="array" ref="C4">xlookup(B4,DATA!K:K,DATA!D:D)</f>
        <v>충청북도</v>
      </c>
      <c r="D4" s="40" t="str">
        <f t="array" ref="D4">xlookup(B4,DATA!K:K,DATA!E:E)</f>
        <v>증평군</v>
      </c>
      <c r="E4" s="41">
        <f t="array" ref="E4">xlookup(B4,DATA!K:K,DATA!I:I)</f>
        <v>2.195121951</v>
      </c>
      <c r="F4" s="2"/>
      <c r="G4" s="42">
        <v>2.0</v>
      </c>
      <c r="H4" s="43" t="str">
        <f t="array" ref="H4">xlookup(G4,DATA!L:L,DATA!D:D)</f>
        <v>서울특별시</v>
      </c>
      <c r="I4" s="43" t="str">
        <f t="array" ref="I4">xlookup(G4,DATA!L:L,DATA!E:E)</f>
        <v>중구</v>
      </c>
      <c r="J4" s="44">
        <f t="array" ref="J4">xlookup(G4,DATA!L:L,DATA!I:I)</f>
        <v>0.2770448549</v>
      </c>
      <c r="K4" s="45"/>
      <c r="L4" s="67" t="s">
        <v>49</v>
      </c>
      <c r="M4" s="68" t="s">
        <v>50</v>
      </c>
      <c r="N4" s="69" t="s">
        <v>37</v>
      </c>
      <c r="O4" s="70">
        <v>7450.0</v>
      </c>
      <c r="P4" s="70">
        <v>19261.0</v>
      </c>
      <c r="Q4" s="70">
        <v>18780.0</v>
      </c>
      <c r="R4" s="70">
        <v>4150.0</v>
      </c>
      <c r="S4" s="71" t="s">
        <v>51</v>
      </c>
      <c r="T4" s="45"/>
      <c r="U4" s="72" t="s">
        <v>52</v>
      </c>
      <c r="V4" s="73">
        <f>countif(DATA!$N:$N,"확대")</f>
        <v>11</v>
      </c>
      <c r="W4" s="73">
        <f>countif(DATA!$N:$N,"유지")</f>
        <v>48</v>
      </c>
      <c r="X4" s="73">
        <f>countif(DATA!$N:$N,"축소")</f>
        <v>96</v>
      </c>
      <c r="Y4" s="73" t="s">
        <v>37</v>
      </c>
      <c r="Z4" s="73" t="s">
        <v>37</v>
      </c>
      <c r="AA4" s="73">
        <f>countif(DATA!$N:$N,"미정")</f>
        <v>33</v>
      </c>
      <c r="AB4" s="73">
        <f>countif(DATA!$N$2:$N$244,"미발행")</f>
        <v>55</v>
      </c>
      <c r="AC4" s="73" t="s">
        <v>37</v>
      </c>
      <c r="AD4" s="73">
        <f t="shared" si="1"/>
        <v>243</v>
      </c>
      <c r="AE4" s="74" t="s">
        <v>53</v>
      </c>
      <c r="AF4" s="26"/>
      <c r="AG4" s="75" t="s">
        <v>54</v>
      </c>
      <c r="AH4" s="76" t="s">
        <v>37</v>
      </c>
      <c r="AI4" s="76" t="s">
        <v>37</v>
      </c>
      <c r="AJ4" s="76" t="s">
        <v>37</v>
      </c>
      <c r="AK4" s="77">
        <v>100.0</v>
      </c>
      <c r="AL4" s="65">
        <v>884.0</v>
      </c>
      <c r="AM4" s="65">
        <v>6689.0</v>
      </c>
      <c r="AN4" s="65">
        <v>12522.0</v>
      </c>
      <c r="AO4" s="65">
        <v>7053.0</v>
      </c>
      <c r="AP4" s="65">
        <v>3525.0</v>
      </c>
      <c r="AQ4" s="57" t="s">
        <v>55</v>
      </c>
      <c r="AR4" s="78"/>
      <c r="AS4" s="79" t="s">
        <v>56</v>
      </c>
      <c r="AT4" s="80"/>
      <c r="AU4" s="80"/>
      <c r="AV4" s="80"/>
      <c r="AW4" s="80"/>
      <c r="AX4" s="80"/>
      <c r="AY4" s="80"/>
      <c r="AZ4" s="78"/>
      <c r="BA4" s="79" t="s">
        <v>57</v>
      </c>
      <c r="BB4" s="80"/>
      <c r="BC4" s="80"/>
      <c r="BD4" s="80"/>
      <c r="BE4" s="80"/>
      <c r="BF4" s="80"/>
      <c r="BG4" s="80"/>
      <c r="BH4" s="34"/>
      <c r="BI4" s="79" t="s">
        <v>58</v>
      </c>
      <c r="BJ4" s="80"/>
      <c r="BK4" s="80"/>
      <c r="BL4" s="80"/>
      <c r="BM4" s="80"/>
      <c r="BN4" s="80"/>
      <c r="BO4" s="80"/>
      <c r="BP4" s="34"/>
      <c r="BQ4" s="64" t="s">
        <v>59</v>
      </c>
      <c r="BR4" s="56"/>
      <c r="BS4" s="65">
        <f t="shared" ref="BS4:BV4" si="2">BS3-BR3</f>
        <v>817541.9842</v>
      </c>
      <c r="BT4" s="65">
        <f t="shared" si="2"/>
        <v>543298</v>
      </c>
      <c r="BU4" s="65">
        <f t="shared" si="2"/>
        <v>521855</v>
      </c>
      <c r="BV4" s="65">
        <f t="shared" si="2"/>
        <v>39913</v>
      </c>
      <c r="BW4" s="81"/>
    </row>
    <row r="5" ht="26.25" customHeight="1">
      <c r="A5" s="38"/>
      <c r="B5" s="39">
        <v>3.0</v>
      </c>
      <c r="C5" s="40" t="str">
        <f t="array" ref="C5">xlookup(B5,DATA!K:K,DATA!D:D)</f>
        <v>경상북도</v>
      </c>
      <c r="D5" s="40" t="str">
        <f t="array" ref="D5">xlookup(B5,DATA!K:K,DATA!E:E)</f>
        <v>의성군</v>
      </c>
      <c r="E5" s="41">
        <f t="array" ref="E5">xlookup(B5,DATA!K:K,DATA!I:I)</f>
        <v>2.085</v>
      </c>
      <c r="F5" s="2"/>
      <c r="G5" s="42">
        <v>3.0</v>
      </c>
      <c r="H5" s="43" t="str">
        <f t="array" ref="H5">xlookup(G5,DATA!L:L,DATA!D:D)</f>
        <v>서울특별시</v>
      </c>
      <c r="I5" s="43" t="str">
        <f t="array" ref="I5">xlookup(G5,DATA!L:L,DATA!E:E)</f>
        <v>서울</v>
      </c>
      <c r="J5" s="44">
        <f t="array" ref="J5">xlookup(G5,DATA!L:L,DATA!I:I)</f>
        <v>0.2857142857</v>
      </c>
      <c r="K5" s="45"/>
      <c r="L5" s="82"/>
      <c r="M5" s="82"/>
      <c r="N5" s="82"/>
      <c r="O5" s="82"/>
      <c r="P5" s="82"/>
      <c r="Q5" s="82"/>
      <c r="R5" s="82"/>
      <c r="S5" s="82"/>
      <c r="T5" s="45"/>
      <c r="U5" s="2" t="s">
        <v>60</v>
      </c>
      <c r="V5" s="83"/>
      <c r="W5" s="83"/>
      <c r="X5" s="83"/>
      <c r="Y5" s="83"/>
      <c r="Z5" s="83"/>
      <c r="AA5" s="84"/>
      <c r="AB5" s="85"/>
      <c r="AC5" s="2"/>
      <c r="AD5" s="86"/>
      <c r="AE5" s="86"/>
      <c r="AF5" s="87"/>
      <c r="AG5" s="88" t="s">
        <v>61</v>
      </c>
      <c r="AH5" s="89" t="s">
        <v>37</v>
      </c>
      <c r="AI5" s="89" t="s">
        <v>37</v>
      </c>
      <c r="AJ5" s="90">
        <v>1087.0</v>
      </c>
      <c r="AK5" s="90">
        <v>3717.0</v>
      </c>
      <c r="AL5" s="91">
        <f>sum(DATA!Y2:Y244)</f>
        <v>37927.4</v>
      </c>
      <c r="AM5" s="91">
        <f>sum(DATA!AD2:AD244)</f>
        <v>155645.2</v>
      </c>
      <c r="AN5" s="91">
        <f>sum(DATA!AI2:AI244)</f>
        <v>252434.5469</v>
      </c>
      <c r="AO5" s="91">
        <f>sum(DATA!AN2:AN244)</f>
        <v>284559.5329</v>
      </c>
      <c r="AP5" s="91">
        <f>sum(DATA!AS2:AS244)</f>
        <v>219181</v>
      </c>
      <c r="AQ5" s="92" t="s">
        <v>62</v>
      </c>
      <c r="AR5" s="93"/>
      <c r="AS5" s="79" t="s">
        <v>42</v>
      </c>
      <c r="AT5" s="34"/>
      <c r="AU5" s="34"/>
      <c r="AV5" s="34"/>
      <c r="AW5" s="34"/>
      <c r="AX5" s="34"/>
      <c r="AY5" s="34"/>
      <c r="AZ5" s="93"/>
      <c r="BA5" s="79" t="s">
        <v>63</v>
      </c>
      <c r="BB5" s="34"/>
      <c r="BC5" s="34"/>
      <c r="BD5" s="34"/>
      <c r="BE5" s="34"/>
      <c r="BF5" s="34"/>
      <c r="BG5" s="34"/>
      <c r="BH5" s="34"/>
      <c r="BI5" s="79" t="s">
        <v>64</v>
      </c>
      <c r="BJ5" s="80"/>
      <c r="BK5" s="80"/>
      <c r="BL5" s="80"/>
      <c r="BM5" s="80"/>
      <c r="BN5" s="80"/>
      <c r="BO5" s="80"/>
      <c r="BP5" s="34"/>
      <c r="BQ5" s="58" t="s">
        <v>65</v>
      </c>
      <c r="BR5" s="94"/>
      <c r="BS5" s="95">
        <f t="shared" ref="BS5:BV5" si="3">BS4/BS3</f>
        <v>0.6053458618</v>
      </c>
      <c r="BT5" s="95">
        <f t="shared" si="3"/>
        <v>0.2868771567</v>
      </c>
      <c r="BU5" s="95">
        <f t="shared" si="3"/>
        <v>0.2160273048</v>
      </c>
      <c r="BV5" s="95">
        <f t="shared" si="3"/>
        <v>0.01625384885</v>
      </c>
      <c r="BW5" s="96"/>
    </row>
    <row r="6" ht="26.25" customHeight="1">
      <c r="A6" s="97"/>
      <c r="B6" s="98" t="s">
        <v>15</v>
      </c>
      <c r="C6" s="99" t="s">
        <v>66</v>
      </c>
      <c r="D6" s="100"/>
      <c r="E6" s="101"/>
      <c r="F6" s="2"/>
      <c r="G6" s="98" t="s">
        <v>15</v>
      </c>
      <c r="H6" s="99" t="s">
        <v>66</v>
      </c>
      <c r="I6" s="100"/>
      <c r="J6" s="101"/>
      <c r="K6" s="102"/>
      <c r="L6" s="103"/>
      <c r="M6" s="103"/>
      <c r="N6" s="103"/>
      <c r="O6" s="103"/>
      <c r="P6" s="103"/>
      <c r="Q6" s="103"/>
      <c r="R6" s="103"/>
      <c r="S6" s="103"/>
      <c r="T6" s="102"/>
      <c r="U6" s="2" t="s">
        <v>67</v>
      </c>
      <c r="V6" s="83"/>
      <c r="W6" s="83"/>
      <c r="X6" s="83"/>
      <c r="Y6" s="83"/>
      <c r="Z6" s="83"/>
      <c r="AA6" s="84"/>
      <c r="AB6" s="85"/>
      <c r="AC6" s="2"/>
      <c r="AD6" s="86"/>
      <c r="AE6" s="86"/>
      <c r="AF6" s="87"/>
      <c r="AG6" s="104" t="s">
        <v>68</v>
      </c>
      <c r="AH6" s="105" t="s">
        <v>69</v>
      </c>
      <c r="AI6" s="106"/>
      <c r="AJ6" s="106"/>
      <c r="AK6" s="106"/>
      <c r="AL6" s="106"/>
      <c r="AM6" s="106"/>
      <c r="AN6" s="106"/>
      <c r="AO6" s="106"/>
      <c r="AP6" s="106"/>
      <c r="AQ6" s="107"/>
      <c r="AR6" s="93"/>
      <c r="AS6" s="34"/>
      <c r="AT6" s="34"/>
      <c r="AU6" s="34"/>
      <c r="AV6" s="34"/>
      <c r="AW6" s="34"/>
      <c r="AX6" s="34"/>
      <c r="AY6" s="34"/>
      <c r="AZ6" s="93"/>
      <c r="BA6" s="34"/>
      <c r="BB6" s="34"/>
      <c r="BC6" s="34"/>
      <c r="BD6" s="34"/>
      <c r="BE6" s="34"/>
      <c r="BF6" s="34"/>
      <c r="BG6" s="34"/>
      <c r="BH6" s="34"/>
      <c r="BI6" s="79" t="s">
        <v>70</v>
      </c>
      <c r="BJ6" s="34"/>
      <c r="BK6" s="34"/>
      <c r="BL6" s="34"/>
      <c r="BM6" s="34"/>
      <c r="BN6" s="34"/>
      <c r="BO6" s="34"/>
      <c r="BP6" s="34"/>
      <c r="BQ6" s="79" t="s">
        <v>71</v>
      </c>
      <c r="BR6" s="80"/>
      <c r="BS6" s="80"/>
      <c r="BT6" s="80"/>
      <c r="BU6" s="80"/>
      <c r="BV6" s="80"/>
      <c r="BW6" s="80"/>
    </row>
    <row r="7" ht="26.25" customHeight="1">
      <c r="A7" s="2"/>
      <c r="B7" s="2" t="s">
        <v>72</v>
      </c>
      <c r="C7" s="108"/>
      <c r="D7" s="108"/>
      <c r="E7" s="108"/>
      <c r="F7" s="108"/>
      <c r="G7" s="108"/>
      <c r="H7" s="108"/>
      <c r="I7" s="108"/>
      <c r="J7" s="108"/>
      <c r="K7" s="108"/>
      <c r="L7" s="109"/>
      <c r="M7" s="109"/>
      <c r="N7" s="109"/>
      <c r="O7" s="109"/>
      <c r="P7" s="109"/>
      <c r="Q7" s="109"/>
      <c r="R7" s="109"/>
      <c r="S7" s="109"/>
      <c r="T7" s="108"/>
      <c r="U7" s="2"/>
      <c r="V7" s="110"/>
      <c r="W7" s="110"/>
      <c r="X7" s="110"/>
      <c r="Y7" s="110"/>
      <c r="Z7" s="110"/>
      <c r="AA7" s="111"/>
      <c r="AB7" s="108"/>
      <c r="AC7" s="2"/>
      <c r="AD7" s="87"/>
      <c r="AE7" s="87"/>
      <c r="AF7" s="87"/>
      <c r="AG7" s="79" t="s">
        <v>73</v>
      </c>
      <c r="AH7" s="86"/>
      <c r="AI7" s="86"/>
      <c r="AJ7" s="86"/>
      <c r="AK7" s="112"/>
      <c r="AL7" s="112"/>
      <c r="AM7" s="112"/>
      <c r="AN7" s="112"/>
      <c r="AO7" s="113"/>
      <c r="AP7" s="113"/>
      <c r="AQ7" s="113"/>
      <c r="AR7" s="114"/>
      <c r="AS7" s="34"/>
      <c r="AT7" s="34"/>
      <c r="AU7" s="34"/>
      <c r="AV7" s="34"/>
      <c r="AW7" s="34"/>
      <c r="AX7" s="34"/>
      <c r="AY7" s="34"/>
      <c r="AZ7" s="114"/>
      <c r="BA7" s="34"/>
      <c r="BB7" s="34"/>
      <c r="BC7" s="34"/>
      <c r="BD7" s="34"/>
      <c r="BE7" s="34"/>
      <c r="BF7" s="34"/>
      <c r="BG7" s="34"/>
      <c r="BH7" s="34"/>
      <c r="BI7" s="79" t="s">
        <v>74</v>
      </c>
      <c r="BJ7" s="34"/>
      <c r="BK7" s="34"/>
      <c r="BL7" s="34"/>
      <c r="BM7" s="34"/>
      <c r="BN7" s="34"/>
      <c r="BO7" s="34"/>
      <c r="BP7" s="34"/>
      <c r="BQ7" s="79" t="s">
        <v>75</v>
      </c>
      <c r="BR7" s="80"/>
      <c r="BS7" s="80"/>
      <c r="BT7" s="80"/>
      <c r="BU7" s="80"/>
      <c r="BV7" s="80"/>
      <c r="BW7" s="80"/>
    </row>
    <row r="8" ht="26.25" customHeight="1">
      <c r="A8" s="2"/>
      <c r="B8" s="2" t="s">
        <v>76</v>
      </c>
      <c r="C8" s="108"/>
      <c r="D8" s="108"/>
      <c r="E8" s="108"/>
      <c r="F8" s="108"/>
      <c r="G8" s="108"/>
      <c r="H8" s="108"/>
      <c r="I8" s="108"/>
      <c r="J8" s="108"/>
      <c r="K8" s="108"/>
      <c r="L8" s="109"/>
      <c r="M8" s="109"/>
      <c r="N8" s="109"/>
      <c r="O8" s="109"/>
      <c r="P8" s="109"/>
      <c r="Q8" s="109"/>
      <c r="R8" s="109"/>
      <c r="S8" s="109"/>
      <c r="T8" s="108"/>
      <c r="U8" s="2"/>
      <c r="V8" s="110"/>
      <c r="W8" s="110"/>
      <c r="X8" s="110"/>
      <c r="Y8" s="110"/>
      <c r="Z8" s="110"/>
      <c r="AA8" s="111"/>
      <c r="AB8" s="108"/>
      <c r="AC8" s="2"/>
      <c r="AD8" s="87"/>
      <c r="AE8" s="87"/>
      <c r="AF8" s="87"/>
      <c r="AG8" s="79" t="s">
        <v>77</v>
      </c>
      <c r="AH8" s="86"/>
      <c r="AI8" s="86"/>
      <c r="AJ8" s="86"/>
      <c r="AK8" s="112"/>
      <c r="AL8" s="112"/>
      <c r="AM8" s="112"/>
      <c r="AN8" s="112"/>
      <c r="AO8" s="113"/>
      <c r="AP8" s="113"/>
      <c r="AQ8" s="113"/>
      <c r="AR8" s="114"/>
      <c r="AS8" s="34"/>
      <c r="AT8" s="34"/>
      <c r="AU8" s="34"/>
      <c r="AV8" s="34"/>
      <c r="AW8" s="34"/>
      <c r="AX8" s="34"/>
      <c r="AY8" s="34"/>
      <c r="AZ8" s="114"/>
      <c r="BA8" s="34"/>
      <c r="BB8" s="34"/>
      <c r="BC8" s="34"/>
      <c r="BD8" s="34"/>
      <c r="BE8" s="34"/>
      <c r="BF8" s="34"/>
      <c r="BG8" s="34"/>
      <c r="BH8" s="34"/>
      <c r="BI8" s="115" t="s">
        <v>78</v>
      </c>
      <c r="BJ8" s="34"/>
      <c r="BK8" s="34"/>
      <c r="BL8" s="34"/>
      <c r="BM8" s="34"/>
      <c r="BN8" s="34"/>
      <c r="BO8" s="34"/>
      <c r="BP8" s="34"/>
      <c r="BQ8" s="79" t="s">
        <v>79</v>
      </c>
      <c r="BR8" s="34"/>
      <c r="BS8" s="34"/>
      <c r="BT8" s="34"/>
      <c r="BU8" s="34"/>
      <c r="BV8" s="34"/>
      <c r="BW8" s="34"/>
    </row>
    <row r="9" ht="26.25" customHeight="1">
      <c r="A9" s="2"/>
      <c r="B9" s="2" t="s">
        <v>80</v>
      </c>
      <c r="C9" s="108"/>
      <c r="D9" s="108"/>
      <c r="E9" s="108"/>
      <c r="F9" s="108"/>
      <c r="G9" s="108"/>
      <c r="H9" s="108"/>
      <c r="I9" s="108"/>
      <c r="J9" s="108"/>
      <c r="K9" s="108"/>
      <c r="L9" s="109"/>
      <c r="M9" s="109"/>
      <c r="N9" s="109"/>
      <c r="O9" s="109"/>
      <c r="P9" s="109"/>
      <c r="Q9" s="109"/>
      <c r="R9" s="109"/>
      <c r="S9" s="109"/>
      <c r="T9" s="108"/>
      <c r="U9" s="2"/>
      <c r="V9" s="110"/>
      <c r="W9" s="110"/>
      <c r="X9" s="110"/>
      <c r="Y9" s="110"/>
      <c r="Z9" s="110"/>
      <c r="AA9" s="111"/>
      <c r="AB9" s="108"/>
      <c r="AC9" s="2"/>
      <c r="AD9" s="87"/>
      <c r="AE9" s="87"/>
      <c r="AF9" s="87"/>
      <c r="AG9" s="79" t="s">
        <v>81</v>
      </c>
      <c r="AH9" s="86"/>
      <c r="AI9" s="86"/>
      <c r="AJ9" s="86"/>
      <c r="AK9" s="112"/>
      <c r="AL9" s="112"/>
      <c r="AM9" s="112"/>
      <c r="AN9" s="112"/>
      <c r="AO9" s="113"/>
      <c r="AP9" s="113"/>
      <c r="AQ9" s="113"/>
      <c r="AR9" s="114"/>
      <c r="AS9" s="34"/>
      <c r="AT9" s="34"/>
      <c r="AU9" s="34"/>
      <c r="AV9" s="34"/>
      <c r="AW9" s="34"/>
      <c r="AX9" s="34"/>
      <c r="AY9" s="34"/>
      <c r="AZ9" s="114"/>
      <c r="BA9" s="34"/>
      <c r="BB9" s="34"/>
      <c r="BC9" s="34"/>
      <c r="BD9" s="34"/>
      <c r="BE9" s="34"/>
      <c r="BF9" s="34"/>
      <c r="BG9" s="34"/>
      <c r="BH9" s="34"/>
      <c r="BI9" s="116" t="s">
        <v>82</v>
      </c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</row>
    <row r="10" ht="26.25" customHeight="1">
      <c r="A10" s="108"/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9"/>
      <c r="M10" s="109"/>
      <c r="N10" s="109"/>
      <c r="O10" s="109"/>
      <c r="P10" s="109"/>
      <c r="Q10" s="109"/>
      <c r="R10" s="109"/>
      <c r="S10" s="109"/>
      <c r="T10" s="108"/>
      <c r="U10" s="2"/>
      <c r="V10" s="110"/>
      <c r="W10" s="110"/>
      <c r="X10" s="110"/>
      <c r="Y10" s="110"/>
      <c r="Z10" s="110"/>
      <c r="AA10" s="111"/>
      <c r="AB10" s="108"/>
      <c r="AC10" s="2"/>
      <c r="AD10" s="87"/>
      <c r="AE10" s="87"/>
      <c r="AF10" s="87"/>
      <c r="AH10" s="87"/>
      <c r="AI10" s="87"/>
      <c r="AJ10" s="87"/>
      <c r="AK10" s="112"/>
      <c r="AO10" s="117"/>
      <c r="AP10" s="117"/>
      <c r="AQ10" s="117"/>
      <c r="AR10" s="93"/>
      <c r="AS10" s="34"/>
      <c r="AT10" s="34"/>
      <c r="AU10" s="34"/>
      <c r="AV10" s="34"/>
      <c r="AW10" s="34"/>
      <c r="AX10" s="34"/>
      <c r="AY10" s="34"/>
      <c r="AZ10" s="93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</row>
    <row r="11" ht="26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03"/>
      <c r="M11" s="103"/>
      <c r="N11" s="103"/>
      <c r="O11" s="103"/>
      <c r="P11" s="103"/>
      <c r="Q11" s="103"/>
      <c r="R11" s="103"/>
      <c r="S11" s="103"/>
      <c r="T11" s="2"/>
      <c r="U11" s="2"/>
      <c r="V11" s="110"/>
      <c r="W11" s="110"/>
      <c r="X11" s="110"/>
      <c r="Y11" s="110"/>
      <c r="Z11" s="110"/>
      <c r="AA11" s="111"/>
      <c r="AB11" s="108"/>
      <c r="AC11" s="2"/>
      <c r="AD11" s="87"/>
      <c r="AE11" s="87"/>
      <c r="AF11" s="87"/>
      <c r="AG11" s="87"/>
      <c r="AH11" s="87"/>
      <c r="AI11" s="87"/>
      <c r="AJ11" s="87"/>
      <c r="AK11" s="117"/>
      <c r="AL11" s="117"/>
      <c r="AM11" s="117"/>
      <c r="AN11" s="117"/>
      <c r="AO11" s="117"/>
      <c r="AP11" s="117"/>
      <c r="AQ11" s="117"/>
      <c r="AR11" s="93"/>
      <c r="AS11" s="34"/>
      <c r="AT11" s="34"/>
      <c r="AU11" s="34"/>
      <c r="AV11" s="34"/>
      <c r="AW11" s="34"/>
      <c r="AX11" s="34"/>
      <c r="AY11" s="34"/>
      <c r="AZ11" s="93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</row>
    <row r="12" ht="26.25" customHeight="1">
      <c r="A12" s="108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9"/>
      <c r="M12" s="109"/>
      <c r="N12" s="109"/>
      <c r="O12" s="109"/>
      <c r="P12" s="109"/>
      <c r="Q12" s="109"/>
      <c r="R12" s="109"/>
      <c r="S12" s="109"/>
      <c r="T12" s="108"/>
      <c r="U12" s="2"/>
      <c r="V12" s="110"/>
      <c r="W12" s="110"/>
      <c r="X12" s="110"/>
      <c r="Y12" s="110"/>
      <c r="Z12" s="110"/>
      <c r="AA12" s="111"/>
      <c r="AB12" s="108"/>
      <c r="AC12" s="2"/>
      <c r="AD12" s="87"/>
      <c r="AE12" s="87"/>
      <c r="AF12" s="87"/>
      <c r="AG12" s="87"/>
      <c r="AH12" s="87"/>
      <c r="AI12" s="87"/>
      <c r="AJ12" s="87"/>
      <c r="AK12" s="117"/>
      <c r="AL12" s="117"/>
      <c r="AM12" s="117"/>
      <c r="AN12" s="117"/>
      <c r="AO12" s="117"/>
      <c r="AP12" s="117"/>
      <c r="AQ12" s="117"/>
      <c r="AR12" s="93"/>
      <c r="AS12" s="34"/>
      <c r="AT12" s="34"/>
      <c r="AU12" s="34"/>
      <c r="AV12" s="34"/>
      <c r="AW12" s="34"/>
      <c r="AX12" s="34"/>
      <c r="AY12" s="34"/>
      <c r="AZ12" s="93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</row>
    <row r="13" ht="26.25" customHeight="1">
      <c r="L13" s="109"/>
      <c r="M13" s="109"/>
      <c r="N13" s="109"/>
      <c r="O13" s="109"/>
      <c r="P13" s="109"/>
      <c r="Q13" s="109"/>
      <c r="R13" s="109"/>
      <c r="S13" s="109"/>
      <c r="U13" s="97"/>
      <c r="V13" s="31"/>
      <c r="W13" s="31"/>
      <c r="X13" s="31"/>
      <c r="Y13" s="31"/>
      <c r="Z13" s="31"/>
      <c r="AA13" s="102"/>
      <c r="AB13" s="118"/>
      <c r="AC13" s="97"/>
      <c r="AD13" s="34"/>
      <c r="AE13" s="34"/>
      <c r="AF13" s="34"/>
      <c r="AG13" s="34"/>
      <c r="AH13" s="34"/>
      <c r="AI13" s="34"/>
      <c r="AJ13" s="34"/>
      <c r="AK13" s="119"/>
      <c r="AL13" s="119"/>
      <c r="AM13" s="119"/>
      <c r="AN13" s="119"/>
      <c r="AO13" s="119"/>
      <c r="AP13" s="119"/>
      <c r="AQ13" s="119"/>
      <c r="AR13" s="120"/>
      <c r="AS13" s="34"/>
      <c r="AT13" s="34"/>
      <c r="AU13" s="34"/>
      <c r="AV13" s="34"/>
      <c r="AW13" s="34"/>
      <c r="AX13" s="34"/>
      <c r="AY13" s="34"/>
      <c r="AZ13" s="120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</row>
    <row r="14" ht="26.25" customHeight="1">
      <c r="L14" s="109"/>
      <c r="M14" s="109"/>
      <c r="N14" s="109"/>
      <c r="O14" s="109"/>
      <c r="P14" s="109"/>
      <c r="Q14" s="109"/>
      <c r="R14" s="109"/>
      <c r="S14" s="109"/>
      <c r="U14" s="2"/>
      <c r="V14" s="83"/>
      <c r="W14" s="83"/>
      <c r="X14" s="83"/>
      <c r="Y14" s="83"/>
      <c r="Z14" s="83"/>
      <c r="AA14" s="84"/>
      <c r="AB14" s="85"/>
      <c r="AC14" s="2"/>
      <c r="AD14" s="86"/>
      <c r="AE14" s="86"/>
      <c r="AF14" s="86"/>
      <c r="AG14" s="86"/>
      <c r="AH14" s="86"/>
      <c r="AI14" s="86"/>
      <c r="AJ14" s="86"/>
      <c r="AK14" s="113"/>
      <c r="AL14" s="113"/>
      <c r="AM14" s="113"/>
      <c r="AN14" s="113"/>
      <c r="AO14" s="113"/>
      <c r="AP14" s="113"/>
      <c r="AQ14" s="113"/>
      <c r="AR14" s="114"/>
      <c r="AS14" s="80"/>
      <c r="AT14" s="80"/>
      <c r="AU14" s="80"/>
      <c r="AV14" s="80"/>
      <c r="AW14" s="80"/>
      <c r="AX14" s="80"/>
      <c r="AY14" s="80"/>
      <c r="AZ14" s="114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</row>
    <row r="15" ht="26.25" customHeight="1">
      <c r="L15" s="109"/>
      <c r="M15" s="109"/>
      <c r="N15" s="109"/>
      <c r="O15" s="109"/>
      <c r="P15" s="109"/>
      <c r="Q15" s="109"/>
      <c r="R15" s="109"/>
      <c r="S15" s="109"/>
      <c r="U15" s="2"/>
      <c r="V15" s="83"/>
      <c r="W15" s="83"/>
      <c r="X15" s="83"/>
      <c r="Y15" s="83"/>
      <c r="Z15" s="83"/>
      <c r="AA15" s="84"/>
      <c r="AB15" s="85"/>
      <c r="AC15" s="2"/>
      <c r="AD15" s="86"/>
      <c r="AE15" s="86"/>
      <c r="AF15" s="86"/>
      <c r="AG15" s="86"/>
      <c r="AH15" s="86"/>
      <c r="AI15" s="86"/>
      <c r="AJ15" s="86"/>
      <c r="AK15" s="113"/>
      <c r="AL15" s="113"/>
      <c r="AM15" s="113"/>
      <c r="AN15" s="113"/>
      <c r="AO15" s="113"/>
      <c r="AP15" s="113"/>
      <c r="AQ15" s="113"/>
      <c r="AR15" s="114"/>
      <c r="AS15" s="80"/>
      <c r="AT15" s="80"/>
      <c r="AU15" s="80"/>
      <c r="AV15" s="80"/>
      <c r="AW15" s="80"/>
      <c r="AX15" s="80"/>
      <c r="AY15" s="80"/>
      <c r="AZ15" s="114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</row>
    <row r="16" ht="26.25" customHeight="1">
      <c r="A16" s="1"/>
      <c r="B16" s="1" t="s">
        <v>83</v>
      </c>
      <c r="C16" s="1"/>
      <c r="D16" s="1"/>
      <c r="E16" s="1"/>
      <c r="F16" s="1"/>
      <c r="G16" s="1"/>
      <c r="H16" s="1"/>
      <c r="I16" s="1"/>
      <c r="J16" s="1"/>
      <c r="K16" s="1"/>
      <c r="L16" s="103"/>
      <c r="M16" s="103"/>
      <c r="N16" s="103"/>
      <c r="O16" s="103"/>
      <c r="P16" s="103"/>
      <c r="Q16" s="103"/>
      <c r="R16" s="103"/>
      <c r="S16" s="103"/>
      <c r="T16" s="1"/>
      <c r="U16" s="2"/>
      <c r="V16" s="83"/>
      <c r="W16" s="83"/>
      <c r="X16" s="83"/>
      <c r="Y16" s="83"/>
      <c r="Z16" s="83"/>
      <c r="AA16" s="84"/>
      <c r="AB16" s="85"/>
      <c r="AC16" s="2"/>
      <c r="AD16" s="86"/>
      <c r="AE16" s="86"/>
      <c r="AF16" s="86"/>
      <c r="AG16" s="86"/>
      <c r="AH16" s="86"/>
      <c r="AI16" s="86"/>
      <c r="AJ16" s="86"/>
      <c r="AK16" s="113"/>
      <c r="AL16" s="113"/>
      <c r="AM16" s="113"/>
      <c r="AN16" s="113"/>
      <c r="AO16" s="113"/>
      <c r="AP16" s="113"/>
      <c r="AQ16" s="113"/>
      <c r="AR16" s="114"/>
      <c r="AS16" s="80"/>
      <c r="AT16" s="80"/>
      <c r="AU16" s="80"/>
      <c r="AV16" s="80"/>
      <c r="AW16" s="80"/>
      <c r="AX16" s="80"/>
      <c r="AY16" s="80"/>
      <c r="AZ16" s="114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</row>
    <row r="17" ht="26.25" customHeight="1">
      <c r="A17" s="14"/>
      <c r="B17" s="15" t="s">
        <v>8</v>
      </c>
      <c r="C17" s="16" t="s">
        <v>9</v>
      </c>
      <c r="D17" s="16" t="s">
        <v>10</v>
      </c>
      <c r="E17" s="17" t="s">
        <v>11</v>
      </c>
      <c r="F17" s="14"/>
      <c r="G17" s="15" t="s">
        <v>12</v>
      </c>
      <c r="H17" s="16" t="s">
        <v>9</v>
      </c>
      <c r="I17" s="16" t="s">
        <v>10</v>
      </c>
      <c r="J17" s="17" t="s">
        <v>11</v>
      </c>
      <c r="K17" s="18"/>
      <c r="L17" s="121"/>
      <c r="M17" s="121"/>
      <c r="N17" s="121"/>
      <c r="O17" s="121"/>
      <c r="P17" s="121"/>
      <c r="Q17" s="121"/>
      <c r="R17" s="121"/>
      <c r="S17" s="121"/>
      <c r="T17" s="18"/>
      <c r="U17" s="2"/>
      <c r="V17" s="110"/>
      <c r="W17" s="110"/>
      <c r="X17" s="110"/>
      <c r="Y17" s="110"/>
      <c r="Z17" s="110"/>
      <c r="AA17" s="111"/>
      <c r="AB17" s="108"/>
      <c r="AC17" s="2"/>
      <c r="AD17" s="87"/>
      <c r="AE17" s="87"/>
      <c r="AF17" s="87"/>
      <c r="AG17" s="87"/>
      <c r="AH17" s="87"/>
      <c r="AI17" s="87"/>
      <c r="AJ17" s="87"/>
      <c r="AK17" s="117"/>
      <c r="AL17" s="117"/>
      <c r="AM17" s="117"/>
      <c r="AN17" s="117"/>
      <c r="AO17" s="117"/>
      <c r="AP17" s="117"/>
      <c r="AQ17" s="117"/>
      <c r="AR17" s="93"/>
      <c r="AS17" s="34"/>
      <c r="AT17" s="34"/>
      <c r="AU17" s="34"/>
      <c r="AV17" s="34"/>
      <c r="AW17" s="34"/>
      <c r="AX17" s="34"/>
      <c r="AY17" s="34"/>
      <c r="AZ17" s="93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</row>
    <row r="18" ht="26.25" customHeight="1">
      <c r="A18" s="38"/>
      <c r="B18" s="122">
        <v>1.0</v>
      </c>
      <c r="C18" s="123" t="str">
        <f t="array" ref="C18">xlookup(B18,DATA!K:K,DATA!D:D)</f>
        <v>경상북도</v>
      </c>
      <c r="D18" s="123" t="str">
        <f t="array" ref="D18">xlookup(B18,DATA!K:K,DATA!E:E)</f>
        <v>구미시</v>
      </c>
      <c r="E18" s="124">
        <f t="array" ref="E18">xlookup(B18,DATA!K:K,DATA!I:I)</f>
        <v>2.498571429</v>
      </c>
      <c r="F18" s="125"/>
      <c r="G18" s="122">
        <v>1.0</v>
      </c>
      <c r="H18" s="123" t="str">
        <f t="array" ref="H18">xlookup(G18,DATA!L:L,DATA!D:D)</f>
        <v>대전광역시</v>
      </c>
      <c r="I18" s="123" t="str">
        <f t="array" ref="I18">xlookup(G18,DATA!L:L,DATA!E:E)</f>
        <v>대전</v>
      </c>
      <c r="J18" s="124">
        <f t="array" ref="J18">xlookup(G18,DATA!L:L,DATA!I:I)</f>
        <v>0.2209797657</v>
      </c>
      <c r="K18" s="45"/>
      <c r="L18" s="82"/>
      <c r="M18" s="82"/>
      <c r="N18" s="82"/>
      <c r="O18" s="82"/>
      <c r="P18" s="82"/>
      <c r="Q18" s="82"/>
      <c r="R18" s="82"/>
      <c r="S18" s="82"/>
      <c r="T18" s="45"/>
      <c r="U18" s="2"/>
      <c r="V18" s="110"/>
      <c r="W18" s="110"/>
      <c r="X18" s="110"/>
      <c r="Y18" s="110"/>
      <c r="Z18" s="110"/>
      <c r="AA18" s="111"/>
      <c r="AB18" s="108"/>
      <c r="AC18" s="2"/>
      <c r="AD18" s="87"/>
      <c r="AE18" s="87"/>
      <c r="AF18" s="87"/>
      <c r="AG18" s="87"/>
      <c r="AH18" s="87"/>
      <c r="AI18" s="87"/>
      <c r="AJ18" s="87"/>
      <c r="AK18" s="117"/>
      <c r="AL18" s="117"/>
      <c r="AM18" s="117"/>
      <c r="AN18" s="117"/>
      <c r="AO18" s="117"/>
      <c r="AP18" s="117"/>
      <c r="AQ18" s="117"/>
      <c r="AR18" s="93"/>
      <c r="AS18" s="34"/>
      <c r="AT18" s="34"/>
      <c r="AU18" s="34"/>
      <c r="AV18" s="34"/>
      <c r="AW18" s="34"/>
      <c r="AX18" s="34"/>
      <c r="AY18" s="34"/>
      <c r="AZ18" s="93"/>
      <c r="BA18" s="34"/>
      <c r="BB18" s="34"/>
      <c r="BC18" s="34"/>
      <c r="BD18" s="34"/>
      <c r="BE18" s="34"/>
      <c r="BF18" s="34"/>
      <c r="BG18" s="34"/>
      <c r="BH18" s="34"/>
      <c r="BI18" s="31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</row>
    <row r="19" ht="26.25" customHeight="1">
      <c r="A19" s="38"/>
      <c r="B19" s="122">
        <v>2.0</v>
      </c>
      <c r="C19" s="123" t="str">
        <f t="array" ref="C19">xlookup(B19,DATA!K:K,DATA!D:D)</f>
        <v>충청북도</v>
      </c>
      <c r="D19" s="123" t="str">
        <f t="array" ref="D19">xlookup(B19,DATA!K:K,DATA!E:E)</f>
        <v>증평군</v>
      </c>
      <c r="E19" s="124">
        <f t="array" ref="E19">xlookup(B19,DATA!K:K,DATA!I:I)</f>
        <v>2.195121951</v>
      </c>
      <c r="F19" s="125"/>
      <c r="G19" s="122">
        <v>2.0</v>
      </c>
      <c r="H19" s="123" t="str">
        <f t="array" ref="H19">xlookup(G19,DATA!L:L,DATA!D:D)</f>
        <v>서울특별시</v>
      </c>
      <c r="I19" s="123" t="str">
        <f t="array" ref="I19">xlookup(G19,DATA!L:L,DATA!E:E)</f>
        <v>중구</v>
      </c>
      <c r="J19" s="124">
        <f t="array" ref="J19">xlookup(G19,DATA!L:L,DATA!I:I)</f>
        <v>0.2770448549</v>
      </c>
      <c r="K19" s="45"/>
      <c r="L19" s="82"/>
      <c r="M19" s="82"/>
      <c r="N19" s="82"/>
      <c r="O19" s="82"/>
      <c r="P19" s="82"/>
      <c r="Q19" s="82"/>
      <c r="R19" s="82"/>
      <c r="S19" s="82"/>
      <c r="T19" s="45"/>
      <c r="U19" s="2"/>
      <c r="V19" s="110"/>
      <c r="W19" s="110"/>
      <c r="X19" s="110"/>
      <c r="Y19" s="110"/>
      <c r="Z19" s="110"/>
      <c r="AA19" s="111"/>
      <c r="AB19" s="108"/>
      <c r="AC19" s="2"/>
      <c r="AD19" s="87"/>
      <c r="AE19" s="87"/>
      <c r="AF19" s="87"/>
      <c r="AG19" s="87"/>
      <c r="AH19" s="87"/>
      <c r="AI19" s="87"/>
      <c r="AJ19" s="87"/>
      <c r="AK19" s="117"/>
      <c r="AL19" s="117"/>
      <c r="AM19" s="117"/>
      <c r="AN19" s="117"/>
      <c r="AO19" s="117"/>
      <c r="AP19" s="117"/>
      <c r="AQ19" s="117"/>
      <c r="AR19" s="93"/>
      <c r="AS19" s="34"/>
      <c r="AT19" s="34"/>
      <c r="AU19" s="34"/>
      <c r="AV19" s="34"/>
      <c r="AW19" s="34"/>
      <c r="AX19" s="34"/>
      <c r="AY19" s="34"/>
      <c r="AZ19" s="93"/>
      <c r="BA19" s="34"/>
      <c r="BB19" s="34"/>
      <c r="BC19" s="34"/>
      <c r="BD19" s="34"/>
      <c r="BE19" s="34"/>
      <c r="BF19" s="34"/>
      <c r="BG19" s="34"/>
      <c r="BH19" s="34"/>
      <c r="BI19" s="31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</row>
    <row r="20" ht="26.25" customHeight="1">
      <c r="A20" s="38"/>
      <c r="B20" s="122">
        <v>3.0</v>
      </c>
      <c r="C20" s="123" t="str">
        <f t="array" ref="C20">xlookup(B20,DATA!K:K,DATA!D:D)</f>
        <v>경상북도</v>
      </c>
      <c r="D20" s="123" t="str">
        <f t="array" ref="D20">xlookup(B20,DATA!K:K,DATA!E:E)</f>
        <v>의성군</v>
      </c>
      <c r="E20" s="124">
        <f t="array" ref="E20">xlookup(B20,DATA!K:K,DATA!I:I)</f>
        <v>2.085</v>
      </c>
      <c r="F20" s="125"/>
      <c r="G20" s="122">
        <v>3.0</v>
      </c>
      <c r="H20" s="123" t="str">
        <f t="array" ref="H20">xlookup(G20,DATA!L:L,DATA!D:D)</f>
        <v>서울특별시</v>
      </c>
      <c r="I20" s="123" t="str">
        <f t="array" ref="I20">xlookup(G20,DATA!L:L,DATA!E:E)</f>
        <v>서울</v>
      </c>
      <c r="J20" s="124">
        <f t="array" ref="J20">xlookup(G20,DATA!L:L,DATA!I:I)</f>
        <v>0.2857142857</v>
      </c>
      <c r="K20" s="45"/>
      <c r="L20" s="126"/>
      <c r="M20" s="103"/>
      <c r="N20" s="103"/>
      <c r="O20" s="103"/>
      <c r="P20" s="103"/>
      <c r="Q20" s="103"/>
      <c r="R20" s="103"/>
      <c r="S20" s="103"/>
      <c r="T20" s="45"/>
      <c r="U20" s="2"/>
      <c r="V20" s="110"/>
      <c r="W20" s="110"/>
      <c r="X20" s="110"/>
      <c r="Y20" s="110"/>
      <c r="Z20" s="110"/>
      <c r="AA20" s="111"/>
      <c r="AB20" s="108"/>
      <c r="AC20" s="2"/>
      <c r="AD20" s="87"/>
      <c r="AE20" s="87"/>
      <c r="AF20" s="87"/>
      <c r="AG20" s="87"/>
      <c r="AH20" s="87"/>
      <c r="AI20" s="87"/>
      <c r="AJ20" s="87"/>
      <c r="AK20" s="117"/>
      <c r="AL20" s="117"/>
      <c r="AM20" s="117"/>
      <c r="AN20" s="117"/>
      <c r="AO20" s="117"/>
      <c r="AP20" s="117"/>
      <c r="AQ20" s="117"/>
      <c r="AR20" s="93"/>
      <c r="AS20" s="34"/>
      <c r="AT20" s="34"/>
      <c r="AU20" s="34"/>
      <c r="AV20" s="34"/>
      <c r="AW20" s="34"/>
      <c r="AX20" s="34"/>
      <c r="AY20" s="34"/>
      <c r="AZ20" s="93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</row>
    <row r="21" ht="26.25" customHeight="1">
      <c r="A21" s="125"/>
      <c r="B21" s="127">
        <v>4.0</v>
      </c>
      <c r="C21" s="128" t="str">
        <f t="array" ref="C21">xlookup(B21,DATA!K:K,DATA!D:D)</f>
        <v>강원도</v>
      </c>
      <c r="D21" s="128" t="str">
        <f t="array" ref="D21">xlookup(B21,DATA!K:K,DATA!E:E)</f>
        <v>원주시</v>
      </c>
      <c r="E21" s="129">
        <f t="array" ref="E21">xlookup(B21,DATA!K:K,DATA!I:I)</f>
        <v>2</v>
      </c>
      <c r="F21" s="125"/>
      <c r="G21" s="127">
        <v>4.0</v>
      </c>
      <c r="H21" s="128" t="str">
        <f t="array" ref="H21">xlookup(G21,DATA!L:L,DATA!D:D)</f>
        <v>강원도</v>
      </c>
      <c r="I21" s="128" t="str">
        <f t="array" ref="I21">xlookup(G21,DATA!L:L,DATA!E:E)</f>
        <v>양구군</v>
      </c>
      <c r="J21" s="129">
        <f t="array" ref="J21">xlookup(G21,DATA!L:L,DATA!I:I)</f>
        <v>0.3131524008</v>
      </c>
      <c r="K21" s="130"/>
      <c r="L21" s="131"/>
      <c r="M21" s="131"/>
      <c r="N21" s="132"/>
      <c r="O21" s="132"/>
      <c r="P21" s="132"/>
      <c r="Q21" s="132"/>
      <c r="R21" s="132"/>
      <c r="S21" s="131"/>
      <c r="T21" s="130"/>
      <c r="U21" s="2"/>
      <c r="V21" s="110"/>
      <c r="W21" s="110"/>
      <c r="X21" s="110"/>
      <c r="Y21" s="110"/>
      <c r="Z21" s="110"/>
      <c r="AA21" s="111"/>
      <c r="AB21" s="108"/>
      <c r="AC21" s="2"/>
      <c r="AD21" s="87"/>
      <c r="AE21" s="87"/>
      <c r="AF21" s="87"/>
      <c r="AG21" s="87"/>
      <c r="AH21" s="87"/>
      <c r="AI21" s="87"/>
      <c r="AJ21" s="87"/>
      <c r="AK21" s="117"/>
      <c r="AL21" s="117"/>
      <c r="AM21" s="117"/>
      <c r="AN21" s="117"/>
      <c r="AO21" s="117"/>
      <c r="AP21" s="117"/>
      <c r="AQ21" s="117"/>
      <c r="AR21" s="93"/>
      <c r="AS21" s="34"/>
      <c r="AT21" s="34"/>
      <c r="AU21" s="34"/>
      <c r="AV21" s="34"/>
      <c r="AW21" s="34"/>
      <c r="AX21" s="34"/>
      <c r="AY21" s="34"/>
      <c r="AZ21" s="93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</row>
    <row r="22" ht="26.25" customHeight="1">
      <c r="A22" s="125"/>
      <c r="B22" s="127">
        <v>5.0</v>
      </c>
      <c r="C22" s="128" t="str">
        <f t="array" ref="C22">xlookup(B22,DATA!K:K,DATA!D:D)</f>
        <v>경상북도</v>
      </c>
      <c r="D22" s="128" t="str">
        <f t="array" ref="D22">xlookup(B22,DATA!K:K,DATA!E:E)</f>
        <v>울릉군</v>
      </c>
      <c r="E22" s="129">
        <f t="array" ref="E22">xlookup(B22,DATA!K:K,DATA!I:I)</f>
        <v>1.611111111</v>
      </c>
      <c r="F22" s="125"/>
      <c r="G22" s="127">
        <v>5.0</v>
      </c>
      <c r="H22" s="128" t="str">
        <f t="array" ref="H22">xlookup(G22,DATA!L:L,DATA!D:D)</f>
        <v>서울특별시</v>
      </c>
      <c r="I22" s="128" t="str">
        <f t="array" ref="I22">xlookup(G22,DATA!L:L,DATA!E:E)</f>
        <v>강동구</v>
      </c>
      <c r="J22" s="129">
        <f t="array" ref="J22">xlookup(G22,DATA!L:L,DATA!I:I)</f>
        <v>0.3238866397</v>
      </c>
      <c r="K22" s="130"/>
      <c r="L22" s="131"/>
      <c r="M22" s="131"/>
      <c r="N22" s="133"/>
      <c r="O22" s="133"/>
      <c r="P22" s="133"/>
      <c r="Q22" s="133"/>
      <c r="R22" s="134"/>
      <c r="S22" s="131"/>
      <c r="T22" s="130"/>
      <c r="U22" s="2"/>
      <c r="V22" s="110"/>
      <c r="W22" s="110"/>
      <c r="X22" s="110"/>
      <c r="Y22" s="110"/>
      <c r="Z22" s="110"/>
      <c r="AA22" s="111"/>
      <c r="AB22" s="108"/>
      <c r="AC22" s="2"/>
      <c r="AD22" s="87"/>
      <c r="AE22" s="87"/>
      <c r="AF22" s="87"/>
      <c r="AG22" s="135"/>
      <c r="AH22" s="87"/>
      <c r="AI22" s="87"/>
      <c r="AJ22" s="87"/>
      <c r="AK22" s="117"/>
      <c r="AL22" s="117"/>
      <c r="AM22" s="117"/>
      <c r="AN22" s="117"/>
      <c r="AO22" s="117"/>
      <c r="AP22" s="117"/>
      <c r="AQ22" s="117"/>
      <c r="AR22" s="93"/>
      <c r="AS22" s="34"/>
      <c r="AT22" s="34"/>
      <c r="AU22" s="34"/>
      <c r="AV22" s="34"/>
      <c r="AW22" s="34"/>
      <c r="AX22" s="34"/>
      <c r="AY22" s="34"/>
      <c r="AZ22" s="93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</row>
    <row r="23" ht="26.25" customHeight="1">
      <c r="A23" s="125"/>
      <c r="B23" s="127">
        <v>6.0</v>
      </c>
      <c r="C23" s="128" t="str">
        <f t="array" ref="C23">xlookup(B23,DATA!K:K,DATA!D:D)</f>
        <v>전라북도</v>
      </c>
      <c r="D23" s="128" t="str">
        <f t="array" ref="D23">xlookup(B23,DATA!K:K,DATA!E:E)</f>
        <v>고창군</v>
      </c>
      <c r="E23" s="129">
        <f t="array" ref="E23">xlookup(B23,DATA!K:K,DATA!I:I)</f>
        <v>1.572727273</v>
      </c>
      <c r="F23" s="125"/>
      <c r="G23" s="127">
        <v>6.0</v>
      </c>
      <c r="H23" s="128" t="str">
        <f t="array" ref="H23">xlookup(G23,DATA!L:L,DATA!D:D)</f>
        <v>경기도</v>
      </c>
      <c r="I23" s="128" t="str">
        <f t="array" ref="I23">xlookup(G23,DATA!L:L,DATA!E:E)</f>
        <v>김포시</v>
      </c>
      <c r="J23" s="129">
        <f t="array" ref="J23">xlookup(G23,DATA!L:L,DATA!I:I)</f>
        <v>0.3446423523</v>
      </c>
      <c r="K23" s="130"/>
      <c r="L23" s="126"/>
      <c r="M23" s="103"/>
      <c r="N23" s="103"/>
      <c r="O23" s="103"/>
      <c r="P23" s="103"/>
      <c r="Q23" s="103"/>
      <c r="R23" s="103"/>
      <c r="S23" s="103"/>
      <c r="T23" s="130"/>
      <c r="U23" s="2"/>
      <c r="V23" s="110"/>
      <c r="W23" s="110"/>
      <c r="X23" s="110"/>
      <c r="Y23" s="110"/>
      <c r="Z23" s="110"/>
      <c r="AA23" s="111"/>
      <c r="AB23" s="108"/>
      <c r="AC23" s="2"/>
      <c r="AD23" s="87"/>
      <c r="AE23" s="87"/>
      <c r="AF23" s="87"/>
      <c r="AG23" s="135"/>
      <c r="AH23" s="87"/>
      <c r="AI23" s="87"/>
      <c r="AJ23" s="87"/>
      <c r="AK23" s="117"/>
      <c r="AL23" s="117"/>
      <c r="AM23" s="117"/>
      <c r="AN23" s="117"/>
      <c r="AO23" s="117"/>
      <c r="AP23" s="117"/>
      <c r="AQ23" s="117"/>
      <c r="AR23" s="93"/>
      <c r="AS23" s="34"/>
      <c r="AT23" s="34"/>
      <c r="AU23" s="34"/>
      <c r="AV23" s="34"/>
      <c r="AW23" s="34"/>
      <c r="AX23" s="34"/>
      <c r="AY23" s="34"/>
      <c r="AZ23" s="93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</row>
    <row r="24" ht="26.25" customHeight="1">
      <c r="A24" s="125"/>
      <c r="B24" s="127">
        <v>7.0</v>
      </c>
      <c r="C24" s="128" t="str">
        <f t="array" ref="C24">xlookup(B24,DATA!K:K,DATA!D:D)</f>
        <v>경상남도</v>
      </c>
      <c r="D24" s="128" t="str">
        <f t="array" ref="D24">xlookup(B24,DATA!K:K,DATA!E:E)</f>
        <v>거창군</v>
      </c>
      <c r="E24" s="129">
        <f t="array" ref="E24">xlookup(B24,DATA!K:K,DATA!I:I)</f>
        <v>1.539007092</v>
      </c>
      <c r="F24" s="125"/>
      <c r="G24" s="127">
        <v>7.0</v>
      </c>
      <c r="H24" s="128" t="str">
        <f t="array" ref="H24">xlookup(G24,DATA!L:L,DATA!D:D)</f>
        <v>강원도</v>
      </c>
      <c r="I24" s="128" t="str">
        <f t="array" ref="I24">xlookup(G24,DATA!L:L,DATA!E:E)</f>
        <v>화천군</v>
      </c>
      <c r="J24" s="129">
        <f t="array" ref="J24">xlookup(G24,DATA!L:L,DATA!I:I)</f>
        <v>0.3603603604</v>
      </c>
      <c r="K24" s="130"/>
      <c r="L24" s="131"/>
      <c r="M24" s="131"/>
      <c r="N24" s="132"/>
      <c r="O24" s="132"/>
      <c r="P24" s="132"/>
      <c r="Q24" s="132"/>
      <c r="R24" s="132"/>
      <c r="S24" s="131"/>
      <c r="T24" s="130"/>
      <c r="U24" s="2"/>
      <c r="V24" s="110"/>
      <c r="W24" s="110"/>
      <c r="X24" s="110"/>
      <c r="Y24" s="110"/>
      <c r="Z24" s="110"/>
      <c r="AA24" s="111"/>
      <c r="AB24" s="108"/>
      <c r="AC24" s="2"/>
      <c r="AD24" s="87"/>
      <c r="AE24" s="87"/>
      <c r="AF24" s="87"/>
      <c r="AG24" s="87"/>
      <c r="AH24" s="87"/>
      <c r="AI24" s="87"/>
      <c r="AJ24" s="87"/>
      <c r="AK24" s="117"/>
      <c r="AL24" s="117"/>
      <c r="AM24" s="117"/>
      <c r="AN24" s="117"/>
      <c r="AO24" s="117"/>
      <c r="AP24" s="117"/>
      <c r="AQ24" s="117"/>
      <c r="AR24" s="93"/>
      <c r="AS24" s="34"/>
      <c r="AT24" s="34"/>
      <c r="AU24" s="34"/>
      <c r="AV24" s="34"/>
      <c r="AW24" s="34"/>
      <c r="AX24" s="34"/>
      <c r="AY24" s="34"/>
      <c r="AZ24" s="93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</row>
    <row r="25" ht="26.25" customHeight="1">
      <c r="A25" s="125"/>
      <c r="B25" s="127">
        <v>8.0</v>
      </c>
      <c r="C25" s="128" t="str">
        <f t="array" ref="C25">xlookup(B25,DATA!K:K,DATA!D:D)</f>
        <v>전라남도</v>
      </c>
      <c r="D25" s="128" t="str">
        <f t="array" ref="D25">xlookup(B25,DATA!K:K,DATA!E:E)</f>
        <v>구례군</v>
      </c>
      <c r="E25" s="129">
        <f t="array" ref="E25">xlookup(B25,DATA!K:K,DATA!I:I)</f>
        <v>1.445783133</v>
      </c>
      <c r="F25" s="125"/>
      <c r="G25" s="127">
        <v>8.0</v>
      </c>
      <c r="H25" s="128" t="str">
        <f t="array" ref="H25">xlookup(G25,DATA!L:L,DATA!D:D)</f>
        <v>전라남도</v>
      </c>
      <c r="I25" s="128" t="str">
        <f t="array" ref="I25">xlookup(G25,DATA!L:L,DATA!E:E)</f>
        <v>담양군</v>
      </c>
      <c r="J25" s="129">
        <f t="array" ref="J25">xlookup(G25,DATA!L:L,DATA!I:I)</f>
        <v>0.373280943</v>
      </c>
      <c r="K25" s="130"/>
      <c r="L25" s="131"/>
      <c r="M25" s="136"/>
      <c r="N25" s="133"/>
      <c r="O25" s="134"/>
      <c r="P25" s="134"/>
      <c r="Q25" s="134"/>
      <c r="R25" s="134"/>
      <c r="S25" s="131"/>
      <c r="T25" s="130"/>
      <c r="U25" s="2"/>
      <c r="V25" s="110"/>
      <c r="W25" s="110"/>
      <c r="X25" s="110"/>
      <c r="Y25" s="110"/>
      <c r="Z25" s="110"/>
      <c r="AA25" s="111"/>
      <c r="AB25" s="108"/>
      <c r="AC25" s="2"/>
      <c r="AD25" s="87"/>
      <c r="AE25" s="87"/>
      <c r="AF25" s="87"/>
      <c r="AG25" s="87"/>
      <c r="AH25" s="87"/>
      <c r="AI25" s="87"/>
      <c r="AJ25" s="87"/>
      <c r="AK25" s="117"/>
      <c r="AL25" s="117"/>
      <c r="AM25" s="117"/>
      <c r="AN25" s="117"/>
      <c r="AO25" s="117"/>
      <c r="AP25" s="117"/>
      <c r="AQ25" s="117"/>
      <c r="AR25" s="93"/>
      <c r="AS25" s="34"/>
      <c r="AT25" s="34"/>
      <c r="AU25" s="34"/>
      <c r="AV25" s="34"/>
      <c r="AW25" s="34"/>
      <c r="AX25" s="34"/>
      <c r="AY25" s="34"/>
      <c r="AZ25" s="93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</row>
    <row r="26" ht="26.25" customHeight="1">
      <c r="A26" s="125"/>
      <c r="B26" s="127">
        <v>9.0</v>
      </c>
      <c r="C26" s="128" t="str">
        <f t="array" ref="C26">xlookup(B26,DATA!K:K,DATA!D:D)</f>
        <v>서울특별시</v>
      </c>
      <c r="D26" s="128" t="str">
        <f t="array" ref="D26">xlookup(B26,DATA!K:K,DATA!E:E)</f>
        <v>동작구</v>
      </c>
      <c r="E26" s="129">
        <f t="array" ref="E26">xlookup(B26,DATA!K:K,DATA!I:I)</f>
        <v>1.392857143</v>
      </c>
      <c r="F26" s="125"/>
      <c r="G26" s="127">
        <v>9.0</v>
      </c>
      <c r="H26" s="128" t="str">
        <f t="array" ref="H26">xlookup(G26,DATA!L:L,DATA!D:D)</f>
        <v>전라남도</v>
      </c>
      <c r="I26" s="128" t="str">
        <f t="array" ref="I26">xlookup(G26,DATA!L:L,DATA!E:E)</f>
        <v>여수시</v>
      </c>
      <c r="J26" s="129">
        <f t="array" ref="J26">xlookup(G26,DATA!L:L,DATA!I:I)</f>
        <v>0.4348582362</v>
      </c>
      <c r="K26" s="130"/>
      <c r="T26" s="130"/>
      <c r="V26" s="110"/>
      <c r="W26" s="110"/>
      <c r="X26" s="110"/>
      <c r="Y26" s="110"/>
      <c r="Z26" s="110"/>
      <c r="AA26" s="111"/>
      <c r="AB26" s="108"/>
      <c r="AC26" s="2"/>
      <c r="AD26" s="87"/>
      <c r="AE26" s="87"/>
      <c r="AF26" s="87"/>
      <c r="AG26" s="87"/>
      <c r="AH26" s="87"/>
      <c r="AI26" s="87"/>
      <c r="AJ26" s="87"/>
      <c r="AK26" s="117"/>
      <c r="AL26" s="117"/>
      <c r="AM26" s="117"/>
      <c r="AN26" s="117"/>
      <c r="AO26" s="117"/>
      <c r="AP26" s="117"/>
      <c r="AQ26" s="117"/>
      <c r="AR26" s="93"/>
      <c r="AS26" s="108"/>
      <c r="AT26" s="108"/>
      <c r="AU26" s="108"/>
      <c r="AV26" s="108"/>
      <c r="AW26" s="108"/>
      <c r="AX26" s="108"/>
      <c r="AY26" s="108"/>
      <c r="AZ26" s="93"/>
      <c r="BA26" s="108"/>
      <c r="BB26" s="108"/>
      <c r="BC26" s="108"/>
      <c r="BD26" s="108"/>
      <c r="BE26" s="108"/>
      <c r="BF26" s="108"/>
      <c r="BG26" s="108"/>
      <c r="BH26" s="108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</row>
    <row r="27" ht="26.25" customHeight="1">
      <c r="A27" s="125"/>
      <c r="B27" s="127">
        <v>10.0</v>
      </c>
      <c r="C27" s="128" t="str">
        <f t="array" ref="C27">xlookup(B27,DATA!K:K,DATA!D:D)</f>
        <v>충청북도</v>
      </c>
      <c r="D27" s="128" t="str">
        <f t="array" ref="D27">xlookup(B27,DATA!K:K,DATA!E:E)</f>
        <v>괴산군</v>
      </c>
      <c r="E27" s="129">
        <f t="array" ref="E27">xlookup(B27,DATA!K:K,DATA!I:I)</f>
        <v>1.388888889</v>
      </c>
      <c r="F27" s="125"/>
      <c r="G27" s="127">
        <v>10.0</v>
      </c>
      <c r="H27" s="128" t="str">
        <f t="array" ref="H27">xlookup(G27,DATA!L:L,DATA!D:D)</f>
        <v>전라북도</v>
      </c>
      <c r="I27" s="128" t="str">
        <f t="array" ref="I27">xlookup(G27,DATA!L:L,DATA!E:E)</f>
        <v>장수군</v>
      </c>
      <c r="J27" s="129">
        <f t="array" ref="J27">xlookup(G27,DATA!L:L,DATA!I:I)</f>
        <v>0.4651162791</v>
      </c>
      <c r="K27" s="130"/>
      <c r="L27" s="82"/>
      <c r="M27" s="82"/>
      <c r="N27" s="82"/>
      <c r="O27" s="82"/>
      <c r="P27" s="82"/>
      <c r="Q27" s="82"/>
      <c r="R27" s="82"/>
      <c r="S27" s="82"/>
      <c r="T27" s="130"/>
      <c r="V27" s="110"/>
      <c r="W27" s="110"/>
      <c r="X27" s="110"/>
      <c r="Y27" s="110"/>
      <c r="Z27" s="110"/>
      <c r="AA27" s="111"/>
      <c r="AB27" s="108"/>
      <c r="AC27" s="2"/>
      <c r="AD27" s="87"/>
      <c r="AE27" s="87"/>
      <c r="AF27" s="87"/>
      <c r="AG27" s="87"/>
      <c r="AH27" s="87"/>
      <c r="AI27" s="87"/>
      <c r="AJ27" s="87"/>
      <c r="AK27" s="117"/>
      <c r="AL27" s="117"/>
      <c r="AM27" s="117"/>
      <c r="AN27" s="117"/>
      <c r="AO27" s="117"/>
      <c r="AP27" s="117"/>
      <c r="AQ27" s="117"/>
      <c r="AR27" s="93"/>
      <c r="AS27" s="108"/>
      <c r="AT27" s="108"/>
      <c r="AU27" s="108"/>
      <c r="AV27" s="108"/>
      <c r="AW27" s="108"/>
      <c r="AX27" s="108"/>
      <c r="AY27" s="108"/>
      <c r="AZ27" s="93"/>
      <c r="BA27" s="108"/>
      <c r="BB27" s="108"/>
      <c r="BC27" s="108"/>
      <c r="BD27" s="108"/>
      <c r="BE27" s="108"/>
      <c r="BF27" s="108"/>
      <c r="BG27" s="108"/>
      <c r="BH27" s="108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</row>
    <row r="28" ht="26.25" customHeight="1">
      <c r="A28" s="97"/>
      <c r="B28" s="98" t="s">
        <v>15</v>
      </c>
      <c r="C28" s="99" t="s">
        <v>66</v>
      </c>
      <c r="D28" s="100"/>
      <c r="E28" s="101"/>
      <c r="F28" s="97"/>
      <c r="G28" s="98" t="s">
        <v>15</v>
      </c>
      <c r="H28" s="99" t="s">
        <v>66</v>
      </c>
      <c r="I28" s="100"/>
      <c r="J28" s="101"/>
      <c r="K28" s="102"/>
      <c r="L28" s="103"/>
      <c r="M28" s="103"/>
      <c r="N28" s="103"/>
      <c r="O28" s="103"/>
      <c r="P28" s="103"/>
      <c r="Q28" s="103"/>
      <c r="R28" s="103"/>
      <c r="S28" s="103"/>
      <c r="T28" s="102"/>
      <c r="V28" s="110"/>
      <c r="W28" s="110"/>
      <c r="X28" s="110"/>
      <c r="Y28" s="110"/>
      <c r="Z28" s="110"/>
      <c r="AA28" s="111"/>
      <c r="AB28" s="108"/>
      <c r="AC28" s="2"/>
      <c r="AD28" s="87"/>
      <c r="AE28" s="87"/>
      <c r="AF28" s="87"/>
      <c r="AG28" s="87"/>
      <c r="AH28" s="87"/>
      <c r="AI28" s="87"/>
      <c r="AJ28" s="87"/>
      <c r="AK28" s="117"/>
      <c r="AL28" s="117"/>
      <c r="AM28" s="117"/>
      <c r="AN28" s="117"/>
      <c r="AO28" s="117"/>
      <c r="AP28" s="117"/>
      <c r="AQ28" s="117"/>
      <c r="AR28" s="93"/>
      <c r="AS28" s="108"/>
      <c r="AT28" s="108"/>
      <c r="AU28" s="108"/>
      <c r="AV28" s="108"/>
      <c r="AW28" s="108"/>
      <c r="AX28" s="108"/>
      <c r="AY28" s="108"/>
      <c r="AZ28" s="93"/>
      <c r="BA28" s="108"/>
      <c r="BB28" s="108"/>
      <c r="BC28" s="108"/>
      <c r="BD28" s="108"/>
      <c r="BE28" s="108"/>
      <c r="BF28" s="108"/>
      <c r="BG28" s="108"/>
      <c r="BH28" s="108"/>
      <c r="BI28" s="137"/>
      <c r="BJ28" s="137"/>
      <c r="BK28" s="137"/>
      <c r="BL28" s="137"/>
      <c r="BM28" s="137"/>
      <c r="BN28" s="137"/>
      <c r="BO28" s="137"/>
      <c r="BP28" s="137"/>
      <c r="BQ28" s="137"/>
      <c r="BR28" s="137"/>
      <c r="BS28" s="137"/>
      <c r="BT28" s="137"/>
      <c r="BU28" s="137"/>
      <c r="BV28" s="137"/>
      <c r="BW28" s="137"/>
    </row>
    <row r="29" ht="26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T29" s="2"/>
      <c r="U29" s="2"/>
      <c r="V29" s="110"/>
      <c r="W29" s="110"/>
      <c r="X29" s="110"/>
      <c r="Y29" s="110"/>
      <c r="Z29" s="110"/>
      <c r="AA29" s="111"/>
      <c r="AB29" s="108"/>
      <c r="AC29" s="2"/>
      <c r="AD29" s="87"/>
      <c r="AE29" s="87"/>
      <c r="AF29" s="87"/>
      <c r="AG29" s="87"/>
      <c r="AH29" s="87"/>
      <c r="AI29" s="87"/>
      <c r="AJ29" s="87"/>
      <c r="AK29" s="117"/>
      <c r="AL29" s="117"/>
      <c r="AM29" s="117"/>
      <c r="AN29" s="117"/>
      <c r="AO29" s="117"/>
      <c r="AP29" s="117"/>
      <c r="AQ29" s="117"/>
      <c r="AR29" s="93"/>
      <c r="AS29" s="34"/>
      <c r="AT29" s="34"/>
      <c r="AU29" s="34"/>
      <c r="AV29" s="34"/>
      <c r="AW29" s="34"/>
      <c r="AX29" s="34"/>
      <c r="AY29" s="34"/>
      <c r="AZ29" s="93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</row>
    <row r="30" ht="26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T30" s="2"/>
      <c r="U30" s="2"/>
      <c r="V30" s="110"/>
      <c r="W30" s="110"/>
      <c r="X30" s="110"/>
      <c r="Y30" s="110"/>
      <c r="Z30" s="110"/>
      <c r="AA30" s="111"/>
      <c r="AB30" s="108"/>
      <c r="AC30" s="2"/>
      <c r="AD30" s="87"/>
      <c r="AE30" s="87"/>
      <c r="AF30" s="87"/>
      <c r="AG30" s="87"/>
      <c r="AH30" s="87"/>
      <c r="AI30" s="87"/>
      <c r="AJ30" s="87"/>
      <c r="AK30" s="117"/>
      <c r="AL30" s="117"/>
      <c r="AM30" s="117"/>
      <c r="AN30" s="117"/>
      <c r="AO30" s="117"/>
      <c r="AP30" s="117"/>
      <c r="AQ30" s="117"/>
      <c r="AR30" s="93"/>
      <c r="AS30" s="34"/>
      <c r="AT30" s="34"/>
      <c r="AU30" s="34"/>
      <c r="AV30" s="34"/>
      <c r="AW30" s="34"/>
      <c r="AX30" s="34"/>
      <c r="AY30" s="34"/>
      <c r="AZ30" s="93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T31" s="2"/>
      <c r="U31" s="2"/>
      <c r="V31" s="110"/>
      <c r="W31" s="110"/>
      <c r="X31" s="110"/>
      <c r="Y31" s="110"/>
      <c r="Z31" s="110"/>
      <c r="AA31" s="111"/>
      <c r="AB31" s="108"/>
      <c r="AC31" s="2"/>
      <c r="AD31" s="87"/>
      <c r="AE31" s="87"/>
      <c r="AF31" s="87"/>
      <c r="AG31" s="87"/>
      <c r="AH31" s="87"/>
      <c r="AI31" s="87"/>
      <c r="AJ31" s="87"/>
      <c r="AK31" s="117"/>
      <c r="AL31" s="117"/>
      <c r="AM31" s="117"/>
      <c r="AN31" s="117"/>
      <c r="AO31" s="117"/>
      <c r="AP31" s="117"/>
      <c r="AQ31" s="117"/>
      <c r="AR31" s="93"/>
      <c r="AS31" s="34"/>
      <c r="AT31" s="34"/>
      <c r="AU31" s="34"/>
      <c r="AV31" s="34"/>
      <c r="AW31" s="34"/>
      <c r="AX31" s="34"/>
      <c r="AY31" s="34"/>
      <c r="AZ31" s="93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T32" s="2"/>
      <c r="U32" s="2"/>
      <c r="V32" s="110"/>
      <c r="W32" s="110"/>
      <c r="X32" s="110"/>
      <c r="Y32" s="110"/>
      <c r="Z32" s="110"/>
      <c r="AA32" s="111"/>
      <c r="AB32" s="108"/>
      <c r="AC32" s="2"/>
      <c r="AD32" s="87"/>
      <c r="AE32" s="87"/>
      <c r="AF32" s="87"/>
      <c r="AG32" s="87"/>
      <c r="AH32" s="87"/>
      <c r="AI32" s="87"/>
      <c r="AJ32" s="87"/>
      <c r="AK32" s="117"/>
      <c r="AL32" s="117"/>
      <c r="AM32" s="117"/>
      <c r="AN32" s="117"/>
      <c r="AO32" s="117"/>
      <c r="AP32" s="117"/>
      <c r="AQ32" s="117"/>
      <c r="AR32" s="93"/>
      <c r="AS32" s="34"/>
      <c r="AT32" s="34"/>
      <c r="AU32" s="34"/>
      <c r="AV32" s="34"/>
      <c r="AW32" s="34"/>
      <c r="AX32" s="34"/>
      <c r="AY32" s="34"/>
      <c r="AZ32" s="93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T33" s="2"/>
      <c r="U33" s="2"/>
      <c r="V33" s="110"/>
      <c r="W33" s="110"/>
      <c r="X33" s="110"/>
      <c r="Y33" s="110"/>
      <c r="Z33" s="110"/>
      <c r="AA33" s="111"/>
      <c r="AB33" s="108"/>
      <c r="AC33" s="2"/>
      <c r="AD33" s="87"/>
      <c r="AE33" s="87"/>
      <c r="AF33" s="87"/>
      <c r="AG33" s="87"/>
      <c r="AH33" s="87"/>
      <c r="AI33" s="87"/>
      <c r="AJ33" s="87"/>
      <c r="AK33" s="117"/>
      <c r="AL33" s="117"/>
      <c r="AM33" s="117"/>
      <c r="AN33" s="117"/>
      <c r="AO33" s="117"/>
      <c r="AP33" s="117"/>
      <c r="AQ33" s="117"/>
      <c r="AR33" s="93"/>
      <c r="AS33" s="34"/>
      <c r="AT33" s="34"/>
      <c r="AU33" s="34"/>
      <c r="AV33" s="34"/>
      <c r="AW33" s="34"/>
      <c r="AX33" s="34"/>
      <c r="AY33" s="34"/>
      <c r="AZ33" s="93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T34" s="2"/>
      <c r="U34" s="2"/>
      <c r="V34" s="110"/>
      <c r="W34" s="110"/>
      <c r="X34" s="110"/>
      <c r="Y34" s="110"/>
      <c r="Z34" s="110"/>
      <c r="AA34" s="111"/>
      <c r="AB34" s="108"/>
      <c r="AC34" s="2"/>
      <c r="AD34" s="87"/>
      <c r="AE34" s="87"/>
      <c r="AF34" s="87"/>
      <c r="AG34" s="87"/>
      <c r="AH34" s="87"/>
      <c r="AI34" s="87"/>
      <c r="AJ34" s="87"/>
      <c r="AK34" s="117"/>
      <c r="AL34" s="117"/>
      <c r="AM34" s="117"/>
      <c r="AN34" s="117"/>
      <c r="AO34" s="117"/>
      <c r="AP34" s="117"/>
      <c r="AQ34" s="117"/>
      <c r="AR34" s="93"/>
      <c r="AS34" s="34"/>
      <c r="AT34" s="34"/>
      <c r="AU34" s="34"/>
      <c r="AV34" s="34"/>
      <c r="AW34" s="34"/>
      <c r="AX34" s="34"/>
      <c r="AY34" s="34"/>
      <c r="AZ34" s="93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T35" s="2"/>
      <c r="U35" s="2"/>
      <c r="V35" s="110"/>
      <c r="W35" s="110"/>
      <c r="X35" s="110"/>
      <c r="Y35" s="110"/>
      <c r="Z35" s="110"/>
      <c r="AA35" s="111"/>
      <c r="AB35" s="108"/>
      <c r="AC35" s="2"/>
      <c r="AD35" s="87"/>
      <c r="AE35" s="87"/>
      <c r="AF35" s="87"/>
      <c r="AG35" s="87"/>
      <c r="AH35" s="87"/>
      <c r="AI35" s="87"/>
      <c r="AJ35" s="87"/>
      <c r="AK35" s="117"/>
      <c r="AL35" s="117"/>
      <c r="AM35" s="117"/>
      <c r="AN35" s="117"/>
      <c r="AO35" s="117"/>
      <c r="AP35" s="117"/>
      <c r="AQ35" s="117"/>
      <c r="AR35" s="93"/>
      <c r="AS35" s="34"/>
      <c r="AT35" s="34"/>
      <c r="AU35" s="34"/>
      <c r="AV35" s="34"/>
      <c r="AW35" s="34"/>
      <c r="AX35" s="34"/>
      <c r="AY35" s="34"/>
      <c r="AZ35" s="93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03"/>
      <c r="M36" s="103"/>
      <c r="N36" s="103"/>
      <c r="O36" s="103"/>
      <c r="P36" s="103"/>
      <c r="Q36" s="103"/>
      <c r="R36" s="103"/>
      <c r="S36" s="103"/>
      <c r="T36" s="2"/>
      <c r="U36" s="2"/>
      <c r="V36" s="110"/>
      <c r="W36" s="110"/>
      <c r="X36" s="110"/>
      <c r="Y36" s="110"/>
      <c r="Z36" s="110"/>
      <c r="AA36" s="111"/>
      <c r="AB36" s="108"/>
      <c r="AC36" s="2"/>
      <c r="AD36" s="87"/>
      <c r="AE36" s="87"/>
      <c r="AF36" s="87"/>
      <c r="AG36" s="87"/>
      <c r="AH36" s="87"/>
      <c r="AI36" s="87"/>
      <c r="AJ36" s="87"/>
      <c r="AK36" s="117"/>
      <c r="AL36" s="117"/>
      <c r="AM36" s="117"/>
      <c r="AN36" s="117"/>
      <c r="AO36" s="117"/>
      <c r="AP36" s="117"/>
      <c r="AQ36" s="117"/>
      <c r="AR36" s="93"/>
      <c r="AS36" s="34"/>
      <c r="AT36" s="34"/>
      <c r="AU36" s="34"/>
      <c r="AV36" s="34"/>
      <c r="AW36" s="34"/>
      <c r="AX36" s="34"/>
      <c r="AY36" s="34"/>
      <c r="AZ36" s="93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03"/>
      <c r="M37" s="103"/>
      <c r="N37" s="103"/>
      <c r="O37" s="103"/>
      <c r="P37" s="103"/>
      <c r="Q37" s="103"/>
      <c r="R37" s="103"/>
      <c r="S37" s="103"/>
      <c r="T37" s="2"/>
      <c r="U37" s="2"/>
      <c r="V37" s="110"/>
      <c r="W37" s="110"/>
      <c r="X37" s="110"/>
      <c r="Y37" s="110"/>
      <c r="Z37" s="110"/>
      <c r="AA37" s="111"/>
      <c r="AB37" s="108"/>
      <c r="AC37" s="2"/>
      <c r="AD37" s="87"/>
      <c r="AE37" s="87"/>
      <c r="AF37" s="87"/>
      <c r="AG37" s="87"/>
      <c r="AH37" s="87"/>
      <c r="AI37" s="87"/>
      <c r="AJ37" s="87"/>
      <c r="AK37" s="117"/>
      <c r="AL37" s="117"/>
      <c r="AM37" s="117"/>
      <c r="AN37" s="117"/>
      <c r="AO37" s="117"/>
      <c r="AP37" s="117"/>
      <c r="AQ37" s="117"/>
      <c r="AR37" s="93"/>
      <c r="AS37" s="34"/>
      <c r="AT37" s="34"/>
      <c r="AU37" s="34"/>
      <c r="AV37" s="34"/>
      <c r="AW37" s="34"/>
      <c r="AX37" s="34"/>
      <c r="AY37" s="34"/>
      <c r="AZ37" s="93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03"/>
      <c r="M38" s="103"/>
      <c r="N38" s="103"/>
      <c r="O38" s="103"/>
      <c r="P38" s="103"/>
      <c r="Q38" s="103"/>
      <c r="R38" s="103"/>
      <c r="S38" s="103"/>
      <c r="T38" s="2"/>
      <c r="U38" s="2"/>
      <c r="V38" s="110"/>
      <c r="W38" s="110"/>
      <c r="X38" s="110"/>
      <c r="Y38" s="110"/>
      <c r="Z38" s="110"/>
      <c r="AA38" s="111"/>
      <c r="AB38" s="108"/>
      <c r="AC38" s="2"/>
      <c r="AD38" s="87"/>
      <c r="AE38" s="87"/>
      <c r="AF38" s="87"/>
      <c r="AG38" s="87"/>
      <c r="AH38" s="87"/>
      <c r="AI38" s="87"/>
      <c r="AJ38" s="87"/>
      <c r="AK38" s="117"/>
      <c r="AL38" s="117"/>
      <c r="AM38" s="117"/>
      <c r="AN38" s="117"/>
      <c r="AO38" s="117"/>
      <c r="AP38" s="117"/>
      <c r="AQ38" s="117"/>
      <c r="AR38" s="93"/>
      <c r="AS38" s="34"/>
      <c r="AT38" s="34"/>
      <c r="AU38" s="34"/>
      <c r="AV38" s="34"/>
      <c r="AW38" s="34"/>
      <c r="AX38" s="34"/>
      <c r="AY38" s="34"/>
      <c r="AZ38" s="93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03"/>
      <c r="M39" s="103"/>
      <c r="N39" s="103"/>
      <c r="O39" s="103"/>
      <c r="P39" s="103"/>
      <c r="Q39" s="103"/>
      <c r="R39" s="103"/>
      <c r="S39" s="103"/>
      <c r="T39" s="2"/>
      <c r="U39" s="2"/>
      <c r="V39" s="110"/>
      <c r="W39" s="110"/>
      <c r="X39" s="110"/>
      <c r="Y39" s="110"/>
      <c r="Z39" s="110"/>
      <c r="AA39" s="111"/>
      <c r="AB39" s="108"/>
      <c r="AC39" s="2"/>
      <c r="AD39" s="87"/>
      <c r="AE39" s="87"/>
      <c r="AF39" s="87"/>
      <c r="AG39" s="87"/>
      <c r="AH39" s="87"/>
      <c r="AI39" s="87"/>
      <c r="AJ39" s="87"/>
      <c r="AK39" s="117"/>
      <c r="AL39" s="117"/>
      <c r="AM39" s="117"/>
      <c r="AN39" s="117"/>
      <c r="AO39" s="117"/>
      <c r="AP39" s="117"/>
      <c r="AQ39" s="117"/>
      <c r="AR39" s="93"/>
      <c r="AS39" s="34"/>
      <c r="AT39" s="34"/>
      <c r="AU39" s="34"/>
      <c r="AV39" s="34"/>
      <c r="AW39" s="34"/>
      <c r="AX39" s="34"/>
      <c r="AY39" s="34"/>
      <c r="AZ39" s="93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03"/>
      <c r="M40" s="103"/>
      <c r="N40" s="103"/>
      <c r="O40" s="103"/>
      <c r="P40" s="103"/>
      <c r="Q40" s="103"/>
      <c r="R40" s="103"/>
      <c r="S40" s="103"/>
      <c r="T40" s="2"/>
      <c r="U40" s="2"/>
      <c r="V40" s="110"/>
      <c r="W40" s="110"/>
      <c r="X40" s="110"/>
      <c r="Y40" s="110"/>
      <c r="Z40" s="110"/>
      <c r="AA40" s="111"/>
      <c r="AB40" s="108"/>
      <c r="AC40" s="2"/>
      <c r="AD40" s="87"/>
      <c r="AE40" s="87"/>
      <c r="AF40" s="87"/>
      <c r="AG40" s="87"/>
      <c r="AH40" s="87"/>
      <c r="AI40" s="87"/>
      <c r="AJ40" s="87"/>
      <c r="AK40" s="117"/>
      <c r="AL40" s="117"/>
      <c r="AM40" s="117"/>
      <c r="AN40" s="117"/>
      <c r="AO40" s="117"/>
      <c r="AP40" s="117"/>
      <c r="AQ40" s="117"/>
      <c r="AR40" s="93"/>
      <c r="AS40" s="34"/>
      <c r="AT40" s="34"/>
      <c r="AU40" s="34"/>
      <c r="AV40" s="34"/>
      <c r="AW40" s="34"/>
      <c r="AX40" s="34"/>
      <c r="AY40" s="34"/>
      <c r="AZ40" s="93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03"/>
      <c r="M41" s="103"/>
      <c r="N41" s="103"/>
      <c r="O41" s="103"/>
      <c r="P41" s="103"/>
      <c r="Q41" s="103"/>
      <c r="R41" s="103"/>
      <c r="S41" s="103"/>
      <c r="T41" s="2"/>
      <c r="U41" s="2"/>
      <c r="V41" s="110"/>
      <c r="W41" s="110"/>
      <c r="X41" s="110"/>
      <c r="Y41" s="110"/>
      <c r="Z41" s="110"/>
      <c r="AA41" s="111"/>
      <c r="AB41" s="108"/>
      <c r="AC41" s="2"/>
      <c r="AD41" s="87"/>
      <c r="AE41" s="87"/>
      <c r="AF41" s="87"/>
      <c r="AG41" s="87"/>
      <c r="AH41" s="87"/>
      <c r="AI41" s="87"/>
      <c r="AJ41" s="87"/>
      <c r="AK41" s="117"/>
      <c r="AL41" s="117"/>
      <c r="AM41" s="117"/>
      <c r="AN41" s="117"/>
      <c r="AO41" s="117"/>
      <c r="AP41" s="117"/>
      <c r="AQ41" s="117"/>
      <c r="AR41" s="93"/>
      <c r="AS41" s="34"/>
      <c r="AT41" s="34"/>
      <c r="AU41" s="34"/>
      <c r="AV41" s="34"/>
      <c r="AW41" s="34"/>
      <c r="AX41" s="34"/>
      <c r="AY41" s="34"/>
      <c r="AZ41" s="93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03"/>
      <c r="M42" s="103"/>
      <c r="N42" s="103"/>
      <c r="O42" s="103"/>
      <c r="P42" s="103"/>
      <c r="Q42" s="103"/>
      <c r="R42" s="103"/>
      <c r="S42" s="103"/>
      <c r="T42" s="2"/>
      <c r="U42" s="2"/>
      <c r="V42" s="110"/>
      <c r="W42" s="110"/>
      <c r="X42" s="110"/>
      <c r="Y42" s="110"/>
      <c r="Z42" s="110"/>
      <c r="AA42" s="111"/>
      <c r="AB42" s="108"/>
      <c r="AC42" s="2"/>
      <c r="AD42" s="87"/>
      <c r="AE42" s="87"/>
      <c r="AF42" s="87"/>
      <c r="AG42" s="87"/>
      <c r="AH42" s="87"/>
      <c r="AI42" s="87"/>
      <c r="AJ42" s="87"/>
      <c r="AK42" s="117"/>
      <c r="AL42" s="117"/>
      <c r="AM42" s="117"/>
      <c r="AN42" s="117"/>
      <c r="AO42" s="117"/>
      <c r="AP42" s="117"/>
      <c r="AQ42" s="117"/>
      <c r="AR42" s="93"/>
      <c r="AS42" s="34"/>
      <c r="AT42" s="34"/>
      <c r="AU42" s="34"/>
      <c r="AV42" s="34"/>
      <c r="AW42" s="34"/>
      <c r="AX42" s="34"/>
      <c r="AY42" s="34"/>
      <c r="AZ42" s="93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03"/>
      <c r="M43" s="103"/>
      <c r="N43" s="103"/>
      <c r="O43" s="103"/>
      <c r="P43" s="103"/>
      <c r="Q43" s="103"/>
      <c r="R43" s="103"/>
      <c r="S43" s="103"/>
      <c r="T43" s="2"/>
      <c r="U43" s="2"/>
      <c r="V43" s="110"/>
      <c r="W43" s="110"/>
      <c r="X43" s="110"/>
      <c r="Y43" s="110"/>
      <c r="Z43" s="110"/>
      <c r="AA43" s="111"/>
      <c r="AB43" s="108"/>
      <c r="AC43" s="2"/>
      <c r="AD43" s="87"/>
      <c r="AE43" s="87"/>
      <c r="AF43" s="87"/>
      <c r="AG43" s="87"/>
      <c r="AH43" s="87"/>
      <c r="AI43" s="87"/>
      <c r="AJ43" s="87"/>
      <c r="AK43" s="117"/>
      <c r="AL43" s="117"/>
      <c r="AM43" s="117"/>
      <c r="AN43" s="117"/>
      <c r="AO43" s="117"/>
      <c r="AP43" s="117"/>
      <c r="AQ43" s="117"/>
      <c r="AR43" s="93"/>
      <c r="AS43" s="34"/>
      <c r="AT43" s="34"/>
      <c r="AU43" s="34"/>
      <c r="AV43" s="34"/>
      <c r="AW43" s="34"/>
      <c r="AX43" s="34"/>
      <c r="AY43" s="34"/>
      <c r="AZ43" s="93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03"/>
      <c r="M44" s="103"/>
      <c r="N44" s="103"/>
      <c r="O44" s="103"/>
      <c r="P44" s="103"/>
      <c r="Q44" s="103"/>
      <c r="R44" s="103"/>
      <c r="S44" s="103"/>
      <c r="T44" s="2"/>
      <c r="U44" s="2"/>
      <c r="V44" s="110"/>
      <c r="W44" s="110"/>
      <c r="X44" s="110"/>
      <c r="Y44" s="110"/>
      <c r="Z44" s="110"/>
      <c r="AA44" s="111"/>
      <c r="AB44" s="108"/>
      <c r="AC44" s="2"/>
      <c r="AD44" s="87"/>
      <c r="AE44" s="87"/>
      <c r="AF44" s="87"/>
      <c r="AG44" s="87"/>
      <c r="AH44" s="87"/>
      <c r="AI44" s="87"/>
      <c r="AJ44" s="87"/>
      <c r="AK44" s="117"/>
      <c r="AL44" s="117"/>
      <c r="AM44" s="117"/>
      <c r="AN44" s="117"/>
      <c r="AO44" s="117"/>
      <c r="AP44" s="117"/>
      <c r="AQ44" s="117"/>
      <c r="AR44" s="93"/>
      <c r="AS44" s="34"/>
      <c r="AT44" s="34"/>
      <c r="AU44" s="34"/>
      <c r="AV44" s="34"/>
      <c r="AW44" s="34"/>
      <c r="AX44" s="34"/>
      <c r="AY44" s="34"/>
      <c r="AZ44" s="93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03"/>
      <c r="M45" s="103"/>
      <c r="N45" s="103"/>
      <c r="O45" s="103"/>
      <c r="P45" s="103"/>
      <c r="Q45" s="103"/>
      <c r="R45" s="103"/>
      <c r="S45" s="103"/>
      <c r="T45" s="2"/>
      <c r="U45" s="2"/>
      <c r="V45" s="110"/>
      <c r="W45" s="110"/>
      <c r="X45" s="110"/>
      <c r="Y45" s="110"/>
      <c r="Z45" s="110"/>
      <c r="AA45" s="111"/>
      <c r="AB45" s="108"/>
      <c r="AC45" s="2"/>
      <c r="AD45" s="87"/>
      <c r="AE45" s="87"/>
      <c r="AF45" s="87"/>
      <c r="AG45" s="87"/>
      <c r="AH45" s="87"/>
      <c r="AI45" s="87"/>
      <c r="AJ45" s="87"/>
      <c r="AK45" s="117"/>
      <c r="AL45" s="117"/>
      <c r="AM45" s="117"/>
      <c r="AN45" s="117"/>
      <c r="AO45" s="117"/>
      <c r="AP45" s="117"/>
      <c r="AQ45" s="117"/>
      <c r="AR45" s="93"/>
      <c r="AS45" s="34"/>
      <c r="AT45" s="34"/>
      <c r="AU45" s="34"/>
      <c r="AV45" s="34"/>
      <c r="AW45" s="34"/>
      <c r="AX45" s="34"/>
      <c r="AY45" s="34"/>
      <c r="AZ45" s="93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03"/>
      <c r="M46" s="103"/>
      <c r="N46" s="103"/>
      <c r="O46" s="103"/>
      <c r="P46" s="103"/>
      <c r="Q46" s="103"/>
      <c r="R46" s="103"/>
      <c r="S46" s="103"/>
      <c r="T46" s="2"/>
      <c r="U46" s="2"/>
      <c r="V46" s="110"/>
      <c r="W46" s="110"/>
      <c r="X46" s="110"/>
      <c r="Y46" s="110"/>
      <c r="Z46" s="110"/>
      <c r="AA46" s="111"/>
      <c r="AB46" s="108"/>
      <c r="AC46" s="2"/>
      <c r="AD46" s="87"/>
      <c r="AE46" s="87"/>
      <c r="AF46" s="87"/>
      <c r="AG46" s="87"/>
      <c r="AH46" s="87"/>
      <c r="AI46" s="87"/>
      <c r="AJ46" s="87"/>
      <c r="AK46" s="117"/>
      <c r="AL46" s="117"/>
      <c r="AM46" s="117"/>
      <c r="AN46" s="117"/>
      <c r="AO46" s="117"/>
      <c r="AP46" s="117"/>
      <c r="AQ46" s="117"/>
      <c r="AR46" s="93"/>
      <c r="AS46" s="34"/>
      <c r="AT46" s="34"/>
      <c r="AU46" s="34"/>
      <c r="AV46" s="34"/>
      <c r="AW46" s="34"/>
      <c r="AX46" s="34"/>
      <c r="AY46" s="34"/>
      <c r="AZ46" s="93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03"/>
      <c r="M47" s="103"/>
      <c r="N47" s="103"/>
      <c r="O47" s="103"/>
      <c r="P47" s="103"/>
      <c r="Q47" s="103"/>
      <c r="R47" s="103"/>
      <c r="S47" s="103"/>
      <c r="T47" s="2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87"/>
      <c r="AG47" s="87"/>
      <c r="AH47" s="87"/>
      <c r="AI47" s="87"/>
      <c r="AJ47" s="87"/>
      <c r="AK47" s="117"/>
      <c r="AL47" s="117"/>
      <c r="AM47" s="117"/>
      <c r="AN47" s="117"/>
      <c r="AO47" s="117"/>
      <c r="AP47" s="117"/>
      <c r="AQ47" s="117"/>
      <c r="AR47" s="93"/>
      <c r="AS47" s="34"/>
      <c r="AT47" s="34"/>
      <c r="AU47" s="34"/>
      <c r="AV47" s="34"/>
      <c r="AW47" s="34"/>
      <c r="AX47" s="34"/>
      <c r="AY47" s="34"/>
      <c r="AZ47" s="93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03"/>
      <c r="M48" s="103"/>
      <c r="N48" s="103"/>
      <c r="O48" s="103"/>
      <c r="P48" s="103"/>
      <c r="Q48" s="103"/>
      <c r="R48" s="103"/>
      <c r="S48" s="103"/>
      <c r="T48" s="2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87"/>
      <c r="AG48" s="87"/>
      <c r="AH48" s="87"/>
      <c r="AI48" s="87"/>
      <c r="AJ48" s="87"/>
      <c r="AK48" s="117"/>
      <c r="AL48" s="117"/>
      <c r="AM48" s="117"/>
      <c r="AN48" s="117"/>
      <c r="AO48" s="117"/>
      <c r="AP48" s="117"/>
      <c r="AQ48" s="117"/>
      <c r="AR48" s="93"/>
      <c r="AS48" s="34"/>
      <c r="AT48" s="34"/>
      <c r="AU48" s="34"/>
      <c r="AV48" s="34"/>
      <c r="AW48" s="34"/>
      <c r="AX48" s="34"/>
      <c r="AY48" s="34"/>
      <c r="AZ48" s="93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03"/>
      <c r="M49" s="103"/>
      <c r="N49" s="103"/>
      <c r="O49" s="103"/>
      <c r="P49" s="103"/>
      <c r="Q49" s="103"/>
      <c r="R49" s="103"/>
      <c r="S49" s="103"/>
      <c r="T49" s="2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87"/>
      <c r="AG49" s="87"/>
      <c r="AH49" s="87"/>
      <c r="AI49" s="87"/>
      <c r="AJ49" s="87"/>
      <c r="AK49" s="117"/>
      <c r="AL49" s="117"/>
      <c r="AM49" s="117"/>
      <c r="AN49" s="117"/>
      <c r="AO49" s="117"/>
      <c r="AP49" s="117"/>
      <c r="AQ49" s="117"/>
      <c r="AR49" s="93"/>
      <c r="AS49" s="34"/>
      <c r="AT49" s="34"/>
      <c r="AU49" s="34"/>
      <c r="AV49" s="34"/>
      <c r="AW49" s="34"/>
      <c r="AX49" s="34"/>
      <c r="AY49" s="34"/>
      <c r="AZ49" s="93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03"/>
      <c r="M50" s="103"/>
      <c r="N50" s="103"/>
      <c r="O50" s="103"/>
      <c r="P50" s="103"/>
      <c r="Q50" s="103"/>
      <c r="R50" s="103"/>
      <c r="S50" s="103"/>
      <c r="T50" s="2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87"/>
      <c r="AG50" s="87"/>
      <c r="AH50" s="87"/>
      <c r="AI50" s="87"/>
      <c r="AJ50" s="87"/>
      <c r="AK50" s="117"/>
      <c r="AL50" s="117"/>
      <c r="AM50" s="117"/>
      <c r="AN50" s="117"/>
      <c r="AO50" s="117"/>
      <c r="AP50" s="117"/>
      <c r="AQ50" s="117"/>
      <c r="AR50" s="93"/>
      <c r="AS50" s="34"/>
      <c r="AT50" s="34"/>
      <c r="AU50" s="34"/>
      <c r="AV50" s="34"/>
      <c r="AW50" s="34"/>
      <c r="AX50" s="34"/>
      <c r="AY50" s="34"/>
      <c r="AZ50" s="93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03"/>
      <c r="M51" s="103"/>
      <c r="N51" s="103"/>
      <c r="O51" s="103"/>
      <c r="P51" s="103"/>
      <c r="Q51" s="103"/>
      <c r="R51" s="103"/>
      <c r="S51" s="103"/>
      <c r="T51" s="2"/>
      <c r="U51" s="2"/>
      <c r="V51" s="110"/>
      <c r="W51" s="110"/>
      <c r="X51" s="110"/>
      <c r="Y51" s="110"/>
      <c r="Z51" s="110"/>
      <c r="AA51" s="138"/>
      <c r="AB51" s="108"/>
      <c r="AC51" s="2"/>
      <c r="AD51" s="87"/>
      <c r="AE51" s="87"/>
      <c r="AF51" s="87"/>
      <c r="AG51" s="87"/>
      <c r="AH51" s="87"/>
      <c r="AI51" s="87"/>
      <c r="AJ51" s="87"/>
      <c r="AK51" s="117"/>
      <c r="AL51" s="117"/>
      <c r="AM51" s="117"/>
      <c r="AN51" s="117"/>
      <c r="AO51" s="117"/>
      <c r="AP51" s="117"/>
      <c r="AQ51" s="117"/>
      <c r="AR51" s="93"/>
      <c r="AS51" s="34"/>
      <c r="AT51" s="34"/>
      <c r="AU51" s="34"/>
      <c r="AV51" s="34"/>
      <c r="AW51" s="34"/>
      <c r="AX51" s="34"/>
      <c r="AY51" s="34"/>
      <c r="AZ51" s="93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03"/>
      <c r="M52" s="103"/>
      <c r="N52" s="103"/>
      <c r="O52" s="103"/>
      <c r="P52" s="103"/>
      <c r="Q52" s="103"/>
      <c r="R52" s="103"/>
      <c r="S52" s="103"/>
      <c r="T52" s="2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34"/>
      <c r="AT52" s="34"/>
      <c r="AU52" s="34"/>
      <c r="AV52" s="34"/>
      <c r="AW52" s="34"/>
      <c r="AX52" s="34"/>
      <c r="AY52" s="34"/>
      <c r="AZ52" s="108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03"/>
      <c r="M53" s="103"/>
      <c r="N53" s="103"/>
      <c r="O53" s="103"/>
      <c r="P53" s="103"/>
      <c r="Q53" s="103"/>
      <c r="R53" s="103"/>
      <c r="S53" s="103"/>
      <c r="T53" s="2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34"/>
      <c r="AT53" s="34"/>
      <c r="AU53" s="34"/>
      <c r="AV53" s="34"/>
      <c r="AW53" s="34"/>
      <c r="AX53" s="34"/>
      <c r="AY53" s="34"/>
      <c r="AZ53" s="108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103"/>
      <c r="M54" s="103"/>
      <c r="N54" s="103"/>
      <c r="O54" s="103"/>
      <c r="P54" s="103"/>
      <c r="Q54" s="103"/>
      <c r="R54" s="103"/>
      <c r="S54" s="103"/>
      <c r="T54" s="2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34"/>
      <c r="AT54" s="34"/>
      <c r="AU54" s="34"/>
      <c r="AV54" s="34"/>
      <c r="AW54" s="34"/>
      <c r="AX54" s="34"/>
      <c r="AY54" s="34"/>
      <c r="AZ54" s="108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03"/>
      <c r="M55" s="103"/>
      <c r="N55" s="103"/>
      <c r="O55" s="103"/>
      <c r="P55" s="103"/>
      <c r="Q55" s="103"/>
      <c r="R55" s="103"/>
      <c r="S55" s="103"/>
      <c r="T55" s="2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34"/>
      <c r="AT55" s="34"/>
      <c r="AU55" s="34"/>
      <c r="AV55" s="34"/>
      <c r="AW55" s="34"/>
      <c r="AX55" s="34"/>
      <c r="AY55" s="34"/>
      <c r="AZ55" s="108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03"/>
      <c r="M56" s="103"/>
      <c r="N56" s="103"/>
      <c r="O56" s="103"/>
      <c r="P56" s="103"/>
      <c r="Q56" s="103"/>
      <c r="R56" s="103"/>
      <c r="S56" s="103"/>
      <c r="T56" s="2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34"/>
      <c r="AT56" s="34"/>
      <c r="AU56" s="34"/>
      <c r="AV56" s="34"/>
      <c r="AW56" s="34"/>
      <c r="AX56" s="34"/>
      <c r="AY56" s="34"/>
      <c r="AZ56" s="108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03"/>
      <c r="M57" s="103"/>
      <c r="N57" s="103"/>
      <c r="O57" s="103"/>
      <c r="P57" s="103"/>
      <c r="Q57" s="103"/>
      <c r="R57" s="103"/>
      <c r="S57" s="103"/>
      <c r="T57" s="2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08"/>
      <c r="AQ57" s="108"/>
      <c r="AR57" s="108"/>
      <c r="AS57" s="34"/>
      <c r="AT57" s="34"/>
      <c r="AU57" s="34"/>
      <c r="AV57" s="34"/>
      <c r="AW57" s="34"/>
      <c r="AX57" s="34"/>
      <c r="AY57" s="34"/>
      <c r="AZ57" s="108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03"/>
      <c r="M58" s="103"/>
      <c r="N58" s="103"/>
      <c r="O58" s="103"/>
      <c r="P58" s="103"/>
      <c r="Q58" s="103"/>
      <c r="R58" s="103"/>
      <c r="S58" s="103"/>
      <c r="T58" s="2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34"/>
      <c r="AT58" s="34"/>
      <c r="AU58" s="34"/>
      <c r="AV58" s="34"/>
      <c r="AW58" s="34"/>
      <c r="AX58" s="34"/>
      <c r="AY58" s="34"/>
      <c r="AZ58" s="108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03"/>
      <c r="M59" s="103"/>
      <c r="N59" s="103"/>
      <c r="O59" s="103"/>
      <c r="P59" s="103"/>
      <c r="Q59" s="103"/>
      <c r="R59" s="103"/>
      <c r="S59" s="103"/>
      <c r="T59" s="2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08"/>
      <c r="AQ59" s="108"/>
      <c r="AR59" s="108"/>
      <c r="AS59" s="34"/>
      <c r="AT59" s="34"/>
      <c r="AU59" s="34"/>
      <c r="AV59" s="34"/>
      <c r="AW59" s="34"/>
      <c r="AX59" s="34"/>
      <c r="AY59" s="34"/>
      <c r="AZ59" s="108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03"/>
      <c r="M60" s="103"/>
      <c r="N60" s="103"/>
      <c r="O60" s="103"/>
      <c r="P60" s="103"/>
      <c r="Q60" s="103"/>
      <c r="R60" s="103"/>
      <c r="S60" s="103"/>
      <c r="T60" s="2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34"/>
      <c r="AT60" s="34"/>
      <c r="AU60" s="34"/>
      <c r="AV60" s="34"/>
      <c r="AW60" s="34"/>
      <c r="AX60" s="34"/>
      <c r="AY60" s="34"/>
      <c r="AZ60" s="108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</row>
  </sheetData>
  <mergeCells count="7">
    <mergeCell ref="BW3:BW5"/>
    <mergeCell ref="C6:E6"/>
    <mergeCell ref="H6:J6"/>
    <mergeCell ref="AH6:AQ6"/>
    <mergeCell ref="AK10:AN10"/>
    <mergeCell ref="C28:E28"/>
    <mergeCell ref="H28:J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71.88"/>
    <col customWidth="1" min="3" max="3" width="8.25"/>
    <col customWidth="1" min="4" max="4" width="33.13"/>
    <col customWidth="1" min="5" max="5" width="10.25"/>
  </cols>
  <sheetData>
    <row r="1">
      <c r="A1" s="139" t="s">
        <v>84</v>
      </c>
      <c r="B1" s="140"/>
      <c r="C1" s="140"/>
      <c r="D1" s="140"/>
      <c r="E1" s="141"/>
      <c r="F1" s="141"/>
      <c r="G1" s="141"/>
      <c r="H1" s="142"/>
      <c r="I1" s="142"/>
      <c r="J1" s="142"/>
      <c r="K1" s="142"/>
      <c r="L1" s="142"/>
      <c r="M1" s="142"/>
    </row>
    <row r="2" ht="16.5" customHeight="1">
      <c r="A2" s="143" t="s">
        <v>85</v>
      </c>
      <c r="B2" s="144"/>
      <c r="C2" s="144"/>
      <c r="D2" s="144"/>
      <c r="E2" s="145"/>
      <c r="F2" s="145"/>
      <c r="G2" s="145"/>
      <c r="H2" s="146"/>
      <c r="I2" s="146"/>
      <c r="J2" s="146"/>
      <c r="K2" s="146"/>
      <c r="L2" s="146"/>
      <c r="M2" s="146"/>
    </row>
    <row r="3" ht="16.5" customHeight="1">
      <c r="A3" s="147" t="s">
        <v>86</v>
      </c>
      <c r="E3" s="148"/>
      <c r="F3" s="148"/>
      <c r="G3" s="148"/>
      <c r="H3" s="149"/>
      <c r="I3" s="149"/>
      <c r="J3" s="149"/>
      <c r="K3" s="149"/>
      <c r="L3" s="149"/>
      <c r="M3" s="149"/>
    </row>
    <row r="4" ht="16.5" customHeight="1">
      <c r="A4" s="150" t="s">
        <v>87</v>
      </c>
      <c r="E4" s="148"/>
      <c r="F4" s="148"/>
      <c r="G4" s="148"/>
      <c r="H4" s="149"/>
      <c r="I4" s="149"/>
      <c r="J4" s="149"/>
      <c r="K4" s="149"/>
      <c r="L4" s="149"/>
      <c r="M4" s="149"/>
    </row>
    <row r="5" ht="16.5" customHeight="1">
      <c r="A5" s="150" t="s">
        <v>88</v>
      </c>
      <c r="E5" s="148"/>
      <c r="F5" s="148"/>
      <c r="G5" s="148"/>
      <c r="H5" s="149"/>
      <c r="I5" s="149"/>
      <c r="J5" s="149"/>
      <c r="K5" s="149"/>
      <c r="L5" s="149"/>
      <c r="M5" s="149"/>
    </row>
    <row r="6" ht="16.5" customHeight="1">
      <c r="A6" s="150" t="s">
        <v>89</v>
      </c>
      <c r="E6" s="148"/>
      <c r="F6" s="148"/>
      <c r="G6" s="148"/>
      <c r="H6" s="149"/>
      <c r="I6" s="149"/>
      <c r="J6" s="149"/>
      <c r="K6" s="149"/>
      <c r="L6" s="149"/>
      <c r="M6" s="149"/>
    </row>
    <row r="7" ht="16.5" customHeight="1">
      <c r="A7" s="150" t="s">
        <v>90</v>
      </c>
      <c r="E7" s="148"/>
      <c r="F7" s="148"/>
      <c r="G7" s="148"/>
      <c r="H7" s="149"/>
      <c r="I7" s="149"/>
      <c r="J7" s="149"/>
      <c r="K7" s="149"/>
      <c r="L7" s="149"/>
      <c r="M7" s="149"/>
    </row>
    <row r="8" ht="16.5" customHeight="1">
      <c r="A8" s="150" t="s">
        <v>91</v>
      </c>
      <c r="E8" s="148"/>
      <c r="F8" s="148"/>
      <c r="G8" s="148"/>
      <c r="H8" s="149"/>
      <c r="I8" s="149"/>
      <c r="J8" s="149"/>
      <c r="K8" s="149"/>
      <c r="L8" s="149"/>
      <c r="M8" s="149"/>
    </row>
    <row r="9" ht="3.75" customHeight="1">
      <c r="A9" s="151"/>
      <c r="B9" s="152"/>
      <c r="C9" s="149"/>
      <c r="D9" s="149"/>
      <c r="E9" s="149"/>
      <c r="F9" s="148"/>
      <c r="G9" s="148"/>
      <c r="H9" s="149"/>
      <c r="I9" s="149"/>
      <c r="J9" s="149"/>
      <c r="K9" s="149"/>
      <c r="L9" s="149"/>
      <c r="M9" s="149"/>
    </row>
    <row r="10" ht="16.5" customHeight="1">
      <c r="A10" s="153" t="s">
        <v>92</v>
      </c>
      <c r="B10" s="154" t="s">
        <v>93</v>
      </c>
      <c r="C10" s="155" t="s">
        <v>94</v>
      </c>
      <c r="D10" s="154" t="s">
        <v>23</v>
      </c>
      <c r="E10" s="156" t="s">
        <v>95</v>
      </c>
      <c r="F10" s="157"/>
      <c r="G10" s="157"/>
      <c r="H10" s="158"/>
      <c r="I10" s="158"/>
      <c r="J10" s="158"/>
      <c r="K10" s="158"/>
      <c r="L10" s="158"/>
      <c r="M10" s="158"/>
    </row>
    <row r="11">
      <c r="A11" s="159" t="s">
        <v>96</v>
      </c>
      <c r="B11" s="160" t="str">
        <f>IFERROR(__xludf.DUMMYFUNCTION("JOIN("", "", ARRAYFORMULA(FILTER(DATA!E:E, (DATA!P:P=""발행 중"")*(DATA!D:D=A11))))"),"서울, 종로구, 중구, 용산구, 성동구, 광진구, 동대문구, 중랑구, 성북구, 강북구, 도봉구, 노원구, 은평구, 서대문구, 마포구, 양천구, 강서구, 구로구, 금천구, 영등포구, 동작구, 관악구, 서초구, 강남구, 송파구, 강동구")</f>
        <v>서울, 종로구, 중구, 용산구, 성동구, 광진구, 동대문구, 중랑구, 성북구, 강북구, 도봉구, 노원구, 은평구, 서대문구, 마포구, 양천구, 강서구, 구로구, 금천구, 영등포구, 동작구, 관악구, 서초구, 강남구, 송파구, 강동구</v>
      </c>
      <c r="C11" s="161">
        <f t="shared" ref="C11:C26" si="1">LEN($B11)-LEN(SUBSTITUTE(SUBSTITUTE($B11,",",""),"-",""))+1</f>
        <v>26</v>
      </c>
      <c r="D11" s="162" t="str">
        <f>IFERROR(__xludf.DUMMYFUNCTION("IFERROR(JOIN("", "", ARRAYFORMULA(FILTER(DATA!E:E, (DATA!P:P&lt;&gt;""발행 중"")*(DATA!D:D=A11)))),"""")"),"")</f>
        <v/>
      </c>
      <c r="E11" s="163">
        <v>0.0</v>
      </c>
      <c r="F11" s="157"/>
      <c r="G11" s="157"/>
      <c r="H11" s="158"/>
      <c r="I11" s="158"/>
      <c r="J11" s="158"/>
      <c r="K11" s="158"/>
      <c r="L11" s="158"/>
      <c r="M11" s="158"/>
    </row>
    <row r="12">
      <c r="A12" s="159" t="s">
        <v>97</v>
      </c>
      <c r="B12" s="160" t="str">
        <f>IFERROR(__xludf.DUMMYFUNCTION("JOIN("", "", ARRAYFORMULA(FILTER(DATA!E:E, (DATA!P:P=""발행 중"")*(DATA!D:D=A12))))"),"부산, 동구, 남구")</f>
        <v>부산, 동구, 남구</v>
      </c>
      <c r="C12" s="161">
        <f t="shared" si="1"/>
        <v>3</v>
      </c>
      <c r="D12" s="162" t="str">
        <f>IFERROR(__xludf.DUMMYFUNCTION("IFERROR(JOIN("", "", ARRAYFORMULA(FILTER(DATA!E:E, (DATA!P:P&lt;&gt;""발행 중"")*(DATA!D:D=A12)))),"""")"),"중구, 서구, 영도구, 부산진구, 동래구, 북구, 해운대구, 사하구, 금정구, 강서구, 연제구, 수영구, 사상구, 기장군")</f>
        <v>중구, 서구, 영도구, 부산진구, 동래구, 북구, 해운대구, 사하구, 금정구, 강서구, 연제구, 수영구, 사상구, 기장군</v>
      </c>
      <c r="E12" s="163">
        <v>14.0</v>
      </c>
      <c r="F12" s="157"/>
      <c r="G12" s="157"/>
      <c r="H12" s="158"/>
      <c r="I12" s="158"/>
      <c r="J12" s="158"/>
      <c r="K12" s="158"/>
      <c r="L12" s="158"/>
      <c r="M12" s="158"/>
    </row>
    <row r="13">
      <c r="A13" s="159" t="s">
        <v>98</v>
      </c>
      <c r="B13" s="160" t="str">
        <f>IFERROR(__xludf.DUMMYFUNCTION("JOIN("", "", ARRAYFORMULA(FILTER(DATA!E:E, (DATA!P:P=""발행 중"")*(DATA!D:D=A13))))"),"인천, 동구")</f>
        <v>인천, 동구</v>
      </c>
      <c r="C13" s="161">
        <f t="shared" si="1"/>
        <v>2</v>
      </c>
      <c r="D13" s="162" t="str">
        <f>IFERROR(__xludf.DUMMYFUNCTION("IFERROR(JOIN("", "", ARRAYFORMULA(FILTER(DATA!E:E, (DATA!P:P&lt;&gt;""발행 중"")*(DATA!D:D=A13)))),"""")"),"중구, 미추홀구, 연수구, 남동구, 부평구, 계양구, 서구, 강화군, 옹진군")</f>
        <v>중구, 미추홀구, 연수구, 남동구, 부평구, 계양구, 서구, 강화군, 옹진군</v>
      </c>
      <c r="E13" s="163">
        <v>9.0</v>
      </c>
      <c r="F13" s="157"/>
      <c r="G13" s="157"/>
      <c r="H13" s="158"/>
      <c r="I13" s="158"/>
      <c r="J13" s="158"/>
      <c r="K13" s="158"/>
      <c r="L13" s="158"/>
      <c r="M13" s="158"/>
    </row>
    <row r="14">
      <c r="A14" s="159" t="s">
        <v>99</v>
      </c>
      <c r="B14" s="160" t="str">
        <f>IFERROR(__xludf.DUMMYFUNCTION("JOIN("", "", ARRAYFORMULA(FILTER(DATA!E:E, (DATA!P:P=""발행 중"")*(DATA!D:D=A14))))"),"광주")</f>
        <v>광주</v>
      </c>
      <c r="C14" s="161">
        <f t="shared" si="1"/>
        <v>1</v>
      </c>
      <c r="D14" s="162" t="str">
        <f>IFERROR(__xludf.DUMMYFUNCTION("IFERROR(JOIN("", "", ARRAYFORMULA(FILTER(DATA!E:E, (DATA!P:P&lt;&gt;""발행 중"")*(DATA!D:D=A14)))),"""")"),"동구, 서구, 남구, 북구, 광산구")</f>
        <v>동구, 서구, 남구, 북구, 광산구</v>
      </c>
      <c r="E14" s="163">
        <v>5.0</v>
      </c>
      <c r="F14" s="157"/>
      <c r="G14" s="157"/>
      <c r="H14" s="158"/>
      <c r="I14" s="158"/>
      <c r="J14" s="158"/>
      <c r="K14" s="158"/>
      <c r="L14" s="158"/>
      <c r="M14" s="158"/>
    </row>
    <row r="15">
      <c r="A15" s="159" t="s">
        <v>49</v>
      </c>
      <c r="B15" s="160" t="str">
        <f>IFERROR(__xludf.DUMMYFUNCTION("JOIN("", "", ARRAYFORMULA(FILTER(DATA!E:E, (DATA!P:P=""발행 중"")*(DATA!D:D=A15))))"),"대전")</f>
        <v>대전</v>
      </c>
      <c r="C15" s="161">
        <f t="shared" si="1"/>
        <v>1</v>
      </c>
      <c r="D15" s="162" t="str">
        <f>IFERROR(__xludf.DUMMYFUNCTION("IFERROR(JOIN("", "", ARRAYFORMULA(FILTER(DATA!E:E, (DATA!P:P&lt;&gt;""발행 중"")*(DATA!D:D=A15)))),"""")"),"동구, 중구, 서구, 유성구, 대덕구")</f>
        <v>동구, 중구, 서구, 유성구, 대덕구</v>
      </c>
      <c r="E15" s="163">
        <v>5.0</v>
      </c>
      <c r="F15" s="157"/>
      <c r="G15" s="157"/>
      <c r="H15" s="158"/>
      <c r="I15" s="158"/>
      <c r="J15" s="158"/>
      <c r="K15" s="158"/>
      <c r="L15" s="158"/>
      <c r="M15" s="158"/>
    </row>
    <row r="16">
      <c r="A16" s="159" t="s">
        <v>100</v>
      </c>
      <c r="B16" s="160" t="str">
        <f>IFERROR(__xludf.DUMMYFUNCTION("JOIN("", "", ARRAYFORMULA(FILTER(DATA!E:E, (DATA!P:P=""발행 중"")*(DATA!D:D=A16))))"),"울산")</f>
        <v>울산</v>
      </c>
      <c r="C16" s="161">
        <f t="shared" si="1"/>
        <v>1</v>
      </c>
      <c r="D16" s="162" t="str">
        <f>IFERROR(__xludf.DUMMYFUNCTION("IFERROR(JOIN("", "", ARRAYFORMULA(FILTER(DATA!E:E, (DATA!P:P&lt;&gt;""발행 중"")*(DATA!D:D=A16)))),"""")"),"중구, 남구, 동구, 북구, 울주군")</f>
        <v>중구, 남구, 동구, 북구, 울주군</v>
      </c>
      <c r="E16" s="163">
        <v>5.0</v>
      </c>
      <c r="F16" s="157"/>
      <c r="G16" s="157"/>
      <c r="H16" s="158"/>
      <c r="I16" s="158"/>
      <c r="J16" s="158"/>
      <c r="K16" s="158"/>
      <c r="L16" s="158"/>
      <c r="M16" s="158"/>
    </row>
    <row r="17">
      <c r="A17" s="159" t="s">
        <v>101</v>
      </c>
      <c r="B17" s="160" t="str">
        <f>IFERROR(__xludf.DUMMYFUNCTION("JOIN("", "", ARRAYFORMULA(FILTER(DATA!E:E, (DATA!P:P=""발행 중"")*(DATA!D:D=A17))))"),"대구")</f>
        <v>대구</v>
      </c>
      <c r="C17" s="161">
        <f t="shared" si="1"/>
        <v>1</v>
      </c>
      <c r="D17" s="162" t="str">
        <f>IFERROR(__xludf.DUMMYFUNCTION("IFERROR(JOIN("", "", ARRAYFORMULA(FILTER(DATA!E:E, (DATA!P:P&lt;&gt;""발행 중"")*(DATA!D:D=A17)))),"""")"),"중구, 동구, 서구, 남구, 북구, 수성구, 달서구, 달성군")</f>
        <v>중구, 동구, 서구, 남구, 북구, 수성구, 달서구, 달성군</v>
      </c>
      <c r="E17" s="163">
        <v>8.0</v>
      </c>
      <c r="F17" s="157"/>
      <c r="G17" s="157"/>
      <c r="H17" s="158"/>
      <c r="I17" s="158"/>
      <c r="J17" s="158"/>
      <c r="K17" s="158"/>
      <c r="L17" s="158"/>
      <c r="M17" s="158"/>
    </row>
    <row r="18">
      <c r="A18" s="159" t="s">
        <v>102</v>
      </c>
      <c r="B18" s="160" t="str">
        <f>IFERROR(__xludf.DUMMYFUNCTION("JOIN("", "", ARRAYFORMULA(FILTER(DATA!E:E, (DATA!P:P=""발행 중"")*(DATA!D:D=A18))))"),"세종")</f>
        <v>세종</v>
      </c>
      <c r="C18" s="161">
        <f t="shared" si="1"/>
        <v>1</v>
      </c>
      <c r="D18" s="162" t="str">
        <f>IFERROR(__xludf.DUMMYFUNCTION("IFERROR(JOIN("", "", ARRAYFORMULA(FILTER(DATA!E:E, (DATA!P:P&lt;&gt;""발행 중"")*(DATA!D:D=A18)))),"""")"),"")</f>
        <v/>
      </c>
      <c r="E18" s="163">
        <v>0.0</v>
      </c>
      <c r="F18" s="157"/>
      <c r="G18" s="157"/>
      <c r="H18" s="158"/>
      <c r="I18" s="158"/>
      <c r="J18" s="158"/>
      <c r="K18" s="158"/>
      <c r="L18" s="158"/>
      <c r="M18" s="158"/>
    </row>
    <row r="19">
      <c r="A19" s="159" t="s">
        <v>103</v>
      </c>
      <c r="B19" s="160" t="str">
        <f>IFERROR(__xludf.DUMMYFUNCTION("JOIN("", "", ARRAYFORMULA(FILTER(DATA!E:E, (DATA!P:P=""발행 중"")*(DATA!D:D=A19))))"),"수원시, 성남시, 의정부시, 안양시, 부천시, 광명시, 평택시, 동두천시, 안산시, 고양시, 과천시, 구리시, 남양주시, 오산시, 시흥시, 군포시, 의왕시, 하남시, 용인시, 파주시, 이천시, 안성시, 김포시, 화성시, 광주시, 양주시, 포천시, 여주시, 연천군, 가평군, 양평군")</f>
        <v>수원시, 성남시, 의정부시, 안양시, 부천시, 광명시, 평택시, 동두천시, 안산시, 고양시, 과천시, 구리시, 남양주시, 오산시, 시흥시, 군포시, 의왕시, 하남시, 용인시, 파주시, 이천시, 안성시, 김포시, 화성시, 광주시, 양주시, 포천시, 여주시, 연천군, 가평군, 양평군</v>
      </c>
      <c r="C19" s="161">
        <f t="shared" si="1"/>
        <v>31</v>
      </c>
      <c r="D19" s="162" t="str">
        <f>IFERROR(__xludf.DUMMYFUNCTION("IFERROR(JOIN("", "", ARRAYFORMULA(FILTER(DATA!E:E, (DATA!P:P&lt;&gt;""발행 중"")*(DATA!D:D=A19)))),"""")"),"경기")</f>
        <v>경기</v>
      </c>
      <c r="E19" s="163">
        <v>1.0</v>
      </c>
      <c r="F19" s="157"/>
      <c r="G19" s="157"/>
      <c r="H19" s="158"/>
      <c r="I19" s="158"/>
      <c r="J19" s="158"/>
      <c r="K19" s="158"/>
      <c r="L19" s="158"/>
      <c r="M19" s="158"/>
    </row>
    <row r="20">
      <c r="A20" s="159" t="s">
        <v>104</v>
      </c>
      <c r="B20" s="160" t="str">
        <f>IFERROR(__xludf.DUMMYFUNCTION("JOIN("", "", ARRAYFORMULA(FILTER(DATA!E:E, (DATA!P:P=""발행 중"")*(DATA!D:D=A20))))"),"강원, 춘천시, 원주시, 강릉시, 동해시, 태백시, 속초시, 삼척시, 홍천군, 횡성군, 영월군, 평창군, 정선군, 철원군, 화천군, 양구군, 인제군, 고성군")</f>
        <v>강원, 춘천시, 원주시, 강릉시, 동해시, 태백시, 속초시, 삼척시, 홍천군, 횡성군, 영월군, 평창군, 정선군, 철원군, 화천군, 양구군, 인제군, 고성군</v>
      </c>
      <c r="C20" s="161">
        <f t="shared" si="1"/>
        <v>18</v>
      </c>
      <c r="D20" s="162" t="str">
        <f>IFERROR(__xludf.DUMMYFUNCTION("IFERROR(JOIN("", "", ARRAYFORMULA(FILTER(DATA!E:E, (DATA!P:P&lt;&gt;""발행 중"")*(DATA!D:D=A20)))),"""")"),"양양군")</f>
        <v>양양군</v>
      </c>
      <c r="E20" s="163">
        <v>1.0</v>
      </c>
      <c r="F20" s="157"/>
      <c r="G20" s="157"/>
      <c r="H20" s="158"/>
      <c r="I20" s="158"/>
      <c r="J20" s="158"/>
      <c r="K20" s="158"/>
      <c r="L20" s="158"/>
      <c r="M20" s="158"/>
    </row>
    <row r="21">
      <c r="A21" s="159" t="s">
        <v>105</v>
      </c>
      <c r="B21" s="160" t="str">
        <f>IFERROR(__xludf.DUMMYFUNCTION("JOIN("", "", ARRAYFORMULA(FILTER(DATA!E:E, (DATA!P:P=""발행 중"")*(DATA!D:D=A21))))"),"청주시, 충주시, 제천시, 보은군, 옥천군, 영동군, 증평군, 진천군, 괴산군, 음성군, 단양군")</f>
        <v>청주시, 충주시, 제천시, 보은군, 옥천군, 영동군, 증평군, 진천군, 괴산군, 음성군, 단양군</v>
      </c>
      <c r="C21" s="161">
        <f t="shared" si="1"/>
        <v>11</v>
      </c>
      <c r="D21" s="162" t="str">
        <f>IFERROR(__xludf.DUMMYFUNCTION("IFERROR(JOIN("", "", ARRAYFORMULA(FILTER(DATA!E:E, (DATA!P:P&lt;&gt;""발행 중"")*(DATA!D:D=A21)))),"""")"),"충북")</f>
        <v>충북</v>
      </c>
      <c r="E21" s="163">
        <v>1.0</v>
      </c>
      <c r="F21" s="157"/>
      <c r="G21" s="157"/>
      <c r="H21" s="158"/>
      <c r="I21" s="158"/>
      <c r="J21" s="158"/>
      <c r="K21" s="158"/>
      <c r="L21" s="158"/>
      <c r="M21" s="158"/>
    </row>
    <row r="22">
      <c r="A22" s="159" t="s">
        <v>106</v>
      </c>
      <c r="B22" s="160" t="str">
        <f>IFERROR(__xludf.DUMMYFUNCTION("JOIN("", "", ARRAYFORMULA(FILTER(DATA!E:E, (DATA!P:P=""발행 중"")*(DATA!D:D=A22))))"),"천안시, 공주시, 보령시, 아산시, 서산시, 논산시, 계룡시, 당진시, 금산군, 부여군, 서천군, 청양군, 홍성군, 예산군, 태안군")</f>
        <v>천안시, 공주시, 보령시, 아산시, 서산시, 논산시, 계룡시, 당진시, 금산군, 부여군, 서천군, 청양군, 홍성군, 예산군, 태안군</v>
      </c>
      <c r="C22" s="161">
        <f t="shared" si="1"/>
        <v>15</v>
      </c>
      <c r="D22" s="162" t="str">
        <f>IFERROR(__xludf.DUMMYFUNCTION("IFERROR(JOIN("", "", ARRAYFORMULA(FILTER(DATA!E:E, (DATA!P:P&lt;&gt;""발행 중"")*(DATA!D:D=A22)))),"""")"),"충남")</f>
        <v>충남</v>
      </c>
      <c r="E22" s="163">
        <v>1.0</v>
      </c>
      <c r="F22" s="157"/>
      <c r="G22" s="157"/>
      <c r="H22" s="158"/>
      <c r="I22" s="158"/>
      <c r="J22" s="158"/>
      <c r="K22" s="158"/>
      <c r="L22" s="158"/>
      <c r="M22" s="158"/>
    </row>
    <row r="23">
      <c r="A23" s="159" t="s">
        <v>107</v>
      </c>
      <c r="B23" s="160" t="str">
        <f>IFERROR(__xludf.DUMMYFUNCTION("JOIN("", "", ARRAYFORMULA(FILTER(DATA!E:E, (DATA!P:P=""발행 중"")*(DATA!D:D=A23))))"),"전주시, 군산시, 익산시, 정읍시, 남원시, 김제시, 완주군, 진안군, 무주군, 장수군, 임실군, 순창군, 고창군, 부안군")</f>
        <v>전주시, 군산시, 익산시, 정읍시, 남원시, 김제시, 완주군, 진안군, 무주군, 장수군, 임실군, 순창군, 고창군, 부안군</v>
      </c>
      <c r="C23" s="161">
        <f t="shared" si="1"/>
        <v>14</v>
      </c>
      <c r="D23" s="162" t="str">
        <f>IFERROR(__xludf.DUMMYFUNCTION("IFERROR(JOIN("", "", ARRAYFORMULA(FILTER(DATA!E:E, (DATA!P:P&lt;&gt;""발행 중"")*(DATA!D:D=A23)))),"""")"),"전북")</f>
        <v>전북</v>
      </c>
      <c r="E23" s="163">
        <v>1.0</v>
      </c>
      <c r="F23" s="157"/>
      <c r="G23" s="157"/>
      <c r="H23" s="158"/>
      <c r="I23" s="158"/>
      <c r="J23" s="158"/>
      <c r="K23" s="158"/>
      <c r="L23" s="158"/>
      <c r="M23" s="158"/>
    </row>
    <row r="24">
      <c r="A24" s="159" t="s">
        <v>108</v>
      </c>
      <c r="B24" s="160" t="str">
        <f>IFERROR(__xludf.DUMMYFUNCTION("JOIN("", "", ARRAYFORMULA(FILTER(DATA!E:E, (DATA!P:P=""발행 중"")*(DATA!D:D=A24))))"),"목포시, 여수시, 순천시, 나주시, 광양시, 담양군, 곡성군, 구례군, 고흥군, 보성군, 화순군, 장흥군, 강진군, 해남군, 영암군, 무안군, 함평군, 영광군, 장성군, 완도군, 진도군, 신안군")</f>
        <v>목포시, 여수시, 순천시, 나주시, 광양시, 담양군, 곡성군, 구례군, 고흥군, 보성군, 화순군, 장흥군, 강진군, 해남군, 영암군, 무안군, 함평군, 영광군, 장성군, 완도군, 진도군, 신안군</v>
      </c>
      <c r="C24" s="161">
        <f t="shared" si="1"/>
        <v>22</v>
      </c>
      <c r="D24" s="162" t="str">
        <f>IFERROR(__xludf.DUMMYFUNCTION("IFERROR(JOIN("", "", ARRAYFORMULA(FILTER(DATA!E:E, (DATA!P:P&lt;&gt;""발행 중"")*(DATA!D:D=A24)))),"""")"),"전남")</f>
        <v>전남</v>
      </c>
      <c r="E24" s="163">
        <v>1.0</v>
      </c>
      <c r="F24" s="157"/>
      <c r="G24" s="157"/>
      <c r="H24" s="158"/>
      <c r="I24" s="158"/>
      <c r="J24" s="158"/>
      <c r="K24" s="158"/>
      <c r="L24" s="158"/>
      <c r="M24" s="158"/>
    </row>
    <row r="25">
      <c r="A25" s="159" t="s">
        <v>109</v>
      </c>
      <c r="B25" s="160" t="str">
        <f>IFERROR(__xludf.DUMMYFUNCTION("JOIN("", "", ARRAYFORMULA(FILTER(DATA!E:E, (DATA!P:P=""발행 중"")*(DATA!D:D=A25))))"),"포항시, 경주시, 김천시, 안동시, 구미시, 영주시, 영천시, 상주시, 문경시, 경산시, 의성군, 청송군, 영양군, 영덕군, 청도군, 고령군, 성주군, 칠곡군, 예천군, 봉화군, 울진군, 울릉군")</f>
        <v>포항시, 경주시, 김천시, 안동시, 구미시, 영주시, 영천시, 상주시, 문경시, 경산시, 의성군, 청송군, 영양군, 영덕군, 청도군, 고령군, 성주군, 칠곡군, 예천군, 봉화군, 울진군, 울릉군</v>
      </c>
      <c r="C25" s="161">
        <f t="shared" si="1"/>
        <v>22</v>
      </c>
      <c r="D25" s="162" t="str">
        <f>IFERROR(__xludf.DUMMYFUNCTION("IFERROR(JOIN("", "", ARRAYFORMULA(FILTER(DATA!E:E, (DATA!P:P&lt;&gt;""발행 중"")*(DATA!D:D=A25)))),"""")"),"경북, 군위군")</f>
        <v>경북, 군위군</v>
      </c>
      <c r="E25" s="163">
        <v>2.0</v>
      </c>
      <c r="F25" s="157"/>
      <c r="G25" s="157"/>
      <c r="H25" s="158"/>
      <c r="I25" s="158"/>
      <c r="J25" s="158"/>
      <c r="K25" s="158"/>
      <c r="L25" s="158"/>
      <c r="M25" s="158"/>
    </row>
    <row r="26">
      <c r="A26" s="159" t="s">
        <v>110</v>
      </c>
      <c r="B26" s="160" t="str">
        <f>IFERROR(__xludf.DUMMYFUNCTION("JOIN("", "", ARRAYFORMULA(FILTER(DATA!E:E, (DATA!P:P=""발행 중"")*(DATA!D:D=A26))))"),"창원시, 진주시, 통영시, 사천시, 김해시, 밀양시, 거제시, 양산시, 의령군, 함안군, 창녕군, 고성군, 남해군, 하동군, 산청군, 함양군, 거창군, 합천군")</f>
        <v>창원시, 진주시, 통영시, 사천시, 김해시, 밀양시, 거제시, 양산시, 의령군, 함안군, 창녕군, 고성군, 남해군, 하동군, 산청군, 함양군, 거창군, 합천군</v>
      </c>
      <c r="C26" s="161">
        <f t="shared" si="1"/>
        <v>18</v>
      </c>
      <c r="D26" s="162" t="str">
        <f>IFERROR(__xludf.DUMMYFUNCTION("IFERROR(JOIN("", "", ARRAYFORMULA(FILTER(DATA!E:E, (DATA!P:P&lt;&gt;""발행 중"")*(DATA!D:D=A26)))),"""")"),"경남")</f>
        <v>경남</v>
      </c>
      <c r="E26" s="163">
        <v>1.0</v>
      </c>
      <c r="F26" s="157"/>
      <c r="G26" s="157"/>
      <c r="H26" s="158"/>
      <c r="I26" s="158"/>
      <c r="J26" s="158"/>
      <c r="K26" s="158"/>
      <c r="L26" s="158"/>
      <c r="M26" s="158"/>
    </row>
    <row r="27">
      <c r="A27" s="159" t="s">
        <v>111</v>
      </c>
      <c r="B27" s="160" t="str">
        <f>IFERROR(__xludf.DUMMYFUNCTION("JOIN("", "", ARRAYFORMULA(FILTER(DATA!E:E, (DATA!P:P=""발행 중"")*(DATA!D:D=A27))))"),"제주")</f>
        <v>제주</v>
      </c>
      <c r="C27" s="164">
        <v>1.0</v>
      </c>
      <c r="D27" s="162" t="str">
        <f>IFERROR(__xludf.DUMMYFUNCTION("IFERROR(JOIN("", "", ARRAYFORMULA(FILTER(DATA!E:E, (DATA!P:P&lt;&gt;""발행 중"")*(DATA!D:D=A27)))),"""")"),"")</f>
        <v/>
      </c>
      <c r="E27" s="165">
        <v>0.0</v>
      </c>
      <c r="F27" s="166"/>
      <c r="G27" s="166"/>
      <c r="H27" s="158"/>
      <c r="I27" s="158"/>
      <c r="J27" s="158"/>
      <c r="K27" s="158"/>
      <c r="L27" s="158"/>
      <c r="M27" s="158"/>
    </row>
    <row r="28" ht="16.5" customHeight="1">
      <c r="A28" s="159" t="s">
        <v>25</v>
      </c>
      <c r="B28" s="167">
        <f>sum(C28+E28)</f>
        <v>243</v>
      </c>
      <c r="C28" s="168">
        <f>SUM(C11:C27)</f>
        <v>188</v>
      </c>
      <c r="D28" s="167"/>
      <c r="E28" s="169">
        <f>SUM(E11:E27)</f>
        <v>55</v>
      </c>
      <c r="F28" s="166"/>
      <c r="G28" s="166"/>
      <c r="H28" s="158"/>
      <c r="I28" s="158"/>
      <c r="J28" s="158"/>
      <c r="K28" s="158"/>
      <c r="L28" s="158"/>
      <c r="M28" s="158"/>
    </row>
    <row r="29" ht="43.5" customHeight="1">
      <c r="A29" s="170" t="s">
        <v>15</v>
      </c>
      <c r="B29" s="171"/>
      <c r="C29" s="172"/>
      <c r="D29" s="173" t="s">
        <v>112</v>
      </c>
      <c r="E29" s="174"/>
      <c r="F29" s="166"/>
      <c r="G29" s="166"/>
      <c r="H29" s="158"/>
      <c r="I29" s="158"/>
      <c r="J29" s="158"/>
      <c r="K29" s="158"/>
      <c r="L29" s="158"/>
      <c r="M29" s="158"/>
    </row>
    <row r="30" ht="17.25" customHeight="1">
      <c r="A30" s="175"/>
      <c r="B30" s="176"/>
      <c r="C30" s="176"/>
      <c r="D30" s="176"/>
      <c r="E30" s="176"/>
      <c r="F30" s="176"/>
      <c r="G30" s="176"/>
      <c r="H30" s="149"/>
      <c r="I30" s="149"/>
      <c r="J30" s="149"/>
      <c r="K30" s="149"/>
      <c r="L30" s="149"/>
      <c r="M30" s="149"/>
    </row>
    <row r="31" ht="30.75" customHeight="1">
      <c r="A31" s="177" t="s">
        <v>113</v>
      </c>
      <c r="B31" s="178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</row>
    <row r="32" ht="18.75" customHeight="1">
      <c r="A32" s="180" t="s">
        <v>114</v>
      </c>
      <c r="B32" s="181"/>
      <c r="C32" s="181"/>
      <c r="D32" s="181"/>
      <c r="E32" s="146"/>
      <c r="F32" s="146"/>
      <c r="G32" s="146"/>
      <c r="H32" s="146"/>
      <c r="I32" s="146"/>
      <c r="J32" s="146"/>
      <c r="K32" s="146"/>
      <c r="L32" s="146"/>
      <c r="M32" s="146"/>
    </row>
    <row r="33" ht="18.75" customHeight="1">
      <c r="A33" s="182" t="s">
        <v>86</v>
      </c>
      <c r="B33" s="183"/>
      <c r="C33" s="184"/>
      <c r="D33" s="183"/>
      <c r="E33" s="184"/>
      <c r="F33" s="149"/>
      <c r="G33" s="149"/>
      <c r="H33" s="151"/>
      <c r="I33" s="151"/>
      <c r="J33" s="149"/>
      <c r="K33" s="149"/>
      <c r="L33" s="149"/>
      <c r="M33" s="149"/>
    </row>
    <row r="34" ht="18.75" customHeight="1">
      <c r="A34" s="182" t="s">
        <v>115</v>
      </c>
      <c r="B34" s="183"/>
      <c r="C34" s="184"/>
      <c r="D34" s="183"/>
      <c r="E34" s="184"/>
      <c r="F34" s="149"/>
      <c r="G34" s="149"/>
      <c r="H34" s="151"/>
      <c r="I34" s="151"/>
      <c r="J34" s="149"/>
      <c r="K34" s="149"/>
      <c r="L34" s="149"/>
      <c r="M34" s="149"/>
    </row>
    <row r="35" ht="18.75" customHeight="1">
      <c r="A35" s="182" t="s">
        <v>116</v>
      </c>
      <c r="B35" s="183"/>
      <c r="C35" s="184"/>
      <c r="D35" s="183"/>
      <c r="E35" s="184"/>
      <c r="F35" s="149"/>
      <c r="G35" s="149"/>
      <c r="H35" s="151"/>
      <c r="I35" s="151"/>
      <c r="J35" s="149"/>
      <c r="K35" s="149"/>
      <c r="L35" s="149"/>
      <c r="M35" s="149"/>
    </row>
    <row r="36" ht="18.75" customHeight="1">
      <c r="A36" s="182" t="s">
        <v>117</v>
      </c>
      <c r="B36" s="183"/>
      <c r="C36" s="184"/>
      <c r="D36" s="183"/>
      <c r="E36" s="184"/>
      <c r="F36" s="149"/>
      <c r="G36" s="149"/>
      <c r="H36" s="151"/>
      <c r="I36" s="151"/>
      <c r="J36" s="149"/>
      <c r="K36" s="149"/>
      <c r="L36" s="149"/>
      <c r="M36" s="149"/>
    </row>
    <row r="37" ht="18.75" customHeight="1">
      <c r="A37" s="182" t="s">
        <v>118</v>
      </c>
      <c r="B37" s="183"/>
      <c r="C37" s="184"/>
      <c r="D37" s="183"/>
      <c r="E37" s="184"/>
      <c r="F37" s="149"/>
      <c r="G37" s="149"/>
      <c r="H37" s="151"/>
      <c r="I37" s="151"/>
      <c r="J37" s="149"/>
      <c r="K37" s="149"/>
      <c r="L37" s="149"/>
      <c r="M37" s="149"/>
    </row>
    <row r="38" ht="18.75" customHeight="1">
      <c r="A38" s="182" t="s">
        <v>119</v>
      </c>
      <c r="B38" s="183"/>
      <c r="C38" s="184"/>
      <c r="D38" s="183"/>
      <c r="E38" s="184"/>
      <c r="F38" s="149"/>
      <c r="G38" s="149"/>
      <c r="H38" s="151"/>
      <c r="I38" s="151"/>
      <c r="J38" s="149"/>
      <c r="K38" s="149"/>
      <c r="L38" s="149"/>
      <c r="M38" s="149"/>
    </row>
    <row r="39" ht="18.75" customHeight="1">
      <c r="A39" s="182" t="s">
        <v>120</v>
      </c>
      <c r="B39" s="183"/>
      <c r="C39" s="184"/>
      <c r="D39" s="183"/>
      <c r="E39" s="184"/>
      <c r="F39" s="149"/>
      <c r="G39" s="149"/>
      <c r="H39" s="151"/>
      <c r="I39" s="151"/>
      <c r="J39" s="149"/>
      <c r="K39" s="149"/>
      <c r="L39" s="149"/>
      <c r="M39" s="149"/>
    </row>
    <row r="40" ht="18.75" customHeight="1">
      <c r="A40" s="182" t="s">
        <v>121</v>
      </c>
      <c r="B40" s="183"/>
      <c r="C40" s="184"/>
      <c r="D40" s="183"/>
      <c r="E40" s="184"/>
      <c r="F40" s="149"/>
      <c r="G40" s="149"/>
      <c r="H40" s="151"/>
      <c r="I40" s="151"/>
      <c r="J40" s="149"/>
      <c r="K40" s="149"/>
      <c r="L40" s="149"/>
      <c r="M40" s="149"/>
    </row>
    <row r="41" ht="18.75" customHeight="1">
      <c r="A41" s="182" t="s">
        <v>122</v>
      </c>
      <c r="B41" s="183"/>
      <c r="C41" s="184"/>
      <c r="D41" s="183"/>
      <c r="E41" s="184"/>
      <c r="F41" s="149"/>
      <c r="G41" s="149"/>
      <c r="H41" s="151"/>
      <c r="I41" s="151"/>
      <c r="J41" s="149"/>
      <c r="K41" s="149"/>
      <c r="L41" s="149"/>
      <c r="M41" s="149"/>
    </row>
    <row r="42" ht="18.75" customHeight="1">
      <c r="A42" s="185"/>
      <c r="B42" s="183"/>
      <c r="C42" s="184"/>
      <c r="D42" s="183"/>
      <c r="E42" s="184"/>
      <c r="F42" s="149"/>
      <c r="G42" s="149"/>
      <c r="H42" s="151"/>
      <c r="I42" s="151"/>
      <c r="J42" s="149"/>
      <c r="K42" s="149"/>
      <c r="L42" s="149"/>
      <c r="M42" s="149"/>
    </row>
    <row r="43" ht="18.75" customHeight="1">
      <c r="A43" s="186" t="s">
        <v>92</v>
      </c>
      <c r="B43" s="187" t="s">
        <v>93</v>
      </c>
      <c r="C43" s="188" t="s">
        <v>94</v>
      </c>
      <c r="D43" s="187" t="s">
        <v>23</v>
      </c>
      <c r="E43" s="189" t="s">
        <v>95</v>
      </c>
      <c r="F43" s="149"/>
      <c r="G43" s="149"/>
      <c r="H43" s="151"/>
      <c r="I43" s="151"/>
      <c r="J43" s="149"/>
      <c r="K43" s="149"/>
      <c r="L43" s="149"/>
      <c r="M43" s="149"/>
    </row>
    <row r="44" ht="18.75" customHeight="1">
      <c r="A44" s="190" t="s">
        <v>123</v>
      </c>
      <c r="B44" s="191" t="s">
        <v>124</v>
      </c>
      <c r="C44" s="192">
        <f t="shared" ref="C44:C59" si="2">LEN($B44)-LEN(SUBSTITUTE(SUBSTITUTE($B44,",",""),"-",""))+1</f>
        <v>26</v>
      </c>
      <c r="D44" s="193"/>
      <c r="E44" s="194">
        <v>0.0</v>
      </c>
      <c r="F44" s="149"/>
      <c r="G44" s="149"/>
      <c r="H44" s="149"/>
      <c r="I44" s="151"/>
      <c r="J44" s="149"/>
      <c r="K44" s="149"/>
      <c r="L44" s="149"/>
      <c r="M44" s="149"/>
    </row>
    <row r="45" ht="18.75" customHeight="1">
      <c r="A45" s="190" t="s">
        <v>125</v>
      </c>
      <c r="B45" s="195" t="s">
        <v>126</v>
      </c>
      <c r="C45" s="192">
        <f t="shared" si="2"/>
        <v>3</v>
      </c>
      <c r="D45" s="195" t="s">
        <v>127</v>
      </c>
      <c r="E45" s="196">
        <v>14.0</v>
      </c>
      <c r="F45" s="149"/>
      <c r="G45" s="149"/>
      <c r="H45" s="149"/>
      <c r="I45" s="151"/>
      <c r="J45" s="149"/>
      <c r="K45" s="149"/>
      <c r="L45" s="149"/>
      <c r="M45" s="149"/>
    </row>
    <row r="46" ht="18.75" customHeight="1">
      <c r="A46" s="190" t="s">
        <v>128</v>
      </c>
      <c r="B46" s="195" t="s">
        <v>129</v>
      </c>
      <c r="C46" s="192">
        <f t="shared" si="2"/>
        <v>2</v>
      </c>
      <c r="D46" s="195" t="s">
        <v>130</v>
      </c>
      <c r="E46" s="196">
        <v>9.0</v>
      </c>
      <c r="F46" s="149"/>
      <c r="G46" s="149"/>
      <c r="H46" s="149"/>
      <c r="I46" s="151"/>
      <c r="J46" s="149"/>
      <c r="K46" s="149"/>
      <c r="L46" s="149"/>
      <c r="M46" s="149"/>
    </row>
    <row r="47" ht="18.75" customHeight="1">
      <c r="A47" s="190" t="s">
        <v>131</v>
      </c>
      <c r="B47" s="195" t="s">
        <v>99</v>
      </c>
      <c r="C47" s="192">
        <f t="shared" si="2"/>
        <v>1</v>
      </c>
      <c r="D47" s="195" t="s">
        <v>132</v>
      </c>
      <c r="E47" s="196">
        <v>5.0</v>
      </c>
      <c r="F47" s="149"/>
      <c r="G47" s="149"/>
      <c r="H47" s="149"/>
      <c r="I47" s="151"/>
      <c r="J47" s="149"/>
      <c r="K47" s="149"/>
      <c r="L47" s="149"/>
      <c r="M47" s="149"/>
    </row>
    <row r="48" ht="18.75" customHeight="1">
      <c r="A48" s="190" t="s">
        <v>133</v>
      </c>
      <c r="B48" s="195" t="s">
        <v>134</v>
      </c>
      <c r="C48" s="192">
        <f t="shared" si="2"/>
        <v>2</v>
      </c>
      <c r="D48" s="195" t="s">
        <v>135</v>
      </c>
      <c r="E48" s="196">
        <v>4.0</v>
      </c>
      <c r="F48" s="149"/>
      <c r="G48" s="149"/>
      <c r="H48" s="149"/>
      <c r="I48" s="151"/>
      <c r="J48" s="149"/>
      <c r="K48" s="149"/>
      <c r="L48" s="149"/>
      <c r="M48" s="149"/>
    </row>
    <row r="49" ht="18.75" customHeight="1">
      <c r="A49" s="190" t="s">
        <v>136</v>
      </c>
      <c r="B49" s="195" t="s">
        <v>100</v>
      </c>
      <c r="C49" s="192">
        <f t="shared" si="2"/>
        <v>1</v>
      </c>
      <c r="D49" s="195" t="s">
        <v>137</v>
      </c>
      <c r="E49" s="196">
        <v>5.0</v>
      </c>
      <c r="F49" s="149"/>
      <c r="G49" s="149"/>
      <c r="H49" s="149"/>
      <c r="I49" s="151"/>
      <c r="J49" s="149"/>
      <c r="K49" s="149"/>
      <c r="L49" s="149"/>
      <c r="M49" s="149"/>
    </row>
    <row r="50" ht="18.75" customHeight="1">
      <c r="A50" s="190" t="s">
        <v>138</v>
      </c>
      <c r="B50" s="195" t="s">
        <v>101</v>
      </c>
      <c r="C50" s="192">
        <f t="shared" si="2"/>
        <v>1</v>
      </c>
      <c r="D50" s="195" t="s">
        <v>139</v>
      </c>
      <c r="E50" s="196">
        <v>8.0</v>
      </c>
      <c r="F50" s="149"/>
      <c r="G50" s="149"/>
      <c r="H50" s="149"/>
      <c r="I50" s="151"/>
      <c r="J50" s="149"/>
      <c r="K50" s="149"/>
      <c r="L50" s="149"/>
      <c r="M50" s="149"/>
    </row>
    <row r="51" ht="18.75" customHeight="1">
      <c r="A51" s="190" t="s">
        <v>140</v>
      </c>
      <c r="B51" s="195" t="s">
        <v>102</v>
      </c>
      <c r="C51" s="192">
        <f t="shared" si="2"/>
        <v>1</v>
      </c>
      <c r="D51" s="193"/>
      <c r="E51" s="194">
        <v>0.0</v>
      </c>
      <c r="F51" s="149"/>
      <c r="G51" s="149"/>
      <c r="H51" s="149"/>
      <c r="I51" s="151"/>
      <c r="J51" s="149"/>
      <c r="K51" s="149"/>
      <c r="L51" s="149"/>
      <c r="M51" s="149"/>
    </row>
    <row r="52" ht="18.75" customHeight="1">
      <c r="A52" s="190" t="s">
        <v>141</v>
      </c>
      <c r="B52" s="195" t="s">
        <v>142</v>
      </c>
      <c r="C52" s="192">
        <f t="shared" si="2"/>
        <v>31</v>
      </c>
      <c r="D52" s="195" t="s">
        <v>103</v>
      </c>
      <c r="E52" s="196">
        <v>1.0</v>
      </c>
      <c r="F52" s="149"/>
      <c r="G52" s="149"/>
      <c r="H52" s="149"/>
      <c r="I52" s="151"/>
      <c r="J52" s="149"/>
      <c r="K52" s="149"/>
      <c r="L52" s="149"/>
      <c r="M52" s="149"/>
    </row>
    <row r="53" ht="18.75" customHeight="1">
      <c r="A53" s="190" t="s">
        <v>143</v>
      </c>
      <c r="B53" s="195" t="s">
        <v>144</v>
      </c>
      <c r="C53" s="192">
        <f t="shared" si="2"/>
        <v>18</v>
      </c>
      <c r="D53" s="195" t="s">
        <v>145</v>
      </c>
      <c r="E53" s="196">
        <v>1.0</v>
      </c>
      <c r="F53" s="149"/>
      <c r="G53" s="149"/>
      <c r="H53" s="149"/>
      <c r="I53" s="151"/>
      <c r="J53" s="149"/>
      <c r="K53" s="149"/>
      <c r="L53" s="149"/>
      <c r="M53" s="149"/>
    </row>
    <row r="54" ht="18.75" customHeight="1">
      <c r="A54" s="190" t="s">
        <v>146</v>
      </c>
      <c r="B54" s="195" t="s">
        <v>147</v>
      </c>
      <c r="C54" s="192">
        <f t="shared" si="2"/>
        <v>11</v>
      </c>
      <c r="D54" s="195" t="s">
        <v>105</v>
      </c>
      <c r="E54" s="196">
        <v>1.0</v>
      </c>
      <c r="F54" s="149"/>
      <c r="G54" s="149"/>
      <c r="H54" s="149"/>
      <c r="I54" s="151"/>
      <c r="J54" s="149"/>
      <c r="K54" s="149"/>
      <c r="L54" s="149"/>
      <c r="M54" s="149"/>
    </row>
    <row r="55" ht="18.75" customHeight="1">
      <c r="A55" s="190" t="s">
        <v>148</v>
      </c>
      <c r="B55" s="195" t="s">
        <v>149</v>
      </c>
      <c r="C55" s="192">
        <f t="shared" si="2"/>
        <v>15</v>
      </c>
      <c r="D55" s="195" t="s">
        <v>106</v>
      </c>
      <c r="E55" s="196">
        <v>1.0</v>
      </c>
      <c r="F55" s="149"/>
      <c r="G55" s="149"/>
      <c r="H55" s="149"/>
      <c r="I55" s="151"/>
      <c r="J55" s="149"/>
      <c r="K55" s="149"/>
      <c r="L55" s="149"/>
      <c r="M55" s="149"/>
    </row>
    <row r="56" ht="18.75" customHeight="1">
      <c r="A56" s="190" t="s">
        <v>150</v>
      </c>
      <c r="B56" s="195" t="s">
        <v>151</v>
      </c>
      <c r="C56" s="192">
        <f t="shared" si="2"/>
        <v>14</v>
      </c>
      <c r="D56" s="195" t="s">
        <v>107</v>
      </c>
      <c r="E56" s="196">
        <v>1.0</v>
      </c>
      <c r="F56" s="149"/>
      <c r="G56" s="149"/>
      <c r="H56" s="149"/>
      <c r="I56" s="151"/>
      <c r="J56" s="149"/>
      <c r="K56" s="149"/>
      <c r="L56" s="149"/>
      <c r="M56" s="149"/>
    </row>
    <row r="57" ht="18.75" customHeight="1">
      <c r="A57" s="190" t="s">
        <v>152</v>
      </c>
      <c r="B57" s="195" t="s">
        <v>153</v>
      </c>
      <c r="C57" s="192">
        <f t="shared" si="2"/>
        <v>22</v>
      </c>
      <c r="D57" s="195" t="s">
        <v>154</v>
      </c>
      <c r="E57" s="196">
        <v>1.0</v>
      </c>
      <c r="F57" s="149"/>
      <c r="G57" s="149"/>
      <c r="H57" s="149"/>
      <c r="I57" s="151"/>
      <c r="J57" s="149"/>
      <c r="K57" s="149"/>
      <c r="L57" s="149"/>
      <c r="M57" s="149"/>
    </row>
    <row r="58" ht="18.75" customHeight="1">
      <c r="A58" s="190" t="s">
        <v>155</v>
      </c>
      <c r="B58" s="195" t="s">
        <v>156</v>
      </c>
      <c r="C58" s="192">
        <f t="shared" si="2"/>
        <v>23</v>
      </c>
      <c r="D58" s="195" t="s">
        <v>109</v>
      </c>
      <c r="E58" s="196">
        <v>1.0</v>
      </c>
      <c r="F58" s="149"/>
      <c r="G58" s="149"/>
      <c r="H58" s="149"/>
      <c r="I58" s="151"/>
      <c r="J58" s="149"/>
      <c r="K58" s="149"/>
      <c r="L58" s="149"/>
      <c r="M58" s="149"/>
    </row>
    <row r="59" ht="18.75" customHeight="1">
      <c r="A59" s="190" t="s">
        <v>157</v>
      </c>
      <c r="B59" s="195" t="s">
        <v>158</v>
      </c>
      <c r="C59" s="192">
        <f t="shared" si="2"/>
        <v>19</v>
      </c>
      <c r="D59" s="193"/>
      <c r="E59" s="194">
        <v>0.0</v>
      </c>
      <c r="F59" s="149"/>
      <c r="G59" s="149"/>
      <c r="H59" s="149"/>
      <c r="I59" s="151"/>
      <c r="J59" s="149"/>
      <c r="K59" s="149"/>
      <c r="L59" s="149"/>
      <c r="M59" s="149"/>
    </row>
    <row r="60" ht="18.75" customHeight="1">
      <c r="A60" s="190" t="s">
        <v>159</v>
      </c>
      <c r="B60" s="195" t="s">
        <v>160</v>
      </c>
      <c r="C60" s="197">
        <v>1.0</v>
      </c>
      <c r="D60" s="198"/>
      <c r="E60" s="199">
        <v>0.0</v>
      </c>
      <c r="F60" s="149"/>
      <c r="G60" s="149"/>
      <c r="H60" s="149"/>
      <c r="I60" s="151"/>
      <c r="J60" s="149"/>
      <c r="K60" s="149"/>
      <c r="L60" s="149"/>
      <c r="M60" s="149"/>
    </row>
    <row r="61" ht="18.75" customHeight="1">
      <c r="A61" s="200" t="s">
        <v>25</v>
      </c>
      <c r="B61" s="201">
        <f>sum(C61+E61)</f>
        <v>243</v>
      </c>
      <c r="C61" s="202">
        <f>SUM(C44:C60)</f>
        <v>191</v>
      </c>
      <c r="D61" s="201"/>
      <c r="E61" s="203">
        <f>SUM(E44:E60)</f>
        <v>52</v>
      </c>
      <c r="F61" s="146"/>
      <c r="G61" s="146"/>
      <c r="H61" s="146"/>
      <c r="I61" s="204"/>
      <c r="J61" s="146"/>
      <c r="K61" s="146"/>
      <c r="L61" s="146"/>
      <c r="M61" s="146"/>
    </row>
    <row r="62">
      <c r="A62" s="205"/>
      <c r="B62" s="205"/>
      <c r="C62" s="205"/>
      <c r="D62" s="205"/>
      <c r="E62" s="205"/>
      <c r="F62" s="205"/>
      <c r="G62" s="205"/>
      <c r="H62" s="205"/>
      <c r="I62" s="206"/>
      <c r="J62" s="205"/>
      <c r="K62" s="205"/>
      <c r="L62" s="205"/>
      <c r="M62" s="205"/>
    </row>
    <row r="63">
      <c r="A63" s="152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</row>
    <row r="64">
      <c r="A64" s="205"/>
      <c r="B64" s="205"/>
      <c r="C64" s="205"/>
      <c r="D64" s="205"/>
      <c r="E64" s="205"/>
      <c r="F64" s="205"/>
      <c r="G64" s="205"/>
      <c r="H64" s="205"/>
      <c r="I64" s="206"/>
      <c r="J64" s="205"/>
      <c r="K64" s="205"/>
      <c r="L64" s="205"/>
      <c r="M64" s="205"/>
    </row>
    <row r="65">
      <c r="A65" s="205"/>
      <c r="B65" s="205"/>
      <c r="C65" s="205"/>
      <c r="D65" s="205"/>
      <c r="E65" s="205"/>
      <c r="F65" s="205"/>
      <c r="G65" s="205"/>
      <c r="H65" s="205"/>
      <c r="I65" s="206"/>
      <c r="J65" s="205"/>
      <c r="K65" s="205"/>
      <c r="L65" s="205"/>
      <c r="M65" s="205"/>
    </row>
    <row r="66">
      <c r="A66" s="205"/>
      <c r="B66" s="205"/>
      <c r="C66" s="205"/>
      <c r="D66" s="205"/>
      <c r="E66" s="205"/>
      <c r="F66" s="205"/>
      <c r="G66" s="205"/>
      <c r="H66" s="205"/>
      <c r="I66" s="206"/>
      <c r="J66" s="205"/>
      <c r="K66" s="205"/>
      <c r="L66" s="205"/>
      <c r="M66" s="205"/>
    </row>
    <row r="67">
      <c r="A67" s="205"/>
      <c r="B67" s="205"/>
      <c r="C67" s="205"/>
      <c r="D67" s="205"/>
      <c r="E67" s="205"/>
      <c r="F67" s="205"/>
      <c r="G67" s="205"/>
      <c r="H67" s="205"/>
      <c r="I67" s="205"/>
      <c r="J67" s="205"/>
      <c r="K67" s="205"/>
      <c r="L67" s="205"/>
      <c r="M67" s="205"/>
    </row>
    <row r="68">
      <c r="A68" s="205"/>
      <c r="B68" s="205"/>
      <c r="C68" s="205"/>
      <c r="D68" s="205"/>
      <c r="E68" s="205"/>
      <c r="F68" s="205"/>
      <c r="G68" s="205"/>
      <c r="H68" s="205"/>
      <c r="I68" s="205"/>
      <c r="J68" s="205"/>
      <c r="K68" s="205"/>
      <c r="L68" s="205"/>
      <c r="M68" s="205"/>
    </row>
    <row r="69">
      <c r="A69" s="205"/>
      <c r="B69" s="205"/>
      <c r="C69" s="205"/>
      <c r="D69" s="205"/>
      <c r="E69" s="205"/>
      <c r="F69" s="205"/>
      <c r="G69" s="205"/>
      <c r="H69" s="205"/>
      <c r="I69" s="205"/>
      <c r="J69" s="205"/>
      <c r="K69" s="205"/>
      <c r="L69" s="205"/>
      <c r="M69" s="205"/>
    </row>
    <row r="70">
      <c r="A70" s="205"/>
      <c r="B70" s="205"/>
      <c r="C70" s="205"/>
      <c r="D70" s="205"/>
      <c r="E70" s="205"/>
      <c r="F70" s="205"/>
      <c r="G70" s="205"/>
      <c r="H70" s="205"/>
      <c r="I70" s="205"/>
      <c r="J70" s="205"/>
      <c r="K70" s="205"/>
      <c r="L70" s="205"/>
      <c r="M70" s="205"/>
    </row>
    <row r="71">
      <c r="A71" s="205"/>
      <c r="B71" s="205"/>
      <c r="C71" s="205"/>
      <c r="D71" s="205"/>
      <c r="E71" s="205"/>
      <c r="F71" s="205"/>
      <c r="G71" s="205"/>
      <c r="H71" s="205"/>
      <c r="I71" s="205"/>
      <c r="J71" s="205"/>
      <c r="K71" s="205"/>
      <c r="L71" s="205"/>
      <c r="M71" s="205"/>
    </row>
    <row r="72">
      <c r="A72" s="205"/>
      <c r="B72" s="205"/>
      <c r="C72" s="205"/>
      <c r="D72" s="205"/>
      <c r="E72" s="205"/>
      <c r="F72" s="205"/>
      <c r="G72" s="205"/>
      <c r="H72" s="205"/>
      <c r="I72" s="205"/>
      <c r="J72" s="205"/>
      <c r="K72" s="205"/>
      <c r="L72" s="205"/>
      <c r="M72" s="205"/>
    </row>
    <row r="73">
      <c r="A73" s="205"/>
      <c r="B73" s="205"/>
      <c r="C73" s="205"/>
      <c r="D73" s="205"/>
      <c r="E73" s="205"/>
      <c r="F73" s="205"/>
      <c r="G73" s="205"/>
      <c r="H73" s="205"/>
      <c r="I73" s="205"/>
      <c r="J73" s="205"/>
      <c r="K73" s="205"/>
      <c r="L73" s="205"/>
      <c r="M73" s="205"/>
    </row>
    <row r="74">
      <c r="A74" s="205"/>
      <c r="B74" s="205"/>
      <c r="C74" s="205"/>
      <c r="D74" s="205"/>
      <c r="E74" s="205"/>
      <c r="F74" s="205"/>
      <c r="G74" s="205"/>
      <c r="H74" s="205"/>
      <c r="I74" s="205"/>
      <c r="J74" s="205"/>
      <c r="K74" s="205"/>
      <c r="L74" s="205"/>
      <c r="M74" s="205"/>
    </row>
    <row r="75">
      <c r="A75" s="205"/>
      <c r="B75" s="205"/>
      <c r="C75" s="205"/>
      <c r="D75" s="205"/>
      <c r="E75" s="205"/>
      <c r="F75" s="205"/>
      <c r="G75" s="205"/>
      <c r="H75" s="205"/>
      <c r="I75" s="205"/>
      <c r="J75" s="205"/>
      <c r="K75" s="205"/>
      <c r="L75" s="205"/>
      <c r="M75" s="205"/>
    </row>
    <row r="76">
      <c r="A76" s="205"/>
      <c r="B76" s="205"/>
      <c r="C76" s="205"/>
      <c r="D76" s="205"/>
      <c r="E76" s="205"/>
      <c r="F76" s="205"/>
      <c r="G76" s="205"/>
      <c r="H76" s="205"/>
      <c r="I76" s="205"/>
      <c r="J76" s="205"/>
      <c r="K76" s="205"/>
      <c r="L76" s="205"/>
      <c r="M76" s="205"/>
    </row>
    <row r="77">
      <c r="A77" s="205"/>
      <c r="B77" s="205"/>
      <c r="C77" s="205"/>
      <c r="D77" s="205"/>
      <c r="E77" s="205"/>
      <c r="F77" s="205"/>
      <c r="G77" s="205"/>
      <c r="H77" s="205"/>
      <c r="I77" s="205"/>
      <c r="J77" s="205"/>
      <c r="K77" s="205"/>
      <c r="L77" s="205"/>
      <c r="M77" s="205"/>
    </row>
    <row r="78">
      <c r="A78" s="205"/>
      <c r="B78" s="205"/>
      <c r="C78" s="205"/>
      <c r="D78" s="205"/>
      <c r="E78" s="205"/>
      <c r="F78" s="205"/>
      <c r="G78" s="205"/>
      <c r="H78" s="205"/>
      <c r="I78" s="205"/>
      <c r="J78" s="205"/>
      <c r="K78" s="205"/>
      <c r="L78" s="205"/>
      <c r="M78" s="205"/>
    </row>
    <row r="79">
      <c r="A79" s="205"/>
      <c r="B79" s="205"/>
      <c r="C79" s="205"/>
      <c r="D79" s="205"/>
      <c r="E79" s="205"/>
      <c r="F79" s="205"/>
      <c r="G79" s="205"/>
      <c r="H79" s="205"/>
      <c r="I79" s="205"/>
      <c r="J79" s="205"/>
      <c r="K79" s="205"/>
      <c r="L79" s="205"/>
      <c r="M79" s="205"/>
    </row>
    <row r="80">
      <c r="A80" s="205"/>
      <c r="B80" s="205"/>
      <c r="C80" s="205"/>
      <c r="D80" s="205"/>
      <c r="E80" s="205"/>
      <c r="F80" s="205"/>
      <c r="G80" s="205"/>
      <c r="H80" s="205"/>
      <c r="I80" s="205"/>
      <c r="J80" s="205"/>
      <c r="K80" s="205"/>
      <c r="L80" s="205"/>
      <c r="M80" s="205"/>
    </row>
    <row r="81">
      <c r="A81" s="205"/>
      <c r="B81" s="205"/>
      <c r="C81" s="205"/>
      <c r="D81" s="205"/>
      <c r="E81" s="205"/>
      <c r="F81" s="205"/>
      <c r="G81" s="205"/>
      <c r="H81" s="205"/>
      <c r="I81" s="205"/>
      <c r="J81" s="205"/>
      <c r="K81" s="205"/>
      <c r="L81" s="205"/>
      <c r="M81" s="205"/>
    </row>
    <row r="82">
      <c r="A82" s="205"/>
      <c r="B82" s="205"/>
      <c r="C82" s="205"/>
      <c r="D82" s="205"/>
      <c r="E82" s="205"/>
      <c r="F82" s="205"/>
      <c r="G82" s="205"/>
      <c r="H82" s="205"/>
      <c r="I82" s="205"/>
      <c r="J82" s="205"/>
      <c r="K82" s="205"/>
      <c r="L82" s="205"/>
      <c r="M82" s="205"/>
    </row>
    <row r="83">
      <c r="A83" s="205"/>
      <c r="B83" s="205"/>
      <c r="C83" s="205"/>
      <c r="D83" s="205"/>
      <c r="E83" s="205"/>
      <c r="F83" s="205"/>
      <c r="G83" s="205"/>
      <c r="H83" s="205"/>
      <c r="I83" s="205"/>
      <c r="J83" s="205"/>
      <c r="K83" s="205"/>
      <c r="L83" s="205"/>
      <c r="M83" s="205"/>
    </row>
    <row r="84">
      <c r="A84" s="205"/>
      <c r="B84" s="205"/>
      <c r="C84" s="205"/>
      <c r="D84" s="205"/>
      <c r="E84" s="205"/>
      <c r="F84" s="205"/>
      <c r="G84" s="205"/>
      <c r="H84" s="205"/>
      <c r="I84" s="205"/>
      <c r="J84" s="205"/>
      <c r="K84" s="205"/>
      <c r="L84" s="205"/>
      <c r="M84" s="205"/>
    </row>
    <row r="85">
      <c r="A85" s="205"/>
      <c r="B85" s="205"/>
      <c r="C85" s="205"/>
      <c r="D85" s="205"/>
      <c r="E85" s="205"/>
      <c r="F85" s="205"/>
      <c r="G85" s="205"/>
      <c r="H85" s="205"/>
      <c r="I85" s="205"/>
      <c r="J85" s="205"/>
      <c r="K85" s="205"/>
      <c r="L85" s="205"/>
      <c r="M85" s="205"/>
    </row>
    <row r="86">
      <c r="A86" s="205"/>
      <c r="B86" s="205"/>
      <c r="C86" s="205"/>
      <c r="D86" s="205"/>
      <c r="E86" s="205"/>
      <c r="F86" s="205"/>
      <c r="G86" s="205"/>
      <c r="H86" s="205"/>
      <c r="I86" s="205"/>
      <c r="J86" s="205"/>
      <c r="K86" s="205"/>
      <c r="L86" s="205"/>
      <c r="M86" s="205"/>
    </row>
    <row r="87">
      <c r="A87" s="205"/>
      <c r="B87" s="205"/>
      <c r="C87" s="205"/>
      <c r="D87" s="205"/>
      <c r="E87" s="205"/>
      <c r="F87" s="205"/>
      <c r="G87" s="205"/>
      <c r="H87" s="205"/>
      <c r="I87" s="205"/>
      <c r="J87" s="205"/>
      <c r="K87" s="205"/>
      <c r="L87" s="205"/>
      <c r="M87" s="205"/>
    </row>
    <row r="88">
      <c r="A88" s="205"/>
      <c r="B88" s="205"/>
      <c r="C88" s="205"/>
      <c r="D88" s="205"/>
      <c r="E88" s="205"/>
      <c r="F88" s="205"/>
      <c r="G88" s="205"/>
      <c r="H88" s="205"/>
      <c r="I88" s="205"/>
      <c r="J88" s="205"/>
      <c r="K88" s="205"/>
      <c r="L88" s="205"/>
      <c r="M88" s="205"/>
    </row>
    <row r="89">
      <c r="A89" s="205"/>
      <c r="B89" s="205"/>
      <c r="C89" s="205"/>
      <c r="D89" s="205"/>
      <c r="E89" s="205"/>
      <c r="F89" s="205"/>
      <c r="G89" s="205"/>
      <c r="H89" s="205"/>
      <c r="I89" s="205"/>
      <c r="J89" s="205"/>
      <c r="K89" s="205"/>
      <c r="L89" s="205"/>
      <c r="M89" s="205"/>
    </row>
    <row r="90">
      <c r="A90" s="205"/>
      <c r="B90" s="205"/>
      <c r="C90" s="205"/>
      <c r="D90" s="205"/>
      <c r="E90" s="205"/>
      <c r="F90" s="205"/>
      <c r="G90" s="205"/>
      <c r="H90" s="205"/>
      <c r="I90" s="205"/>
      <c r="J90" s="205"/>
      <c r="K90" s="205"/>
      <c r="L90" s="205"/>
      <c r="M90" s="205"/>
    </row>
    <row r="91">
      <c r="A91" s="205"/>
      <c r="B91" s="205"/>
      <c r="C91" s="205"/>
      <c r="D91" s="205"/>
      <c r="E91" s="205"/>
      <c r="F91" s="205"/>
      <c r="G91" s="205"/>
      <c r="H91" s="205"/>
      <c r="I91" s="205"/>
      <c r="J91" s="205"/>
      <c r="K91" s="205"/>
      <c r="L91" s="205"/>
      <c r="M91" s="205"/>
    </row>
    <row r="92">
      <c r="A92" s="205"/>
      <c r="B92" s="205"/>
      <c r="C92" s="205"/>
      <c r="D92" s="205"/>
      <c r="E92" s="205"/>
      <c r="F92" s="205"/>
      <c r="G92" s="205"/>
      <c r="H92" s="205"/>
      <c r="I92" s="205"/>
      <c r="J92" s="205"/>
      <c r="K92" s="205"/>
      <c r="L92" s="205"/>
      <c r="M92" s="205"/>
    </row>
    <row r="93">
      <c r="A93" s="205"/>
      <c r="B93" s="205"/>
      <c r="C93" s="205"/>
      <c r="D93" s="205"/>
      <c r="E93" s="205"/>
      <c r="F93" s="205"/>
      <c r="G93" s="205"/>
      <c r="H93" s="205"/>
      <c r="I93" s="205"/>
      <c r="J93" s="205"/>
      <c r="K93" s="205"/>
      <c r="L93" s="205"/>
      <c r="M93" s="205"/>
    </row>
    <row r="94">
      <c r="A94" s="205"/>
      <c r="B94" s="205"/>
      <c r="C94" s="205"/>
      <c r="D94" s="205"/>
      <c r="E94" s="205"/>
      <c r="F94" s="205"/>
      <c r="G94" s="205"/>
      <c r="H94" s="205"/>
      <c r="I94" s="205"/>
      <c r="J94" s="205"/>
      <c r="K94" s="205"/>
      <c r="L94" s="205"/>
      <c r="M94" s="205"/>
    </row>
    <row r="95">
      <c r="A95" s="205"/>
      <c r="B95" s="205"/>
      <c r="C95" s="205"/>
      <c r="D95" s="205"/>
      <c r="E95" s="205"/>
      <c r="F95" s="205"/>
      <c r="G95" s="205"/>
      <c r="H95" s="205"/>
      <c r="I95" s="205"/>
      <c r="J95" s="205"/>
      <c r="K95" s="205"/>
      <c r="L95" s="205"/>
      <c r="M95" s="205"/>
    </row>
    <row r="96">
      <c r="A96" s="205"/>
      <c r="B96" s="205"/>
      <c r="C96" s="205"/>
      <c r="D96" s="205"/>
      <c r="E96" s="205"/>
      <c r="F96" s="205"/>
      <c r="G96" s="205"/>
      <c r="H96" s="205"/>
      <c r="I96" s="205"/>
      <c r="J96" s="205"/>
      <c r="K96" s="205"/>
      <c r="L96" s="205"/>
      <c r="M96" s="205"/>
    </row>
    <row r="97">
      <c r="A97" s="205"/>
      <c r="B97" s="205"/>
      <c r="C97" s="205"/>
      <c r="D97" s="205"/>
      <c r="E97" s="205"/>
      <c r="F97" s="205"/>
      <c r="G97" s="205"/>
      <c r="H97" s="205"/>
      <c r="I97" s="205"/>
      <c r="J97" s="205"/>
      <c r="K97" s="205"/>
      <c r="L97" s="205"/>
      <c r="M97" s="205"/>
    </row>
    <row r="98">
      <c r="A98" s="205"/>
      <c r="B98" s="205"/>
      <c r="C98" s="205"/>
      <c r="D98" s="205"/>
      <c r="E98" s="205"/>
      <c r="F98" s="205"/>
      <c r="G98" s="205"/>
      <c r="H98" s="205"/>
      <c r="I98" s="205"/>
      <c r="J98" s="205"/>
      <c r="K98" s="205"/>
      <c r="L98" s="205"/>
      <c r="M98" s="205"/>
    </row>
    <row r="99">
      <c r="A99" s="205"/>
      <c r="B99" s="205"/>
      <c r="C99" s="205"/>
      <c r="D99" s="205"/>
      <c r="E99" s="205"/>
      <c r="F99" s="205"/>
      <c r="G99" s="205"/>
      <c r="H99" s="205"/>
      <c r="I99" s="205"/>
      <c r="J99" s="205"/>
      <c r="K99" s="205"/>
      <c r="L99" s="205"/>
      <c r="M99" s="205"/>
    </row>
    <row r="100">
      <c r="A100" s="205"/>
      <c r="B100" s="205"/>
      <c r="C100" s="205"/>
      <c r="D100" s="205"/>
      <c r="E100" s="205"/>
      <c r="F100" s="205"/>
      <c r="G100" s="205"/>
      <c r="H100" s="205"/>
      <c r="I100" s="205"/>
      <c r="J100" s="205"/>
      <c r="K100" s="205"/>
      <c r="L100" s="205"/>
      <c r="M100" s="205"/>
    </row>
    <row r="101">
      <c r="A101" s="205"/>
      <c r="B101" s="205"/>
      <c r="C101" s="205"/>
      <c r="D101" s="205"/>
      <c r="E101" s="205"/>
      <c r="F101" s="205"/>
      <c r="G101" s="205"/>
      <c r="H101" s="205"/>
      <c r="I101" s="205"/>
      <c r="J101" s="205"/>
      <c r="K101" s="205"/>
      <c r="L101" s="205"/>
      <c r="M101" s="205"/>
    </row>
    <row r="102">
      <c r="A102" s="205"/>
      <c r="B102" s="205"/>
      <c r="C102" s="205"/>
      <c r="D102" s="205"/>
      <c r="E102" s="205"/>
      <c r="F102" s="205"/>
      <c r="G102" s="205"/>
      <c r="H102" s="205"/>
      <c r="I102" s="205"/>
      <c r="J102" s="205"/>
      <c r="K102" s="205"/>
      <c r="L102" s="205"/>
      <c r="M102" s="205"/>
    </row>
    <row r="103">
      <c r="A103" s="205"/>
      <c r="B103" s="205"/>
      <c r="C103" s="205"/>
      <c r="D103" s="205"/>
      <c r="E103" s="205"/>
      <c r="F103" s="205"/>
      <c r="G103" s="205"/>
      <c r="H103" s="205"/>
      <c r="I103" s="205"/>
      <c r="J103" s="205"/>
      <c r="K103" s="205"/>
      <c r="L103" s="205"/>
      <c r="M103" s="205"/>
    </row>
    <row r="104">
      <c r="A104" s="205"/>
      <c r="B104" s="205"/>
      <c r="C104" s="205"/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</row>
    <row r="105">
      <c r="A105" s="205"/>
      <c r="B105" s="205"/>
      <c r="C105" s="205"/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</row>
    <row r="106">
      <c r="A106" s="205"/>
      <c r="B106" s="205"/>
      <c r="C106" s="205"/>
      <c r="D106" s="205"/>
      <c r="E106" s="205"/>
      <c r="F106" s="205"/>
      <c r="G106" s="205"/>
      <c r="H106" s="205"/>
      <c r="I106" s="205"/>
      <c r="J106" s="205"/>
      <c r="K106" s="205"/>
      <c r="L106" s="205"/>
      <c r="M106" s="205"/>
    </row>
    <row r="107">
      <c r="A107" s="205"/>
      <c r="B107" s="205"/>
      <c r="C107" s="205"/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</row>
    <row r="108">
      <c r="A108" s="205"/>
      <c r="B108" s="205"/>
      <c r="C108" s="205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</row>
    <row r="109">
      <c r="A109" s="205"/>
      <c r="B109" s="205"/>
      <c r="C109" s="205"/>
      <c r="D109" s="205"/>
      <c r="E109" s="205"/>
      <c r="F109" s="205"/>
      <c r="G109" s="205"/>
      <c r="H109" s="205"/>
      <c r="I109" s="205"/>
      <c r="J109" s="205"/>
      <c r="K109" s="205"/>
      <c r="L109" s="205"/>
      <c r="M109" s="205"/>
    </row>
    <row r="110">
      <c r="A110" s="205"/>
      <c r="B110" s="205"/>
      <c r="C110" s="205"/>
      <c r="D110" s="205"/>
      <c r="E110" s="205"/>
      <c r="F110" s="205"/>
      <c r="G110" s="205"/>
      <c r="H110" s="205"/>
      <c r="I110" s="205"/>
      <c r="J110" s="205"/>
      <c r="K110" s="205"/>
      <c r="L110" s="205"/>
      <c r="M110" s="205"/>
    </row>
    <row r="111">
      <c r="A111" s="205"/>
      <c r="B111" s="205"/>
      <c r="C111" s="205"/>
      <c r="D111" s="205"/>
      <c r="E111" s="205"/>
      <c r="F111" s="205"/>
      <c r="G111" s="205"/>
      <c r="H111" s="205"/>
      <c r="I111" s="205"/>
      <c r="J111" s="205"/>
      <c r="K111" s="205"/>
      <c r="L111" s="205"/>
      <c r="M111" s="205"/>
    </row>
    <row r="112">
      <c r="A112" s="205"/>
      <c r="B112" s="205"/>
      <c r="C112" s="205"/>
      <c r="D112" s="205"/>
      <c r="E112" s="205"/>
      <c r="F112" s="205"/>
      <c r="G112" s="205"/>
      <c r="H112" s="205"/>
      <c r="I112" s="205"/>
      <c r="J112" s="205"/>
      <c r="K112" s="205"/>
      <c r="L112" s="205"/>
      <c r="M112" s="205"/>
    </row>
    <row r="113">
      <c r="A113" s="205"/>
      <c r="B113" s="205"/>
      <c r="C113" s="205"/>
      <c r="D113" s="205"/>
      <c r="E113" s="205"/>
      <c r="F113" s="205"/>
      <c r="G113" s="205"/>
      <c r="H113" s="205"/>
      <c r="I113" s="205"/>
      <c r="J113" s="205"/>
      <c r="K113" s="205"/>
      <c r="L113" s="205"/>
      <c r="M113" s="205"/>
    </row>
    <row r="114">
      <c r="A114" s="205"/>
      <c r="B114" s="205"/>
      <c r="C114" s="205"/>
      <c r="D114" s="205"/>
      <c r="E114" s="205"/>
      <c r="F114" s="205"/>
      <c r="G114" s="205"/>
      <c r="H114" s="205"/>
      <c r="I114" s="205"/>
      <c r="J114" s="205"/>
      <c r="K114" s="205"/>
      <c r="L114" s="205"/>
      <c r="M114" s="205"/>
    </row>
    <row r="115">
      <c r="A115" s="205"/>
      <c r="B115" s="205"/>
      <c r="C115" s="205"/>
      <c r="D115" s="205"/>
      <c r="E115" s="205"/>
      <c r="F115" s="205"/>
      <c r="G115" s="205"/>
      <c r="H115" s="205"/>
      <c r="I115" s="205"/>
      <c r="J115" s="205"/>
      <c r="K115" s="205"/>
      <c r="L115" s="205"/>
      <c r="M115" s="205"/>
    </row>
    <row r="116">
      <c r="A116" s="205"/>
      <c r="B116" s="205"/>
      <c r="C116" s="205"/>
      <c r="D116" s="205"/>
      <c r="E116" s="205"/>
      <c r="F116" s="205"/>
      <c r="G116" s="205"/>
      <c r="H116" s="205"/>
      <c r="I116" s="205"/>
      <c r="J116" s="205"/>
      <c r="K116" s="205"/>
      <c r="L116" s="205"/>
      <c r="M116" s="205"/>
    </row>
    <row r="117">
      <c r="A117" s="205"/>
      <c r="B117" s="205"/>
      <c r="C117" s="205"/>
      <c r="D117" s="205"/>
      <c r="E117" s="205"/>
      <c r="F117" s="205"/>
      <c r="G117" s="205"/>
      <c r="H117" s="205"/>
      <c r="I117" s="205"/>
      <c r="J117" s="205"/>
      <c r="K117" s="205"/>
      <c r="L117" s="205"/>
      <c r="M117" s="205"/>
    </row>
    <row r="118">
      <c r="A118" s="205"/>
      <c r="B118" s="205"/>
      <c r="C118" s="205"/>
      <c r="D118" s="205"/>
      <c r="E118" s="205"/>
      <c r="F118" s="205"/>
      <c r="G118" s="205"/>
      <c r="H118" s="205"/>
      <c r="I118" s="205"/>
      <c r="J118" s="205"/>
      <c r="K118" s="205"/>
      <c r="L118" s="205"/>
      <c r="M118" s="205"/>
    </row>
    <row r="119">
      <c r="A119" s="205"/>
      <c r="B119" s="205"/>
      <c r="C119" s="205"/>
      <c r="D119" s="205"/>
      <c r="E119" s="205"/>
      <c r="F119" s="205"/>
      <c r="G119" s="205"/>
      <c r="H119" s="205"/>
      <c r="I119" s="205"/>
      <c r="J119" s="205"/>
      <c r="K119" s="205"/>
      <c r="L119" s="205"/>
      <c r="M119" s="205"/>
    </row>
    <row r="120">
      <c r="A120" s="205"/>
      <c r="B120" s="205"/>
      <c r="C120" s="205"/>
      <c r="D120" s="205"/>
      <c r="E120" s="205"/>
      <c r="F120" s="205"/>
      <c r="G120" s="205"/>
      <c r="H120" s="205"/>
      <c r="I120" s="205"/>
      <c r="J120" s="205"/>
      <c r="K120" s="205"/>
      <c r="L120" s="205"/>
      <c r="M120" s="205"/>
    </row>
    <row r="121">
      <c r="A121" s="205"/>
      <c r="B121" s="205"/>
      <c r="C121" s="205"/>
      <c r="D121" s="205"/>
      <c r="E121" s="205"/>
      <c r="F121" s="205"/>
      <c r="G121" s="205"/>
      <c r="H121" s="205"/>
      <c r="I121" s="205"/>
      <c r="J121" s="205"/>
      <c r="K121" s="205"/>
      <c r="L121" s="205"/>
      <c r="M121" s="205"/>
    </row>
    <row r="122">
      <c r="A122" s="205"/>
      <c r="B122" s="205"/>
      <c r="C122" s="205"/>
      <c r="D122" s="205"/>
      <c r="E122" s="205"/>
      <c r="F122" s="205"/>
      <c r="G122" s="205"/>
      <c r="H122" s="205"/>
      <c r="I122" s="205"/>
      <c r="J122" s="205"/>
      <c r="K122" s="205"/>
      <c r="L122" s="205"/>
      <c r="M122" s="205"/>
    </row>
    <row r="123">
      <c r="A123" s="205"/>
      <c r="B123" s="205"/>
      <c r="C123" s="205"/>
      <c r="D123" s="205"/>
      <c r="E123" s="205"/>
      <c r="F123" s="205"/>
      <c r="G123" s="205"/>
      <c r="H123" s="205"/>
      <c r="I123" s="205"/>
      <c r="J123" s="205"/>
      <c r="K123" s="205"/>
      <c r="L123" s="205"/>
      <c r="M123" s="205"/>
    </row>
    <row r="124">
      <c r="A124" s="205"/>
      <c r="B124" s="205"/>
      <c r="C124" s="205"/>
      <c r="D124" s="205"/>
      <c r="E124" s="205"/>
      <c r="F124" s="205"/>
      <c r="G124" s="205"/>
      <c r="H124" s="205"/>
      <c r="I124" s="205"/>
      <c r="J124" s="205"/>
      <c r="K124" s="205"/>
      <c r="L124" s="205"/>
      <c r="M124" s="205"/>
    </row>
    <row r="125">
      <c r="A125" s="205"/>
      <c r="B125" s="205"/>
      <c r="C125" s="205"/>
      <c r="D125" s="205"/>
      <c r="E125" s="205"/>
      <c r="F125" s="205"/>
      <c r="G125" s="205"/>
      <c r="H125" s="205"/>
      <c r="I125" s="205"/>
      <c r="J125" s="205"/>
      <c r="K125" s="205"/>
      <c r="L125" s="205"/>
      <c r="M125" s="205"/>
    </row>
    <row r="126">
      <c r="A126" s="205"/>
      <c r="B126" s="205"/>
      <c r="C126" s="205"/>
      <c r="D126" s="205"/>
      <c r="E126" s="205"/>
      <c r="F126" s="205"/>
      <c r="G126" s="205"/>
      <c r="H126" s="205"/>
      <c r="I126" s="205"/>
      <c r="J126" s="205"/>
      <c r="K126" s="205"/>
      <c r="L126" s="205"/>
      <c r="M126" s="205"/>
    </row>
    <row r="127">
      <c r="A127" s="205"/>
      <c r="B127" s="205"/>
      <c r="C127" s="205"/>
      <c r="D127" s="205"/>
      <c r="E127" s="205"/>
      <c r="F127" s="205"/>
      <c r="G127" s="205"/>
      <c r="H127" s="205"/>
      <c r="I127" s="205"/>
      <c r="J127" s="205"/>
      <c r="K127" s="205"/>
      <c r="L127" s="205"/>
      <c r="M127" s="205"/>
    </row>
    <row r="128">
      <c r="A128" s="205"/>
      <c r="B128" s="205"/>
      <c r="C128" s="205"/>
      <c r="D128" s="205"/>
      <c r="E128" s="205"/>
      <c r="F128" s="205"/>
      <c r="G128" s="205"/>
      <c r="H128" s="205"/>
      <c r="I128" s="205"/>
      <c r="J128" s="205"/>
      <c r="K128" s="205"/>
      <c r="L128" s="205"/>
      <c r="M128" s="205"/>
    </row>
    <row r="129">
      <c r="A129" s="205"/>
      <c r="B129" s="205"/>
      <c r="C129" s="205"/>
      <c r="D129" s="205"/>
      <c r="E129" s="205"/>
      <c r="F129" s="205"/>
      <c r="G129" s="205"/>
      <c r="H129" s="205"/>
      <c r="I129" s="205"/>
      <c r="J129" s="205"/>
      <c r="K129" s="205"/>
      <c r="L129" s="205"/>
      <c r="M129" s="205"/>
    </row>
    <row r="130">
      <c r="A130" s="205"/>
      <c r="B130" s="205"/>
      <c r="C130" s="205"/>
      <c r="D130" s="205"/>
      <c r="E130" s="205"/>
      <c r="F130" s="205"/>
      <c r="G130" s="205"/>
      <c r="H130" s="205"/>
      <c r="I130" s="205"/>
      <c r="J130" s="205"/>
      <c r="K130" s="205"/>
      <c r="L130" s="205"/>
      <c r="M130" s="205"/>
    </row>
    <row r="131">
      <c r="A131" s="205"/>
      <c r="B131" s="205"/>
      <c r="C131" s="205"/>
      <c r="D131" s="205"/>
      <c r="E131" s="205"/>
      <c r="F131" s="205"/>
      <c r="G131" s="205"/>
      <c r="H131" s="205"/>
      <c r="I131" s="205"/>
      <c r="J131" s="205"/>
      <c r="K131" s="205"/>
      <c r="L131" s="205"/>
      <c r="M131" s="205"/>
    </row>
    <row r="132">
      <c r="A132" s="205"/>
      <c r="B132" s="205"/>
      <c r="C132" s="205"/>
      <c r="D132" s="205"/>
      <c r="E132" s="205"/>
      <c r="F132" s="205"/>
      <c r="G132" s="205"/>
      <c r="H132" s="205"/>
      <c r="I132" s="205"/>
      <c r="J132" s="205"/>
      <c r="K132" s="205"/>
      <c r="L132" s="205"/>
      <c r="M132" s="205"/>
    </row>
    <row r="133">
      <c r="A133" s="205"/>
      <c r="B133" s="205"/>
      <c r="C133" s="205"/>
      <c r="D133" s="205"/>
      <c r="E133" s="205"/>
      <c r="F133" s="205"/>
      <c r="G133" s="205"/>
      <c r="H133" s="205"/>
      <c r="I133" s="205"/>
      <c r="J133" s="205"/>
      <c r="K133" s="205"/>
      <c r="L133" s="205"/>
      <c r="M133" s="205"/>
    </row>
    <row r="134">
      <c r="A134" s="205"/>
      <c r="B134" s="205"/>
      <c r="C134" s="205"/>
      <c r="D134" s="205"/>
      <c r="E134" s="205"/>
      <c r="F134" s="205"/>
      <c r="G134" s="205"/>
      <c r="H134" s="205"/>
      <c r="I134" s="205"/>
      <c r="J134" s="205"/>
      <c r="K134" s="205"/>
      <c r="L134" s="205"/>
      <c r="M134" s="205"/>
    </row>
    <row r="135">
      <c r="A135" s="205"/>
      <c r="B135" s="205"/>
      <c r="C135" s="205"/>
      <c r="D135" s="205"/>
      <c r="E135" s="205"/>
      <c r="F135" s="205"/>
      <c r="G135" s="205"/>
      <c r="H135" s="205"/>
      <c r="I135" s="205"/>
      <c r="J135" s="205"/>
      <c r="K135" s="205"/>
      <c r="L135" s="205"/>
      <c r="M135" s="205"/>
    </row>
    <row r="136">
      <c r="A136" s="205"/>
      <c r="B136" s="205"/>
      <c r="C136" s="205"/>
      <c r="D136" s="205"/>
      <c r="E136" s="205"/>
      <c r="F136" s="205"/>
      <c r="G136" s="205"/>
      <c r="H136" s="205"/>
      <c r="I136" s="205"/>
      <c r="J136" s="205"/>
      <c r="K136" s="205"/>
      <c r="L136" s="205"/>
      <c r="M136" s="205"/>
    </row>
    <row r="137">
      <c r="A137" s="205"/>
      <c r="B137" s="205"/>
      <c r="C137" s="205"/>
      <c r="D137" s="205"/>
      <c r="E137" s="205"/>
      <c r="F137" s="205"/>
      <c r="G137" s="205"/>
      <c r="H137" s="205"/>
      <c r="I137" s="205"/>
      <c r="J137" s="205"/>
      <c r="K137" s="205"/>
      <c r="L137" s="205"/>
      <c r="M137" s="205"/>
    </row>
    <row r="138">
      <c r="A138" s="205"/>
      <c r="B138" s="205"/>
      <c r="C138" s="205"/>
      <c r="D138" s="205"/>
      <c r="E138" s="205"/>
      <c r="F138" s="205"/>
      <c r="G138" s="205"/>
      <c r="H138" s="205"/>
      <c r="I138" s="205"/>
      <c r="J138" s="205"/>
      <c r="K138" s="205"/>
      <c r="L138" s="205"/>
      <c r="M138" s="205"/>
    </row>
    <row r="139">
      <c r="A139" s="205"/>
      <c r="B139" s="205"/>
      <c r="C139" s="205"/>
      <c r="D139" s="205"/>
      <c r="E139" s="205"/>
      <c r="F139" s="205"/>
      <c r="G139" s="205"/>
      <c r="H139" s="205"/>
      <c r="I139" s="205"/>
      <c r="J139" s="205"/>
      <c r="K139" s="205"/>
      <c r="L139" s="205"/>
      <c r="M139" s="205"/>
    </row>
    <row r="140">
      <c r="A140" s="205"/>
      <c r="B140" s="205"/>
      <c r="C140" s="205"/>
      <c r="D140" s="205"/>
      <c r="E140" s="205"/>
      <c r="F140" s="205"/>
      <c r="G140" s="205"/>
      <c r="H140" s="205"/>
      <c r="I140" s="205"/>
      <c r="J140" s="205"/>
      <c r="K140" s="205"/>
      <c r="L140" s="205"/>
      <c r="M140" s="205"/>
    </row>
    <row r="141">
      <c r="A141" s="205"/>
      <c r="B141" s="205"/>
      <c r="C141" s="205"/>
      <c r="D141" s="205"/>
      <c r="E141" s="205"/>
      <c r="F141" s="205"/>
      <c r="G141" s="205"/>
      <c r="H141" s="205"/>
      <c r="I141" s="205"/>
      <c r="J141" s="205"/>
      <c r="K141" s="205"/>
      <c r="L141" s="205"/>
      <c r="M141" s="205"/>
    </row>
    <row r="142">
      <c r="A142" s="205"/>
      <c r="B142" s="205"/>
      <c r="C142" s="205"/>
      <c r="D142" s="205"/>
      <c r="E142" s="205"/>
      <c r="F142" s="205"/>
      <c r="G142" s="205"/>
      <c r="H142" s="205"/>
      <c r="I142" s="205"/>
      <c r="J142" s="205"/>
      <c r="K142" s="205"/>
      <c r="L142" s="205"/>
      <c r="M142" s="205"/>
    </row>
    <row r="143">
      <c r="A143" s="205"/>
      <c r="B143" s="205"/>
      <c r="C143" s="205"/>
      <c r="D143" s="205"/>
      <c r="E143" s="205"/>
      <c r="F143" s="205"/>
      <c r="G143" s="205"/>
      <c r="H143" s="205"/>
      <c r="I143" s="205"/>
      <c r="J143" s="205"/>
      <c r="K143" s="205"/>
      <c r="L143" s="205"/>
      <c r="M143" s="205"/>
    </row>
    <row r="144">
      <c r="A144" s="205"/>
      <c r="B144" s="205"/>
      <c r="C144" s="205"/>
      <c r="D144" s="205"/>
      <c r="E144" s="205"/>
      <c r="F144" s="205"/>
      <c r="G144" s="205"/>
      <c r="H144" s="205"/>
      <c r="I144" s="205"/>
      <c r="J144" s="205"/>
      <c r="K144" s="205"/>
      <c r="L144" s="205"/>
      <c r="M144" s="205"/>
    </row>
    <row r="145">
      <c r="A145" s="205"/>
      <c r="B145" s="205"/>
      <c r="C145" s="205"/>
      <c r="D145" s="205"/>
      <c r="E145" s="205"/>
      <c r="F145" s="205"/>
      <c r="G145" s="205"/>
      <c r="H145" s="205"/>
      <c r="I145" s="205"/>
      <c r="J145" s="205"/>
      <c r="K145" s="205"/>
      <c r="L145" s="205"/>
      <c r="M145" s="205"/>
    </row>
    <row r="146">
      <c r="A146" s="205"/>
      <c r="B146" s="205"/>
      <c r="C146" s="205"/>
      <c r="D146" s="205"/>
      <c r="E146" s="205"/>
      <c r="F146" s="205"/>
      <c r="G146" s="205"/>
      <c r="H146" s="205"/>
      <c r="I146" s="205"/>
      <c r="J146" s="205"/>
      <c r="K146" s="205"/>
      <c r="L146" s="205"/>
      <c r="M146" s="205"/>
    </row>
    <row r="147">
      <c r="A147" s="205"/>
      <c r="B147" s="205"/>
      <c r="C147" s="205"/>
      <c r="D147" s="205"/>
      <c r="E147" s="205"/>
      <c r="F147" s="205"/>
      <c r="G147" s="205"/>
      <c r="H147" s="205"/>
      <c r="I147" s="205"/>
      <c r="J147" s="205"/>
      <c r="K147" s="205"/>
      <c r="L147" s="205"/>
      <c r="M147" s="205"/>
    </row>
    <row r="148">
      <c r="A148" s="205"/>
      <c r="B148" s="205"/>
      <c r="C148" s="205"/>
      <c r="D148" s="205"/>
      <c r="E148" s="205"/>
      <c r="F148" s="205"/>
      <c r="G148" s="205"/>
      <c r="H148" s="205"/>
      <c r="I148" s="205"/>
      <c r="J148" s="205"/>
      <c r="K148" s="205"/>
      <c r="L148" s="205"/>
      <c r="M148" s="205"/>
    </row>
    <row r="149">
      <c r="A149" s="205"/>
      <c r="B149" s="205"/>
      <c r="C149" s="205"/>
      <c r="D149" s="205"/>
      <c r="E149" s="205"/>
      <c r="F149" s="205"/>
      <c r="G149" s="205"/>
      <c r="H149" s="205"/>
      <c r="I149" s="205"/>
      <c r="J149" s="205"/>
      <c r="K149" s="205"/>
      <c r="L149" s="205"/>
      <c r="M149" s="205"/>
    </row>
    <row r="150">
      <c r="A150" s="205"/>
      <c r="B150" s="205"/>
      <c r="C150" s="205"/>
      <c r="D150" s="205"/>
      <c r="E150" s="205"/>
      <c r="F150" s="205"/>
      <c r="G150" s="205"/>
      <c r="H150" s="205"/>
      <c r="I150" s="205"/>
      <c r="J150" s="205"/>
      <c r="K150" s="205"/>
      <c r="L150" s="205"/>
      <c r="M150" s="205"/>
    </row>
    <row r="151">
      <c r="A151" s="205"/>
      <c r="B151" s="205"/>
      <c r="C151" s="205"/>
      <c r="D151" s="205"/>
      <c r="E151" s="205"/>
      <c r="F151" s="205"/>
      <c r="G151" s="205"/>
      <c r="H151" s="205"/>
      <c r="I151" s="205"/>
      <c r="J151" s="205"/>
      <c r="K151" s="205"/>
      <c r="L151" s="205"/>
      <c r="M151" s="205"/>
    </row>
    <row r="152">
      <c r="A152" s="205"/>
      <c r="B152" s="205"/>
      <c r="C152" s="205"/>
      <c r="D152" s="205"/>
      <c r="E152" s="205"/>
      <c r="F152" s="205"/>
      <c r="G152" s="205"/>
      <c r="H152" s="205"/>
      <c r="I152" s="205"/>
      <c r="J152" s="205"/>
      <c r="K152" s="205"/>
      <c r="L152" s="205"/>
      <c r="M152" s="205"/>
    </row>
    <row r="153">
      <c r="A153" s="205"/>
      <c r="B153" s="205"/>
      <c r="C153" s="205"/>
      <c r="D153" s="205"/>
      <c r="E153" s="205"/>
      <c r="F153" s="205"/>
      <c r="G153" s="205"/>
      <c r="H153" s="205"/>
      <c r="I153" s="205"/>
      <c r="J153" s="205"/>
      <c r="K153" s="205"/>
      <c r="L153" s="205"/>
      <c r="M153" s="205"/>
    </row>
    <row r="154">
      <c r="A154" s="205"/>
      <c r="B154" s="205"/>
      <c r="C154" s="205"/>
      <c r="D154" s="205"/>
      <c r="E154" s="205"/>
      <c r="F154" s="205"/>
      <c r="G154" s="205"/>
      <c r="H154" s="205"/>
      <c r="I154" s="205"/>
      <c r="J154" s="205"/>
      <c r="K154" s="205"/>
      <c r="L154" s="205"/>
      <c r="M154" s="205"/>
    </row>
    <row r="155">
      <c r="A155" s="205"/>
      <c r="B155" s="205"/>
      <c r="C155" s="205"/>
      <c r="D155" s="205"/>
      <c r="E155" s="205"/>
      <c r="F155" s="205"/>
      <c r="G155" s="205"/>
      <c r="H155" s="205"/>
      <c r="I155" s="205"/>
      <c r="J155" s="205"/>
      <c r="K155" s="205"/>
      <c r="L155" s="205"/>
      <c r="M155" s="205"/>
    </row>
    <row r="156">
      <c r="A156" s="205"/>
      <c r="B156" s="205"/>
      <c r="C156" s="205"/>
      <c r="D156" s="205"/>
      <c r="E156" s="205"/>
      <c r="F156" s="205"/>
      <c r="G156" s="205"/>
      <c r="H156" s="205"/>
      <c r="I156" s="205"/>
      <c r="J156" s="205"/>
      <c r="K156" s="205"/>
      <c r="L156" s="205"/>
      <c r="M156" s="205"/>
    </row>
    <row r="157">
      <c r="A157" s="205"/>
      <c r="B157" s="205"/>
      <c r="C157" s="205"/>
      <c r="D157" s="205"/>
      <c r="E157" s="205"/>
      <c r="F157" s="205"/>
      <c r="G157" s="205"/>
      <c r="H157" s="205"/>
      <c r="I157" s="205"/>
      <c r="J157" s="205"/>
      <c r="K157" s="205"/>
      <c r="L157" s="205"/>
      <c r="M157" s="205"/>
    </row>
    <row r="158">
      <c r="A158" s="205"/>
      <c r="B158" s="205"/>
      <c r="C158" s="205"/>
      <c r="D158" s="205"/>
      <c r="E158" s="205"/>
      <c r="F158" s="205"/>
      <c r="G158" s="205"/>
      <c r="H158" s="205"/>
      <c r="I158" s="205"/>
      <c r="J158" s="205"/>
      <c r="K158" s="205"/>
      <c r="L158" s="205"/>
      <c r="M158" s="205"/>
    </row>
    <row r="159">
      <c r="A159" s="205"/>
      <c r="B159" s="205"/>
      <c r="C159" s="205"/>
      <c r="D159" s="205"/>
      <c r="E159" s="205"/>
      <c r="F159" s="205"/>
      <c r="G159" s="205"/>
      <c r="H159" s="205"/>
      <c r="I159" s="205"/>
      <c r="J159" s="205"/>
      <c r="K159" s="205"/>
      <c r="L159" s="205"/>
      <c r="M159" s="205"/>
    </row>
    <row r="160">
      <c r="A160" s="205"/>
      <c r="B160" s="205"/>
      <c r="C160" s="205"/>
      <c r="D160" s="205"/>
      <c r="E160" s="205"/>
      <c r="F160" s="205"/>
      <c r="G160" s="205"/>
      <c r="H160" s="205"/>
      <c r="I160" s="205"/>
      <c r="J160" s="205"/>
      <c r="K160" s="205"/>
      <c r="L160" s="205"/>
      <c r="M160" s="205"/>
    </row>
    <row r="161">
      <c r="A161" s="205"/>
      <c r="B161" s="205"/>
      <c r="C161" s="205"/>
      <c r="D161" s="205"/>
      <c r="E161" s="205"/>
      <c r="F161" s="205"/>
      <c r="G161" s="205"/>
      <c r="H161" s="205"/>
      <c r="I161" s="205"/>
      <c r="J161" s="205"/>
      <c r="K161" s="205"/>
      <c r="L161" s="205"/>
      <c r="M161" s="205"/>
    </row>
    <row r="162">
      <c r="A162" s="205"/>
      <c r="B162" s="205"/>
      <c r="C162" s="205"/>
      <c r="D162" s="205"/>
      <c r="E162" s="205"/>
      <c r="F162" s="205"/>
      <c r="G162" s="205"/>
      <c r="H162" s="205"/>
      <c r="I162" s="205"/>
      <c r="J162" s="205"/>
      <c r="K162" s="205"/>
      <c r="L162" s="205"/>
      <c r="M162" s="205"/>
    </row>
    <row r="163">
      <c r="A163" s="205"/>
      <c r="B163" s="205"/>
      <c r="C163" s="205"/>
      <c r="D163" s="205"/>
      <c r="E163" s="205"/>
      <c r="F163" s="205"/>
      <c r="G163" s="205"/>
      <c r="H163" s="205"/>
      <c r="I163" s="205"/>
      <c r="J163" s="205"/>
      <c r="K163" s="205"/>
      <c r="L163" s="205"/>
      <c r="M163" s="205"/>
    </row>
    <row r="164">
      <c r="A164" s="205"/>
      <c r="B164" s="205"/>
      <c r="C164" s="205"/>
      <c r="D164" s="205"/>
      <c r="E164" s="205"/>
      <c r="F164" s="205"/>
      <c r="G164" s="205"/>
      <c r="H164" s="205"/>
      <c r="I164" s="205"/>
      <c r="J164" s="205"/>
      <c r="K164" s="205"/>
      <c r="L164" s="205"/>
      <c r="M164" s="205"/>
    </row>
    <row r="165">
      <c r="A165" s="205"/>
      <c r="B165" s="205"/>
      <c r="C165" s="205"/>
      <c r="D165" s="205"/>
      <c r="E165" s="205"/>
      <c r="F165" s="205"/>
      <c r="G165" s="205"/>
      <c r="H165" s="205"/>
      <c r="I165" s="205"/>
      <c r="J165" s="205"/>
      <c r="K165" s="205"/>
      <c r="L165" s="205"/>
      <c r="M165" s="205"/>
    </row>
    <row r="166">
      <c r="A166" s="205"/>
      <c r="B166" s="205"/>
      <c r="C166" s="205"/>
      <c r="D166" s="205"/>
      <c r="E166" s="205"/>
      <c r="F166" s="205"/>
      <c r="G166" s="205"/>
      <c r="H166" s="205"/>
      <c r="I166" s="205"/>
      <c r="J166" s="205"/>
      <c r="K166" s="205"/>
      <c r="L166" s="205"/>
      <c r="M166" s="205"/>
    </row>
    <row r="167">
      <c r="A167" s="205"/>
      <c r="B167" s="205"/>
      <c r="C167" s="205"/>
      <c r="D167" s="205"/>
      <c r="E167" s="205"/>
      <c r="F167" s="205"/>
      <c r="G167" s="205"/>
      <c r="H167" s="205"/>
      <c r="I167" s="205"/>
      <c r="J167" s="205"/>
      <c r="K167" s="205"/>
      <c r="L167" s="205"/>
      <c r="M167" s="205"/>
    </row>
    <row r="168">
      <c r="A168" s="205"/>
      <c r="B168" s="205"/>
      <c r="C168" s="205"/>
      <c r="D168" s="205"/>
      <c r="E168" s="205"/>
      <c r="F168" s="205"/>
      <c r="G168" s="205"/>
      <c r="H168" s="205"/>
      <c r="I168" s="205"/>
      <c r="J168" s="205"/>
      <c r="K168" s="205"/>
      <c r="L168" s="205"/>
      <c r="M168" s="205"/>
    </row>
    <row r="169">
      <c r="A169" s="205"/>
      <c r="B169" s="205"/>
      <c r="C169" s="205"/>
      <c r="D169" s="205"/>
      <c r="E169" s="205"/>
      <c r="F169" s="205"/>
      <c r="G169" s="205"/>
      <c r="H169" s="205"/>
      <c r="I169" s="205"/>
      <c r="J169" s="205"/>
      <c r="K169" s="205"/>
      <c r="L169" s="205"/>
      <c r="M169" s="205"/>
    </row>
    <row r="170">
      <c r="A170" s="205"/>
      <c r="B170" s="205"/>
      <c r="C170" s="205"/>
      <c r="D170" s="205"/>
      <c r="E170" s="205"/>
      <c r="F170" s="205"/>
      <c r="G170" s="205"/>
      <c r="H170" s="205"/>
      <c r="I170" s="205"/>
      <c r="J170" s="205"/>
      <c r="K170" s="205"/>
      <c r="L170" s="205"/>
      <c r="M170" s="205"/>
    </row>
    <row r="171">
      <c r="A171" s="205"/>
      <c r="B171" s="205"/>
      <c r="C171" s="205"/>
      <c r="D171" s="205"/>
      <c r="E171" s="205"/>
      <c r="F171" s="205"/>
      <c r="G171" s="205"/>
      <c r="H171" s="205"/>
      <c r="I171" s="205"/>
      <c r="J171" s="205"/>
      <c r="K171" s="205"/>
      <c r="L171" s="205"/>
      <c r="M171" s="205"/>
    </row>
    <row r="172">
      <c r="A172" s="205"/>
      <c r="B172" s="205"/>
      <c r="C172" s="205"/>
      <c r="D172" s="205"/>
      <c r="E172" s="205"/>
      <c r="F172" s="205"/>
      <c r="G172" s="205"/>
      <c r="H172" s="205"/>
      <c r="I172" s="205"/>
      <c r="J172" s="205"/>
      <c r="K172" s="205"/>
      <c r="L172" s="205"/>
      <c r="M172" s="205"/>
    </row>
    <row r="173">
      <c r="A173" s="205"/>
      <c r="B173" s="205"/>
      <c r="C173" s="205"/>
      <c r="D173" s="205"/>
      <c r="E173" s="205"/>
      <c r="F173" s="205"/>
      <c r="G173" s="205"/>
      <c r="H173" s="205"/>
      <c r="I173" s="205"/>
      <c r="J173" s="205"/>
      <c r="K173" s="205"/>
      <c r="L173" s="205"/>
      <c r="M173" s="205"/>
    </row>
    <row r="174">
      <c r="A174" s="205"/>
      <c r="B174" s="205"/>
      <c r="C174" s="205"/>
      <c r="D174" s="205"/>
      <c r="E174" s="205"/>
      <c r="F174" s="205"/>
      <c r="G174" s="205"/>
      <c r="H174" s="205"/>
      <c r="I174" s="205"/>
      <c r="J174" s="205"/>
      <c r="K174" s="205"/>
      <c r="L174" s="205"/>
      <c r="M174" s="205"/>
    </row>
    <row r="175">
      <c r="A175" s="205"/>
      <c r="B175" s="205"/>
      <c r="C175" s="205"/>
      <c r="D175" s="205"/>
      <c r="E175" s="205"/>
      <c r="F175" s="205"/>
      <c r="G175" s="205"/>
      <c r="H175" s="205"/>
      <c r="I175" s="205"/>
      <c r="J175" s="205"/>
      <c r="K175" s="205"/>
      <c r="L175" s="205"/>
      <c r="M175" s="205"/>
    </row>
    <row r="176">
      <c r="A176" s="205"/>
      <c r="B176" s="205"/>
      <c r="C176" s="205"/>
      <c r="D176" s="205"/>
      <c r="E176" s="205"/>
      <c r="F176" s="205"/>
      <c r="G176" s="205"/>
      <c r="H176" s="205"/>
      <c r="I176" s="205"/>
      <c r="J176" s="205"/>
      <c r="K176" s="205"/>
      <c r="L176" s="205"/>
      <c r="M176" s="205"/>
    </row>
    <row r="177">
      <c r="A177" s="205"/>
      <c r="B177" s="205"/>
      <c r="C177" s="205"/>
      <c r="D177" s="205"/>
      <c r="E177" s="205"/>
      <c r="F177" s="205"/>
      <c r="G177" s="205"/>
      <c r="H177" s="205"/>
      <c r="I177" s="205"/>
      <c r="J177" s="205"/>
      <c r="K177" s="205"/>
      <c r="L177" s="205"/>
      <c r="M177" s="205"/>
    </row>
    <row r="178">
      <c r="A178" s="205"/>
      <c r="B178" s="205"/>
      <c r="C178" s="205"/>
      <c r="D178" s="205"/>
      <c r="E178" s="205"/>
      <c r="F178" s="205"/>
      <c r="G178" s="205"/>
      <c r="H178" s="205"/>
      <c r="I178" s="205"/>
      <c r="J178" s="205"/>
      <c r="K178" s="205"/>
      <c r="L178" s="205"/>
      <c r="M178" s="205"/>
    </row>
    <row r="179">
      <c r="A179" s="205"/>
      <c r="B179" s="205"/>
      <c r="C179" s="205"/>
      <c r="D179" s="205"/>
      <c r="E179" s="205"/>
      <c r="F179" s="205"/>
      <c r="G179" s="205"/>
      <c r="H179" s="205"/>
      <c r="I179" s="205"/>
      <c r="J179" s="205"/>
      <c r="K179" s="205"/>
      <c r="L179" s="205"/>
      <c r="M179" s="205"/>
    </row>
    <row r="180">
      <c r="A180" s="205"/>
      <c r="B180" s="205"/>
      <c r="C180" s="205"/>
      <c r="D180" s="205"/>
      <c r="E180" s="205"/>
      <c r="F180" s="205"/>
      <c r="G180" s="205"/>
      <c r="H180" s="205"/>
      <c r="I180" s="205"/>
      <c r="J180" s="205"/>
      <c r="K180" s="205"/>
      <c r="L180" s="205"/>
      <c r="M180" s="205"/>
    </row>
    <row r="181">
      <c r="A181" s="205"/>
      <c r="B181" s="205"/>
      <c r="C181" s="205"/>
      <c r="D181" s="205"/>
      <c r="E181" s="205"/>
      <c r="F181" s="205"/>
      <c r="G181" s="205"/>
      <c r="H181" s="205"/>
      <c r="I181" s="205"/>
      <c r="J181" s="205"/>
      <c r="K181" s="205"/>
      <c r="L181" s="205"/>
      <c r="M181" s="205"/>
    </row>
    <row r="182">
      <c r="A182" s="205"/>
      <c r="B182" s="205"/>
      <c r="C182" s="205"/>
      <c r="D182" s="205"/>
      <c r="E182" s="205"/>
      <c r="F182" s="205"/>
      <c r="G182" s="205"/>
      <c r="H182" s="205"/>
      <c r="I182" s="205"/>
      <c r="J182" s="205"/>
      <c r="K182" s="205"/>
      <c r="L182" s="205"/>
      <c r="M182" s="205"/>
    </row>
    <row r="183">
      <c r="A183" s="205"/>
      <c r="B183" s="205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</row>
    <row r="184">
      <c r="A184" s="205"/>
      <c r="B184" s="205"/>
      <c r="C184" s="205"/>
      <c r="D184" s="205"/>
      <c r="E184" s="205"/>
      <c r="F184" s="205"/>
      <c r="G184" s="205"/>
      <c r="H184" s="205"/>
      <c r="I184" s="205"/>
      <c r="J184" s="205"/>
      <c r="K184" s="205"/>
      <c r="L184" s="205"/>
      <c r="M184" s="205"/>
    </row>
    <row r="185">
      <c r="A185" s="205"/>
      <c r="B185" s="205"/>
      <c r="C185" s="205"/>
      <c r="D185" s="205"/>
      <c r="E185" s="205"/>
      <c r="F185" s="205"/>
      <c r="G185" s="205"/>
      <c r="H185" s="205"/>
      <c r="I185" s="205"/>
      <c r="J185" s="205"/>
      <c r="K185" s="205"/>
      <c r="L185" s="205"/>
      <c r="M185" s="205"/>
    </row>
    <row r="186">
      <c r="A186" s="205"/>
      <c r="B186" s="205"/>
      <c r="C186" s="205"/>
      <c r="D186" s="205"/>
      <c r="E186" s="205"/>
      <c r="F186" s="205"/>
      <c r="G186" s="205"/>
      <c r="H186" s="205"/>
      <c r="I186" s="205"/>
      <c r="J186" s="205"/>
      <c r="K186" s="205"/>
      <c r="L186" s="205"/>
      <c r="M186" s="205"/>
    </row>
    <row r="187">
      <c r="A187" s="205"/>
      <c r="B187" s="205"/>
      <c r="C187" s="205"/>
      <c r="D187" s="205"/>
      <c r="E187" s="205"/>
      <c r="F187" s="205"/>
      <c r="G187" s="205"/>
      <c r="H187" s="205"/>
      <c r="I187" s="205"/>
      <c r="J187" s="205"/>
      <c r="K187" s="205"/>
      <c r="L187" s="205"/>
      <c r="M187" s="205"/>
    </row>
    <row r="188">
      <c r="A188" s="205"/>
      <c r="B188" s="205"/>
      <c r="C188" s="205"/>
      <c r="D188" s="205"/>
      <c r="E188" s="205"/>
      <c r="F188" s="205"/>
      <c r="G188" s="205"/>
      <c r="H188" s="205"/>
      <c r="I188" s="205"/>
      <c r="J188" s="205"/>
      <c r="K188" s="205"/>
      <c r="L188" s="205"/>
      <c r="M188" s="205"/>
    </row>
    <row r="189">
      <c r="A189" s="205"/>
      <c r="B189" s="205"/>
      <c r="C189" s="205"/>
      <c r="D189" s="205"/>
      <c r="E189" s="205"/>
      <c r="F189" s="205"/>
      <c r="G189" s="205"/>
      <c r="H189" s="205"/>
      <c r="I189" s="205"/>
      <c r="J189" s="205"/>
      <c r="K189" s="205"/>
      <c r="L189" s="205"/>
      <c r="M189" s="205"/>
    </row>
    <row r="190">
      <c r="A190" s="205"/>
      <c r="B190" s="205"/>
      <c r="C190" s="205"/>
      <c r="D190" s="205"/>
      <c r="E190" s="205"/>
      <c r="F190" s="205"/>
      <c r="G190" s="205"/>
      <c r="H190" s="205"/>
      <c r="I190" s="205"/>
      <c r="J190" s="205"/>
      <c r="K190" s="205"/>
      <c r="L190" s="205"/>
      <c r="M190" s="205"/>
    </row>
    <row r="191">
      <c r="A191" s="205"/>
      <c r="B191" s="205"/>
      <c r="C191" s="205"/>
      <c r="D191" s="205"/>
      <c r="E191" s="205"/>
      <c r="F191" s="205"/>
      <c r="G191" s="205"/>
      <c r="H191" s="205"/>
      <c r="I191" s="205"/>
      <c r="J191" s="205"/>
      <c r="K191" s="205"/>
      <c r="L191" s="205"/>
      <c r="M191" s="205"/>
    </row>
    <row r="192">
      <c r="A192" s="205"/>
      <c r="B192" s="205"/>
      <c r="C192" s="205"/>
      <c r="D192" s="205"/>
      <c r="E192" s="205"/>
      <c r="F192" s="205"/>
      <c r="G192" s="205"/>
      <c r="H192" s="205"/>
      <c r="I192" s="205"/>
      <c r="J192" s="205"/>
      <c r="K192" s="205"/>
      <c r="L192" s="205"/>
      <c r="M192" s="205"/>
    </row>
    <row r="193">
      <c r="A193" s="205"/>
      <c r="B193" s="205"/>
      <c r="C193" s="205"/>
      <c r="D193" s="205"/>
      <c r="E193" s="205"/>
      <c r="F193" s="205"/>
      <c r="G193" s="205"/>
      <c r="H193" s="205"/>
      <c r="I193" s="205"/>
      <c r="J193" s="205"/>
      <c r="K193" s="205"/>
      <c r="L193" s="205"/>
      <c r="M193" s="205"/>
    </row>
    <row r="194">
      <c r="A194" s="205"/>
      <c r="B194" s="205"/>
      <c r="C194" s="205"/>
      <c r="D194" s="205"/>
      <c r="E194" s="205"/>
      <c r="F194" s="205"/>
      <c r="G194" s="205"/>
      <c r="H194" s="205"/>
      <c r="I194" s="205"/>
      <c r="J194" s="205"/>
      <c r="K194" s="205"/>
      <c r="L194" s="205"/>
      <c r="M194" s="205"/>
    </row>
    <row r="195">
      <c r="A195" s="205"/>
      <c r="B195" s="205"/>
      <c r="C195" s="205"/>
      <c r="D195" s="205"/>
      <c r="E195" s="205"/>
      <c r="F195" s="205"/>
      <c r="G195" s="205"/>
      <c r="H195" s="205"/>
      <c r="I195" s="205"/>
      <c r="J195" s="205"/>
      <c r="K195" s="205"/>
      <c r="L195" s="205"/>
      <c r="M195" s="205"/>
    </row>
    <row r="196">
      <c r="A196" s="205"/>
      <c r="B196" s="205"/>
      <c r="C196" s="205"/>
      <c r="D196" s="205"/>
      <c r="E196" s="205"/>
      <c r="F196" s="205"/>
      <c r="G196" s="205"/>
      <c r="H196" s="205"/>
      <c r="I196" s="205"/>
      <c r="J196" s="205"/>
      <c r="K196" s="205"/>
      <c r="L196" s="205"/>
      <c r="M196" s="205"/>
    </row>
    <row r="197">
      <c r="A197" s="205"/>
      <c r="B197" s="205"/>
      <c r="C197" s="205"/>
      <c r="D197" s="205"/>
      <c r="E197" s="205"/>
      <c r="F197" s="205"/>
      <c r="G197" s="205"/>
      <c r="H197" s="205"/>
      <c r="I197" s="205"/>
      <c r="J197" s="205"/>
      <c r="K197" s="205"/>
      <c r="L197" s="205"/>
      <c r="M197" s="205"/>
    </row>
    <row r="198">
      <c r="A198" s="205"/>
      <c r="B198" s="205"/>
      <c r="C198" s="205"/>
      <c r="D198" s="205"/>
      <c r="E198" s="205"/>
      <c r="F198" s="205"/>
      <c r="G198" s="205"/>
      <c r="H198" s="205"/>
      <c r="I198" s="205"/>
      <c r="J198" s="205"/>
      <c r="K198" s="205"/>
      <c r="L198" s="205"/>
      <c r="M198" s="205"/>
    </row>
    <row r="199">
      <c r="A199" s="205"/>
      <c r="B199" s="205"/>
      <c r="C199" s="205"/>
      <c r="D199" s="205"/>
      <c r="E199" s="205"/>
      <c r="F199" s="205"/>
      <c r="G199" s="205"/>
      <c r="H199" s="205"/>
      <c r="I199" s="205"/>
      <c r="J199" s="205"/>
      <c r="K199" s="205"/>
      <c r="L199" s="205"/>
      <c r="M199" s="205"/>
    </row>
    <row r="200">
      <c r="A200" s="205"/>
      <c r="B200" s="205"/>
      <c r="C200" s="205"/>
      <c r="D200" s="205"/>
      <c r="E200" s="205"/>
      <c r="F200" s="205"/>
      <c r="G200" s="205"/>
      <c r="H200" s="205"/>
      <c r="I200" s="205"/>
      <c r="J200" s="205"/>
      <c r="K200" s="205"/>
      <c r="L200" s="205"/>
      <c r="M200" s="205"/>
    </row>
    <row r="201">
      <c r="A201" s="205"/>
      <c r="B201" s="205"/>
      <c r="C201" s="205"/>
      <c r="D201" s="205"/>
      <c r="E201" s="205"/>
      <c r="F201" s="205"/>
      <c r="G201" s="205"/>
      <c r="H201" s="205"/>
      <c r="I201" s="205"/>
      <c r="J201" s="205"/>
      <c r="K201" s="205"/>
      <c r="L201" s="205"/>
      <c r="M201" s="205"/>
    </row>
    <row r="202">
      <c r="A202" s="205"/>
      <c r="B202" s="205"/>
      <c r="C202" s="205"/>
      <c r="D202" s="205"/>
      <c r="E202" s="205"/>
      <c r="F202" s="205"/>
      <c r="G202" s="205"/>
      <c r="H202" s="205"/>
      <c r="I202" s="205"/>
      <c r="J202" s="205"/>
      <c r="K202" s="205"/>
      <c r="L202" s="205"/>
      <c r="M202" s="205"/>
    </row>
    <row r="203">
      <c r="A203" s="205"/>
      <c r="B203" s="205"/>
      <c r="C203" s="205"/>
      <c r="D203" s="205"/>
      <c r="E203" s="205"/>
      <c r="F203" s="205"/>
      <c r="G203" s="205"/>
      <c r="H203" s="205"/>
      <c r="I203" s="205"/>
      <c r="J203" s="205"/>
      <c r="K203" s="205"/>
      <c r="L203" s="205"/>
      <c r="M203" s="205"/>
    </row>
    <row r="204">
      <c r="A204" s="205"/>
      <c r="B204" s="205"/>
      <c r="C204" s="205"/>
      <c r="D204" s="205"/>
      <c r="E204" s="205"/>
      <c r="F204" s="205"/>
      <c r="G204" s="205"/>
      <c r="H204" s="205"/>
      <c r="I204" s="205"/>
      <c r="J204" s="205"/>
      <c r="K204" s="205"/>
      <c r="L204" s="205"/>
      <c r="M204" s="205"/>
    </row>
    <row r="205">
      <c r="A205" s="205"/>
      <c r="B205" s="205"/>
      <c r="C205" s="205"/>
      <c r="D205" s="205"/>
      <c r="E205" s="205"/>
      <c r="F205" s="205"/>
      <c r="G205" s="205"/>
      <c r="H205" s="205"/>
      <c r="I205" s="205"/>
      <c r="J205" s="205"/>
      <c r="K205" s="205"/>
      <c r="L205" s="205"/>
      <c r="M205" s="205"/>
    </row>
    <row r="206">
      <c r="A206" s="205"/>
      <c r="B206" s="205"/>
      <c r="C206" s="205"/>
      <c r="D206" s="205"/>
      <c r="E206" s="205"/>
      <c r="F206" s="205"/>
      <c r="G206" s="205"/>
      <c r="H206" s="205"/>
      <c r="I206" s="205"/>
      <c r="J206" s="205"/>
      <c r="K206" s="205"/>
      <c r="L206" s="205"/>
      <c r="M206" s="205"/>
    </row>
    <row r="207">
      <c r="A207" s="205"/>
      <c r="B207" s="205"/>
      <c r="C207" s="205"/>
      <c r="D207" s="205"/>
      <c r="E207" s="205"/>
      <c r="F207" s="205"/>
      <c r="G207" s="205"/>
      <c r="H207" s="205"/>
      <c r="I207" s="205"/>
      <c r="J207" s="205"/>
      <c r="K207" s="205"/>
      <c r="L207" s="205"/>
      <c r="M207" s="205"/>
    </row>
    <row r="208">
      <c r="A208" s="205"/>
      <c r="B208" s="205"/>
      <c r="C208" s="205"/>
      <c r="D208" s="205"/>
      <c r="E208" s="205"/>
      <c r="F208" s="205"/>
      <c r="G208" s="205"/>
      <c r="H208" s="205"/>
      <c r="I208" s="205"/>
      <c r="J208" s="205"/>
      <c r="K208" s="205"/>
      <c r="L208" s="205"/>
      <c r="M208" s="205"/>
    </row>
    <row r="209">
      <c r="A209" s="205"/>
      <c r="B209" s="205"/>
      <c r="C209" s="205"/>
      <c r="D209" s="205"/>
      <c r="E209" s="205"/>
      <c r="F209" s="205"/>
      <c r="G209" s="205"/>
      <c r="H209" s="205"/>
      <c r="I209" s="205"/>
      <c r="J209" s="205"/>
      <c r="K209" s="205"/>
      <c r="L209" s="205"/>
      <c r="M209" s="205"/>
    </row>
    <row r="210">
      <c r="A210" s="205"/>
      <c r="B210" s="205"/>
      <c r="C210" s="205"/>
      <c r="D210" s="205"/>
      <c r="E210" s="205"/>
      <c r="F210" s="205"/>
      <c r="G210" s="205"/>
      <c r="H210" s="205"/>
      <c r="I210" s="205"/>
      <c r="J210" s="205"/>
      <c r="K210" s="205"/>
      <c r="L210" s="205"/>
      <c r="M210" s="205"/>
    </row>
    <row r="211">
      <c r="A211" s="205"/>
      <c r="B211" s="205"/>
      <c r="C211" s="205"/>
      <c r="D211" s="205"/>
      <c r="E211" s="205"/>
      <c r="F211" s="205"/>
      <c r="G211" s="205"/>
      <c r="H211" s="205"/>
      <c r="I211" s="205"/>
      <c r="J211" s="205"/>
      <c r="K211" s="205"/>
      <c r="L211" s="205"/>
      <c r="M211" s="205"/>
    </row>
    <row r="212">
      <c r="A212" s="205"/>
      <c r="B212" s="205"/>
      <c r="C212" s="205"/>
      <c r="D212" s="205"/>
      <c r="E212" s="205"/>
      <c r="F212" s="205"/>
      <c r="G212" s="205"/>
      <c r="H212" s="205"/>
      <c r="I212" s="205"/>
      <c r="J212" s="205"/>
      <c r="K212" s="205"/>
      <c r="L212" s="205"/>
      <c r="M212" s="205"/>
    </row>
    <row r="213">
      <c r="A213" s="205"/>
      <c r="B213" s="205"/>
      <c r="C213" s="205"/>
      <c r="D213" s="205"/>
      <c r="E213" s="205"/>
      <c r="F213" s="205"/>
      <c r="G213" s="205"/>
      <c r="H213" s="205"/>
      <c r="I213" s="205"/>
      <c r="J213" s="205"/>
      <c r="K213" s="205"/>
      <c r="L213" s="205"/>
      <c r="M213" s="205"/>
    </row>
    <row r="214">
      <c r="A214" s="205"/>
      <c r="B214" s="205"/>
      <c r="C214" s="205"/>
      <c r="D214" s="205"/>
      <c r="E214" s="205"/>
      <c r="F214" s="205"/>
      <c r="G214" s="205"/>
      <c r="H214" s="205"/>
      <c r="I214" s="205"/>
      <c r="J214" s="205"/>
      <c r="K214" s="205"/>
      <c r="L214" s="205"/>
      <c r="M214" s="205"/>
    </row>
    <row r="215">
      <c r="A215" s="205"/>
      <c r="B215" s="205"/>
      <c r="C215" s="205"/>
      <c r="D215" s="205"/>
      <c r="E215" s="205"/>
      <c r="F215" s="205"/>
      <c r="G215" s="205"/>
      <c r="H215" s="205"/>
      <c r="I215" s="205"/>
      <c r="J215" s="205"/>
      <c r="K215" s="205"/>
      <c r="L215" s="205"/>
      <c r="M215" s="205"/>
    </row>
    <row r="216">
      <c r="A216" s="205"/>
      <c r="B216" s="205"/>
      <c r="C216" s="205"/>
      <c r="D216" s="205"/>
      <c r="E216" s="205"/>
      <c r="F216" s="205"/>
      <c r="G216" s="205"/>
      <c r="H216" s="205"/>
      <c r="I216" s="205"/>
      <c r="J216" s="205"/>
      <c r="K216" s="205"/>
      <c r="L216" s="205"/>
      <c r="M216" s="205"/>
    </row>
    <row r="217">
      <c r="A217" s="205"/>
      <c r="B217" s="205"/>
      <c r="C217" s="205"/>
      <c r="D217" s="205"/>
      <c r="E217" s="205"/>
      <c r="F217" s="205"/>
      <c r="G217" s="205"/>
      <c r="H217" s="205"/>
      <c r="I217" s="205"/>
      <c r="J217" s="205"/>
      <c r="K217" s="205"/>
      <c r="L217" s="205"/>
      <c r="M217" s="205"/>
    </row>
    <row r="218">
      <c r="A218" s="205"/>
      <c r="B218" s="205"/>
      <c r="C218" s="205"/>
      <c r="D218" s="205"/>
      <c r="E218" s="205"/>
      <c r="F218" s="205"/>
      <c r="G218" s="205"/>
      <c r="H218" s="205"/>
      <c r="I218" s="205"/>
      <c r="J218" s="205"/>
      <c r="K218" s="205"/>
      <c r="L218" s="205"/>
      <c r="M218" s="205"/>
    </row>
    <row r="219">
      <c r="A219" s="205"/>
      <c r="B219" s="205"/>
      <c r="C219" s="205"/>
      <c r="D219" s="205"/>
      <c r="E219" s="205"/>
      <c r="F219" s="205"/>
      <c r="G219" s="205"/>
      <c r="H219" s="205"/>
      <c r="I219" s="205"/>
      <c r="J219" s="205"/>
      <c r="K219" s="205"/>
      <c r="L219" s="205"/>
      <c r="M219" s="205"/>
    </row>
    <row r="220">
      <c r="A220" s="205"/>
      <c r="B220" s="205"/>
      <c r="C220" s="205"/>
      <c r="D220" s="205"/>
      <c r="E220" s="205"/>
      <c r="F220" s="205"/>
      <c r="G220" s="205"/>
      <c r="H220" s="205"/>
      <c r="I220" s="205"/>
      <c r="J220" s="205"/>
      <c r="K220" s="205"/>
      <c r="L220" s="205"/>
      <c r="M220" s="205"/>
    </row>
    <row r="221">
      <c r="A221" s="205"/>
      <c r="B221" s="205"/>
      <c r="C221" s="205"/>
      <c r="D221" s="205"/>
      <c r="E221" s="205"/>
      <c r="F221" s="205"/>
      <c r="G221" s="205"/>
      <c r="H221" s="205"/>
      <c r="I221" s="205"/>
      <c r="J221" s="205"/>
      <c r="K221" s="205"/>
      <c r="L221" s="205"/>
      <c r="M221" s="205"/>
    </row>
    <row r="222">
      <c r="A222" s="205"/>
      <c r="B222" s="205"/>
      <c r="C222" s="205"/>
      <c r="D222" s="205"/>
      <c r="E222" s="205"/>
      <c r="F222" s="205"/>
      <c r="G222" s="205"/>
      <c r="H222" s="205"/>
      <c r="I222" s="205"/>
      <c r="J222" s="205"/>
      <c r="K222" s="205"/>
      <c r="L222" s="205"/>
      <c r="M222" s="205"/>
    </row>
    <row r="223">
      <c r="A223" s="205"/>
      <c r="B223" s="205"/>
      <c r="C223" s="205"/>
      <c r="D223" s="205"/>
      <c r="E223" s="205"/>
      <c r="F223" s="205"/>
      <c r="G223" s="205"/>
      <c r="H223" s="205"/>
      <c r="I223" s="205"/>
      <c r="J223" s="205"/>
      <c r="K223" s="205"/>
      <c r="L223" s="205"/>
      <c r="M223" s="205"/>
    </row>
    <row r="224">
      <c r="A224" s="205"/>
      <c r="B224" s="205"/>
      <c r="C224" s="205"/>
      <c r="D224" s="205"/>
      <c r="E224" s="205"/>
      <c r="F224" s="205"/>
      <c r="G224" s="205"/>
      <c r="H224" s="205"/>
      <c r="I224" s="205"/>
      <c r="J224" s="205"/>
      <c r="K224" s="205"/>
      <c r="L224" s="205"/>
      <c r="M224" s="205"/>
    </row>
    <row r="225">
      <c r="A225" s="205"/>
      <c r="B225" s="205"/>
      <c r="C225" s="205"/>
      <c r="D225" s="205"/>
      <c r="E225" s="205"/>
      <c r="F225" s="205"/>
      <c r="G225" s="205"/>
      <c r="H225" s="205"/>
      <c r="I225" s="205"/>
      <c r="J225" s="205"/>
      <c r="K225" s="205"/>
      <c r="L225" s="205"/>
      <c r="M225" s="205"/>
    </row>
    <row r="226">
      <c r="A226" s="205"/>
      <c r="B226" s="205"/>
      <c r="C226" s="205"/>
      <c r="D226" s="205"/>
      <c r="E226" s="205"/>
      <c r="F226" s="205"/>
      <c r="G226" s="205"/>
      <c r="H226" s="205"/>
      <c r="I226" s="205"/>
      <c r="J226" s="205"/>
      <c r="K226" s="205"/>
      <c r="L226" s="205"/>
      <c r="M226" s="205"/>
    </row>
    <row r="227">
      <c r="A227" s="205"/>
      <c r="B227" s="205"/>
      <c r="C227" s="205"/>
      <c r="D227" s="205"/>
      <c r="E227" s="205"/>
      <c r="F227" s="205"/>
      <c r="G227" s="205"/>
      <c r="H227" s="205"/>
      <c r="I227" s="205"/>
      <c r="J227" s="205"/>
      <c r="K227" s="205"/>
      <c r="L227" s="205"/>
      <c r="M227" s="205"/>
    </row>
    <row r="228">
      <c r="A228" s="205"/>
      <c r="B228" s="205"/>
      <c r="C228" s="205"/>
      <c r="D228" s="205"/>
      <c r="E228" s="205"/>
      <c r="F228" s="205"/>
      <c r="G228" s="205"/>
      <c r="H228" s="205"/>
      <c r="I228" s="205"/>
      <c r="J228" s="205"/>
      <c r="K228" s="205"/>
      <c r="L228" s="205"/>
      <c r="M228" s="205"/>
    </row>
    <row r="229">
      <c r="A229" s="205"/>
      <c r="B229" s="205"/>
      <c r="C229" s="205"/>
      <c r="D229" s="205"/>
      <c r="E229" s="205"/>
      <c r="F229" s="205"/>
      <c r="G229" s="205"/>
      <c r="H229" s="205"/>
      <c r="I229" s="205"/>
      <c r="J229" s="205"/>
      <c r="K229" s="205"/>
      <c r="L229" s="205"/>
      <c r="M229" s="205"/>
    </row>
    <row r="230">
      <c r="A230" s="205"/>
      <c r="B230" s="205"/>
      <c r="C230" s="205"/>
      <c r="D230" s="205"/>
      <c r="E230" s="205"/>
      <c r="F230" s="205"/>
      <c r="G230" s="205"/>
      <c r="H230" s="205"/>
      <c r="I230" s="205"/>
      <c r="J230" s="205"/>
      <c r="K230" s="205"/>
      <c r="L230" s="205"/>
      <c r="M230" s="205"/>
    </row>
    <row r="231">
      <c r="A231" s="205"/>
      <c r="B231" s="205"/>
      <c r="C231" s="205"/>
      <c r="D231" s="205"/>
      <c r="E231" s="205"/>
      <c r="F231" s="205"/>
      <c r="G231" s="205"/>
      <c r="H231" s="205"/>
      <c r="I231" s="205"/>
      <c r="J231" s="205"/>
      <c r="K231" s="205"/>
      <c r="L231" s="205"/>
      <c r="M231" s="205"/>
    </row>
    <row r="232">
      <c r="A232" s="205"/>
      <c r="B232" s="205"/>
      <c r="C232" s="205"/>
      <c r="D232" s="205"/>
      <c r="E232" s="205"/>
      <c r="F232" s="205"/>
      <c r="G232" s="205"/>
      <c r="H232" s="205"/>
      <c r="I232" s="205"/>
      <c r="J232" s="205"/>
      <c r="K232" s="205"/>
      <c r="L232" s="205"/>
      <c r="M232" s="205"/>
    </row>
    <row r="233">
      <c r="A233" s="205"/>
      <c r="B233" s="205"/>
      <c r="C233" s="205"/>
      <c r="D233" s="205"/>
      <c r="E233" s="205"/>
      <c r="F233" s="205"/>
      <c r="G233" s="205"/>
      <c r="H233" s="205"/>
      <c r="I233" s="205"/>
      <c r="J233" s="205"/>
      <c r="K233" s="205"/>
      <c r="L233" s="205"/>
      <c r="M233" s="205"/>
    </row>
    <row r="234">
      <c r="A234" s="205"/>
      <c r="B234" s="205"/>
      <c r="C234" s="205"/>
      <c r="D234" s="205"/>
      <c r="E234" s="205"/>
      <c r="F234" s="205"/>
      <c r="G234" s="205"/>
      <c r="H234" s="205"/>
      <c r="I234" s="205"/>
      <c r="J234" s="205"/>
      <c r="K234" s="205"/>
      <c r="L234" s="205"/>
      <c r="M234" s="205"/>
    </row>
    <row r="235">
      <c r="A235" s="205"/>
      <c r="B235" s="205"/>
      <c r="C235" s="205"/>
      <c r="D235" s="205"/>
      <c r="E235" s="205"/>
      <c r="F235" s="205"/>
      <c r="G235" s="205"/>
      <c r="H235" s="205"/>
      <c r="I235" s="205"/>
      <c r="J235" s="205"/>
      <c r="K235" s="205"/>
      <c r="L235" s="205"/>
      <c r="M235" s="205"/>
    </row>
    <row r="236">
      <c r="A236" s="205"/>
      <c r="B236" s="205"/>
      <c r="C236" s="205"/>
      <c r="D236" s="205"/>
      <c r="E236" s="205"/>
      <c r="F236" s="205"/>
      <c r="G236" s="205"/>
      <c r="H236" s="205"/>
      <c r="I236" s="205"/>
      <c r="J236" s="205"/>
      <c r="K236" s="205"/>
      <c r="L236" s="205"/>
      <c r="M236" s="205"/>
    </row>
    <row r="237">
      <c r="A237" s="205"/>
      <c r="B237" s="205"/>
      <c r="C237" s="205"/>
      <c r="D237" s="205"/>
      <c r="E237" s="205"/>
      <c r="F237" s="205"/>
      <c r="G237" s="205"/>
      <c r="H237" s="205"/>
      <c r="I237" s="205"/>
      <c r="J237" s="205"/>
      <c r="K237" s="205"/>
      <c r="L237" s="205"/>
      <c r="M237" s="205"/>
    </row>
    <row r="238">
      <c r="A238" s="205"/>
      <c r="B238" s="205"/>
      <c r="C238" s="205"/>
      <c r="D238" s="205"/>
      <c r="E238" s="205"/>
      <c r="F238" s="205"/>
      <c r="G238" s="205"/>
      <c r="H238" s="205"/>
      <c r="I238" s="205"/>
      <c r="J238" s="205"/>
      <c r="K238" s="205"/>
      <c r="L238" s="205"/>
      <c r="M238" s="205"/>
    </row>
    <row r="239">
      <c r="A239" s="205"/>
      <c r="B239" s="205"/>
      <c r="C239" s="205"/>
      <c r="D239" s="205"/>
      <c r="E239" s="205"/>
      <c r="F239" s="205"/>
      <c r="G239" s="205"/>
      <c r="H239" s="205"/>
      <c r="I239" s="205"/>
      <c r="J239" s="205"/>
      <c r="K239" s="205"/>
      <c r="L239" s="205"/>
      <c r="M239" s="205"/>
    </row>
    <row r="240">
      <c r="A240" s="205"/>
      <c r="B240" s="205"/>
      <c r="C240" s="205"/>
      <c r="D240" s="205"/>
      <c r="E240" s="205"/>
      <c r="F240" s="205"/>
      <c r="G240" s="205"/>
      <c r="H240" s="205"/>
      <c r="I240" s="205"/>
      <c r="J240" s="205"/>
      <c r="K240" s="205"/>
      <c r="L240" s="205"/>
      <c r="M240" s="205"/>
    </row>
    <row r="241">
      <c r="A241" s="205"/>
      <c r="B241" s="205"/>
      <c r="C241" s="205"/>
      <c r="D241" s="205"/>
      <c r="E241" s="205"/>
      <c r="F241" s="205"/>
      <c r="G241" s="205"/>
      <c r="H241" s="205"/>
      <c r="I241" s="205"/>
      <c r="J241" s="205"/>
      <c r="K241" s="205"/>
      <c r="L241" s="205"/>
      <c r="M241" s="205"/>
    </row>
    <row r="242">
      <c r="A242" s="205"/>
      <c r="B242" s="205"/>
      <c r="C242" s="205"/>
      <c r="D242" s="205"/>
      <c r="E242" s="205"/>
      <c r="F242" s="205"/>
      <c r="G242" s="205"/>
      <c r="H242" s="205"/>
      <c r="I242" s="205"/>
      <c r="J242" s="205"/>
      <c r="K242" s="205"/>
      <c r="L242" s="205"/>
      <c r="M242" s="205"/>
    </row>
    <row r="243">
      <c r="A243" s="205"/>
      <c r="B243" s="205"/>
      <c r="C243" s="205"/>
      <c r="D243" s="205"/>
      <c r="E243" s="205"/>
      <c r="F243" s="205"/>
      <c r="G243" s="205"/>
      <c r="H243" s="205"/>
      <c r="I243" s="205"/>
      <c r="J243" s="205"/>
      <c r="K243" s="205"/>
      <c r="L243" s="205"/>
      <c r="M243" s="205"/>
    </row>
    <row r="244">
      <c r="A244" s="205"/>
      <c r="B244" s="205"/>
      <c r="C244" s="205"/>
      <c r="D244" s="205"/>
      <c r="E244" s="205"/>
      <c r="F244" s="205"/>
      <c r="G244" s="205"/>
      <c r="H244" s="205"/>
      <c r="I244" s="205"/>
      <c r="J244" s="205"/>
      <c r="K244" s="205"/>
      <c r="L244" s="205"/>
      <c r="M244" s="205"/>
    </row>
    <row r="245">
      <c r="A245" s="205"/>
      <c r="B245" s="205"/>
      <c r="C245" s="205"/>
      <c r="D245" s="205"/>
      <c r="E245" s="205"/>
      <c r="F245" s="205"/>
      <c r="G245" s="205"/>
      <c r="H245" s="205"/>
      <c r="I245" s="205"/>
      <c r="J245" s="205"/>
      <c r="K245" s="205"/>
      <c r="L245" s="205"/>
      <c r="M245" s="205"/>
    </row>
    <row r="246">
      <c r="A246" s="205"/>
      <c r="B246" s="205"/>
      <c r="C246" s="205"/>
      <c r="D246" s="205"/>
      <c r="E246" s="205"/>
      <c r="F246" s="205"/>
      <c r="G246" s="205"/>
      <c r="H246" s="205"/>
      <c r="I246" s="205"/>
      <c r="J246" s="205"/>
      <c r="K246" s="205"/>
      <c r="L246" s="205"/>
      <c r="M246" s="205"/>
    </row>
    <row r="247">
      <c r="A247" s="205"/>
      <c r="B247" s="205"/>
      <c r="C247" s="205"/>
      <c r="D247" s="205"/>
      <c r="E247" s="205"/>
      <c r="F247" s="205"/>
      <c r="G247" s="205"/>
      <c r="H247" s="205"/>
      <c r="I247" s="205"/>
      <c r="J247" s="205"/>
      <c r="K247" s="205"/>
      <c r="L247" s="205"/>
      <c r="M247" s="205"/>
    </row>
    <row r="248">
      <c r="A248" s="205"/>
      <c r="B248" s="205"/>
      <c r="C248" s="205"/>
      <c r="D248" s="205"/>
      <c r="E248" s="205"/>
      <c r="F248" s="205"/>
      <c r="G248" s="205"/>
      <c r="H248" s="205"/>
      <c r="I248" s="205"/>
      <c r="J248" s="205"/>
      <c r="K248" s="205"/>
      <c r="L248" s="205"/>
      <c r="M248" s="205"/>
    </row>
    <row r="249">
      <c r="A249" s="205"/>
      <c r="B249" s="205"/>
      <c r="C249" s="205"/>
      <c r="D249" s="205"/>
      <c r="E249" s="205"/>
      <c r="F249" s="205"/>
      <c r="G249" s="205"/>
      <c r="H249" s="205"/>
      <c r="I249" s="205"/>
      <c r="J249" s="205"/>
      <c r="K249" s="205"/>
      <c r="L249" s="205"/>
      <c r="M249" s="205"/>
    </row>
    <row r="250">
      <c r="A250" s="205"/>
      <c r="B250" s="205"/>
      <c r="C250" s="205"/>
      <c r="D250" s="205"/>
      <c r="E250" s="205"/>
      <c r="F250" s="205"/>
      <c r="G250" s="205"/>
      <c r="H250" s="205"/>
      <c r="I250" s="205"/>
      <c r="J250" s="205"/>
      <c r="K250" s="205"/>
      <c r="L250" s="205"/>
      <c r="M250" s="205"/>
    </row>
    <row r="251">
      <c r="A251" s="205"/>
      <c r="B251" s="205"/>
      <c r="C251" s="205"/>
      <c r="D251" s="205"/>
      <c r="E251" s="205"/>
      <c r="F251" s="205"/>
      <c r="G251" s="205"/>
      <c r="H251" s="205"/>
      <c r="I251" s="205"/>
      <c r="J251" s="205"/>
      <c r="K251" s="205"/>
      <c r="L251" s="205"/>
      <c r="M251" s="205"/>
    </row>
    <row r="252">
      <c r="A252" s="205"/>
      <c r="B252" s="205"/>
      <c r="C252" s="205"/>
      <c r="D252" s="205"/>
      <c r="E252" s="205"/>
      <c r="F252" s="205"/>
      <c r="G252" s="205"/>
      <c r="H252" s="205"/>
      <c r="I252" s="205"/>
      <c r="J252" s="205"/>
      <c r="K252" s="205"/>
      <c r="L252" s="205"/>
      <c r="M252" s="205"/>
    </row>
    <row r="253">
      <c r="A253" s="205"/>
      <c r="B253" s="205"/>
      <c r="C253" s="205"/>
      <c r="D253" s="205"/>
      <c r="E253" s="205"/>
      <c r="F253" s="205"/>
      <c r="G253" s="205"/>
      <c r="H253" s="205"/>
      <c r="I253" s="205"/>
      <c r="J253" s="205"/>
      <c r="K253" s="205"/>
      <c r="L253" s="205"/>
      <c r="M253" s="205"/>
    </row>
    <row r="254">
      <c r="A254" s="205"/>
      <c r="B254" s="205"/>
      <c r="C254" s="205"/>
      <c r="D254" s="205"/>
      <c r="E254" s="205"/>
      <c r="F254" s="205"/>
      <c r="G254" s="205"/>
      <c r="H254" s="205"/>
      <c r="I254" s="205"/>
      <c r="J254" s="205"/>
      <c r="K254" s="205"/>
      <c r="L254" s="205"/>
      <c r="M254" s="205"/>
    </row>
    <row r="255">
      <c r="A255" s="205"/>
      <c r="B255" s="205"/>
      <c r="C255" s="205"/>
      <c r="D255" s="205"/>
      <c r="E255" s="205"/>
      <c r="F255" s="205"/>
      <c r="G255" s="205"/>
      <c r="H255" s="205"/>
      <c r="I255" s="205"/>
      <c r="J255" s="205"/>
      <c r="K255" s="205"/>
      <c r="L255" s="205"/>
      <c r="M255" s="205"/>
    </row>
    <row r="256">
      <c r="A256" s="205"/>
      <c r="B256" s="205"/>
      <c r="C256" s="205"/>
      <c r="D256" s="205"/>
      <c r="E256" s="205"/>
      <c r="F256" s="205"/>
      <c r="G256" s="205"/>
      <c r="H256" s="205"/>
      <c r="I256" s="205"/>
      <c r="J256" s="205"/>
      <c r="K256" s="205"/>
      <c r="L256" s="205"/>
      <c r="M256" s="205"/>
    </row>
    <row r="257">
      <c r="A257" s="205"/>
      <c r="B257" s="205"/>
      <c r="C257" s="205"/>
      <c r="D257" s="205"/>
      <c r="E257" s="205"/>
      <c r="F257" s="205"/>
      <c r="G257" s="205"/>
      <c r="H257" s="205"/>
      <c r="I257" s="205"/>
      <c r="J257" s="205"/>
      <c r="K257" s="205"/>
      <c r="L257" s="205"/>
      <c r="M257" s="205"/>
    </row>
    <row r="258">
      <c r="A258" s="205"/>
      <c r="B258" s="205"/>
      <c r="C258" s="205"/>
      <c r="D258" s="205"/>
      <c r="E258" s="205"/>
      <c r="F258" s="205"/>
      <c r="G258" s="205"/>
      <c r="H258" s="205"/>
      <c r="I258" s="205"/>
      <c r="J258" s="205"/>
      <c r="K258" s="205"/>
      <c r="L258" s="205"/>
      <c r="M258" s="205"/>
    </row>
    <row r="259">
      <c r="A259" s="205"/>
      <c r="B259" s="205"/>
      <c r="C259" s="205"/>
      <c r="D259" s="205"/>
      <c r="E259" s="205"/>
      <c r="F259" s="205"/>
      <c r="G259" s="205"/>
      <c r="H259" s="205"/>
      <c r="I259" s="205"/>
      <c r="J259" s="205"/>
      <c r="K259" s="205"/>
      <c r="L259" s="205"/>
      <c r="M259" s="205"/>
    </row>
    <row r="260">
      <c r="A260" s="205"/>
      <c r="B260" s="205"/>
      <c r="C260" s="205"/>
      <c r="D260" s="205"/>
      <c r="E260" s="205"/>
      <c r="F260" s="205"/>
      <c r="G260" s="205"/>
      <c r="H260" s="205"/>
      <c r="I260" s="205"/>
      <c r="J260" s="205"/>
      <c r="K260" s="205"/>
      <c r="L260" s="205"/>
      <c r="M260" s="205"/>
    </row>
    <row r="261">
      <c r="A261" s="205"/>
      <c r="B261" s="205"/>
      <c r="C261" s="205"/>
      <c r="D261" s="205"/>
      <c r="E261" s="205"/>
      <c r="F261" s="205"/>
      <c r="G261" s="205"/>
      <c r="H261" s="205"/>
      <c r="I261" s="205"/>
      <c r="J261" s="205"/>
      <c r="K261" s="205"/>
      <c r="L261" s="205"/>
      <c r="M261" s="205"/>
    </row>
    <row r="262">
      <c r="A262" s="205"/>
      <c r="B262" s="205"/>
      <c r="C262" s="205"/>
      <c r="D262" s="205"/>
      <c r="E262" s="205"/>
      <c r="F262" s="205"/>
      <c r="G262" s="205"/>
      <c r="H262" s="205"/>
      <c r="I262" s="205"/>
      <c r="J262" s="205"/>
      <c r="K262" s="205"/>
      <c r="L262" s="205"/>
      <c r="M262" s="205"/>
    </row>
    <row r="263">
      <c r="A263" s="205"/>
      <c r="B263" s="205"/>
      <c r="C263" s="205"/>
      <c r="D263" s="205"/>
      <c r="E263" s="205"/>
      <c r="F263" s="205"/>
      <c r="G263" s="205"/>
      <c r="H263" s="205"/>
      <c r="I263" s="205"/>
      <c r="J263" s="205"/>
      <c r="K263" s="205"/>
      <c r="L263" s="205"/>
      <c r="M263" s="205"/>
    </row>
    <row r="264">
      <c r="A264" s="205"/>
      <c r="B264" s="205"/>
      <c r="C264" s="205"/>
      <c r="D264" s="205"/>
      <c r="E264" s="205"/>
      <c r="F264" s="205"/>
      <c r="G264" s="205"/>
      <c r="H264" s="205"/>
      <c r="I264" s="205"/>
      <c r="J264" s="205"/>
      <c r="K264" s="205"/>
      <c r="L264" s="205"/>
      <c r="M264" s="205"/>
    </row>
    <row r="265">
      <c r="A265" s="205"/>
      <c r="B265" s="205"/>
      <c r="C265" s="205"/>
      <c r="D265" s="205"/>
      <c r="E265" s="205"/>
      <c r="F265" s="205"/>
      <c r="G265" s="205"/>
      <c r="H265" s="205"/>
      <c r="I265" s="205"/>
      <c r="J265" s="205"/>
      <c r="K265" s="205"/>
      <c r="L265" s="205"/>
      <c r="M265" s="205"/>
    </row>
    <row r="266">
      <c r="A266" s="205"/>
      <c r="B266" s="205"/>
      <c r="C266" s="205"/>
      <c r="D266" s="205"/>
      <c r="E266" s="205"/>
      <c r="F266" s="205"/>
      <c r="G266" s="205"/>
      <c r="H266" s="205"/>
      <c r="I266" s="205"/>
      <c r="J266" s="205"/>
      <c r="K266" s="205"/>
      <c r="L266" s="205"/>
      <c r="M266" s="205"/>
    </row>
    <row r="267">
      <c r="A267" s="205"/>
      <c r="B267" s="205"/>
      <c r="C267" s="205"/>
      <c r="D267" s="205"/>
      <c r="E267" s="205"/>
      <c r="F267" s="205"/>
      <c r="G267" s="205"/>
      <c r="H267" s="205"/>
      <c r="I267" s="205"/>
      <c r="J267" s="205"/>
      <c r="K267" s="205"/>
      <c r="L267" s="205"/>
      <c r="M267" s="205"/>
    </row>
    <row r="268">
      <c r="A268" s="205"/>
      <c r="B268" s="205"/>
      <c r="C268" s="205"/>
      <c r="D268" s="205"/>
      <c r="E268" s="205"/>
      <c r="F268" s="205"/>
      <c r="G268" s="205"/>
      <c r="H268" s="205"/>
      <c r="I268" s="205"/>
      <c r="J268" s="205"/>
      <c r="K268" s="205"/>
      <c r="L268" s="205"/>
      <c r="M268" s="205"/>
    </row>
    <row r="269">
      <c r="A269" s="205"/>
      <c r="B269" s="205"/>
      <c r="C269" s="205"/>
      <c r="D269" s="205"/>
      <c r="E269" s="205"/>
      <c r="F269" s="205"/>
      <c r="G269" s="205"/>
      <c r="H269" s="205"/>
      <c r="I269" s="205"/>
      <c r="J269" s="205"/>
      <c r="K269" s="205"/>
      <c r="L269" s="205"/>
      <c r="M269" s="205"/>
    </row>
    <row r="270">
      <c r="A270" s="205"/>
      <c r="B270" s="205"/>
      <c r="C270" s="205"/>
      <c r="D270" s="205"/>
      <c r="E270" s="205"/>
      <c r="F270" s="205"/>
      <c r="G270" s="205"/>
      <c r="H270" s="205"/>
      <c r="I270" s="205"/>
      <c r="J270" s="205"/>
      <c r="K270" s="205"/>
      <c r="L270" s="205"/>
      <c r="M270" s="205"/>
    </row>
    <row r="271">
      <c r="A271" s="205"/>
      <c r="B271" s="205"/>
      <c r="C271" s="205"/>
      <c r="D271" s="205"/>
      <c r="E271" s="205"/>
      <c r="F271" s="205"/>
      <c r="G271" s="205"/>
      <c r="H271" s="205"/>
      <c r="I271" s="205"/>
      <c r="J271" s="205"/>
      <c r="K271" s="205"/>
      <c r="L271" s="205"/>
      <c r="M271" s="205"/>
    </row>
    <row r="272">
      <c r="A272" s="205"/>
      <c r="B272" s="205"/>
      <c r="C272" s="205"/>
      <c r="D272" s="205"/>
      <c r="E272" s="205"/>
      <c r="F272" s="205"/>
      <c r="G272" s="205"/>
      <c r="H272" s="205"/>
      <c r="I272" s="205"/>
      <c r="J272" s="205"/>
      <c r="K272" s="205"/>
      <c r="L272" s="205"/>
      <c r="M272" s="205"/>
    </row>
    <row r="273">
      <c r="A273" s="205"/>
      <c r="B273" s="205"/>
      <c r="C273" s="205"/>
      <c r="D273" s="205"/>
      <c r="E273" s="205"/>
      <c r="F273" s="205"/>
      <c r="G273" s="205"/>
      <c r="H273" s="205"/>
      <c r="I273" s="205"/>
      <c r="J273" s="205"/>
      <c r="K273" s="205"/>
      <c r="L273" s="205"/>
      <c r="M273" s="205"/>
    </row>
    <row r="274">
      <c r="A274" s="205"/>
      <c r="B274" s="205"/>
      <c r="C274" s="205"/>
      <c r="D274" s="205"/>
      <c r="E274" s="205"/>
      <c r="F274" s="205"/>
      <c r="G274" s="205"/>
      <c r="H274" s="205"/>
      <c r="I274" s="205"/>
      <c r="J274" s="205"/>
      <c r="K274" s="205"/>
      <c r="L274" s="205"/>
      <c r="M274" s="205"/>
    </row>
    <row r="275">
      <c r="A275" s="205"/>
      <c r="B275" s="205"/>
      <c r="C275" s="205"/>
      <c r="D275" s="205"/>
      <c r="E275" s="205"/>
      <c r="F275" s="205"/>
      <c r="G275" s="205"/>
      <c r="H275" s="205"/>
      <c r="I275" s="205"/>
      <c r="J275" s="205"/>
      <c r="K275" s="205"/>
      <c r="L275" s="205"/>
      <c r="M275" s="205"/>
    </row>
    <row r="276">
      <c r="A276" s="205"/>
      <c r="B276" s="205"/>
      <c r="C276" s="205"/>
      <c r="D276" s="205"/>
      <c r="E276" s="205"/>
      <c r="F276" s="205"/>
      <c r="G276" s="205"/>
      <c r="H276" s="205"/>
      <c r="I276" s="205"/>
      <c r="J276" s="205"/>
      <c r="K276" s="205"/>
      <c r="L276" s="205"/>
      <c r="M276" s="205"/>
    </row>
    <row r="277">
      <c r="A277" s="205"/>
      <c r="B277" s="205"/>
      <c r="C277" s="205"/>
      <c r="D277" s="205"/>
      <c r="E277" s="205"/>
      <c r="F277" s="205"/>
      <c r="G277" s="205"/>
      <c r="H277" s="205"/>
      <c r="I277" s="205"/>
      <c r="J277" s="205"/>
      <c r="K277" s="205"/>
      <c r="L277" s="205"/>
      <c r="M277" s="205"/>
    </row>
    <row r="278">
      <c r="A278" s="205"/>
      <c r="B278" s="205"/>
      <c r="C278" s="205"/>
      <c r="D278" s="205"/>
      <c r="E278" s="205"/>
      <c r="F278" s="205"/>
      <c r="G278" s="205"/>
      <c r="H278" s="205"/>
      <c r="I278" s="205"/>
      <c r="J278" s="205"/>
      <c r="K278" s="205"/>
      <c r="L278" s="205"/>
      <c r="M278" s="205"/>
    </row>
    <row r="279">
      <c r="A279" s="205"/>
      <c r="B279" s="205"/>
      <c r="C279" s="205"/>
      <c r="D279" s="205"/>
      <c r="E279" s="205"/>
      <c r="F279" s="205"/>
      <c r="G279" s="205"/>
      <c r="H279" s="205"/>
      <c r="I279" s="205"/>
      <c r="J279" s="205"/>
      <c r="K279" s="205"/>
      <c r="L279" s="205"/>
      <c r="M279" s="205"/>
    </row>
    <row r="280">
      <c r="A280" s="205"/>
      <c r="B280" s="205"/>
      <c r="C280" s="205"/>
      <c r="D280" s="205"/>
      <c r="E280" s="205"/>
      <c r="F280" s="205"/>
      <c r="G280" s="205"/>
      <c r="H280" s="205"/>
      <c r="I280" s="205"/>
      <c r="J280" s="205"/>
      <c r="K280" s="205"/>
      <c r="L280" s="205"/>
      <c r="M280" s="205"/>
    </row>
    <row r="281">
      <c r="A281" s="205"/>
      <c r="B281" s="205"/>
      <c r="C281" s="205"/>
      <c r="D281" s="205"/>
      <c r="E281" s="205"/>
      <c r="F281" s="205"/>
      <c r="G281" s="205"/>
      <c r="H281" s="205"/>
      <c r="I281" s="205"/>
      <c r="J281" s="205"/>
      <c r="K281" s="205"/>
      <c r="L281" s="205"/>
      <c r="M281" s="205"/>
    </row>
    <row r="282">
      <c r="A282" s="205"/>
      <c r="B282" s="205"/>
      <c r="C282" s="205"/>
      <c r="D282" s="205"/>
      <c r="E282" s="205"/>
      <c r="F282" s="205"/>
      <c r="G282" s="205"/>
      <c r="H282" s="205"/>
      <c r="I282" s="205"/>
      <c r="J282" s="205"/>
      <c r="K282" s="205"/>
      <c r="L282" s="205"/>
      <c r="M282" s="205"/>
    </row>
    <row r="283">
      <c r="A283" s="205"/>
      <c r="B283" s="205"/>
      <c r="C283" s="205"/>
      <c r="D283" s="205"/>
      <c r="E283" s="205"/>
      <c r="F283" s="205"/>
      <c r="G283" s="205"/>
      <c r="H283" s="205"/>
      <c r="I283" s="205"/>
      <c r="J283" s="205"/>
      <c r="K283" s="205"/>
      <c r="L283" s="205"/>
      <c r="M283" s="205"/>
    </row>
    <row r="284">
      <c r="A284" s="205"/>
      <c r="B284" s="205"/>
      <c r="C284" s="205"/>
      <c r="D284" s="205"/>
      <c r="E284" s="205"/>
      <c r="F284" s="205"/>
      <c r="G284" s="205"/>
      <c r="H284" s="205"/>
      <c r="I284" s="205"/>
      <c r="J284" s="205"/>
      <c r="K284" s="205"/>
      <c r="L284" s="205"/>
      <c r="M284" s="205"/>
    </row>
    <row r="285">
      <c r="A285" s="205"/>
      <c r="B285" s="205"/>
      <c r="C285" s="205"/>
      <c r="D285" s="205"/>
      <c r="E285" s="205"/>
      <c r="F285" s="205"/>
      <c r="G285" s="205"/>
      <c r="H285" s="205"/>
      <c r="I285" s="205"/>
      <c r="J285" s="205"/>
      <c r="K285" s="205"/>
      <c r="L285" s="205"/>
      <c r="M285" s="205"/>
    </row>
    <row r="286">
      <c r="A286" s="205"/>
      <c r="B286" s="205"/>
      <c r="C286" s="205"/>
      <c r="D286" s="205"/>
      <c r="E286" s="205"/>
      <c r="F286" s="205"/>
      <c r="G286" s="205"/>
      <c r="H286" s="205"/>
      <c r="I286" s="205"/>
      <c r="J286" s="205"/>
      <c r="K286" s="205"/>
      <c r="L286" s="205"/>
      <c r="M286" s="205"/>
    </row>
    <row r="287">
      <c r="A287" s="205"/>
      <c r="B287" s="205"/>
      <c r="C287" s="205"/>
      <c r="D287" s="205"/>
      <c r="E287" s="205"/>
      <c r="F287" s="205"/>
      <c r="G287" s="205"/>
      <c r="H287" s="205"/>
      <c r="I287" s="205"/>
      <c r="J287" s="205"/>
      <c r="K287" s="205"/>
      <c r="L287" s="205"/>
      <c r="M287" s="205"/>
    </row>
    <row r="288">
      <c r="A288" s="205"/>
      <c r="B288" s="205"/>
      <c r="C288" s="205"/>
      <c r="D288" s="205"/>
      <c r="E288" s="205"/>
      <c r="F288" s="205"/>
      <c r="G288" s="205"/>
      <c r="H288" s="205"/>
      <c r="I288" s="205"/>
      <c r="J288" s="205"/>
      <c r="K288" s="205"/>
      <c r="L288" s="205"/>
      <c r="M288" s="205"/>
    </row>
    <row r="289">
      <c r="A289" s="205"/>
      <c r="B289" s="205"/>
      <c r="C289" s="205"/>
      <c r="D289" s="205"/>
      <c r="E289" s="205"/>
      <c r="F289" s="205"/>
      <c r="G289" s="205"/>
      <c r="H289" s="205"/>
      <c r="I289" s="205"/>
      <c r="J289" s="205"/>
      <c r="K289" s="205"/>
      <c r="L289" s="205"/>
      <c r="M289" s="205"/>
    </row>
    <row r="290">
      <c r="A290" s="205"/>
      <c r="B290" s="205"/>
      <c r="C290" s="205"/>
      <c r="D290" s="205"/>
      <c r="E290" s="205"/>
      <c r="F290" s="205"/>
      <c r="G290" s="205"/>
      <c r="H290" s="205"/>
      <c r="I290" s="205"/>
      <c r="J290" s="205"/>
      <c r="K290" s="205"/>
      <c r="L290" s="205"/>
      <c r="M290" s="205"/>
    </row>
    <row r="291">
      <c r="A291" s="205"/>
      <c r="B291" s="205"/>
      <c r="C291" s="205"/>
      <c r="D291" s="205"/>
      <c r="E291" s="205"/>
      <c r="F291" s="205"/>
      <c r="G291" s="205"/>
      <c r="H291" s="205"/>
      <c r="I291" s="205"/>
      <c r="J291" s="205"/>
      <c r="K291" s="205"/>
      <c r="L291" s="205"/>
      <c r="M291" s="205"/>
    </row>
    <row r="292">
      <c r="A292" s="205"/>
      <c r="B292" s="205"/>
      <c r="C292" s="205"/>
      <c r="D292" s="205"/>
      <c r="E292" s="205"/>
      <c r="F292" s="205"/>
      <c r="G292" s="205"/>
      <c r="H292" s="205"/>
      <c r="I292" s="205"/>
      <c r="J292" s="205"/>
      <c r="K292" s="205"/>
      <c r="L292" s="205"/>
      <c r="M292" s="205"/>
    </row>
    <row r="293">
      <c r="A293" s="205"/>
      <c r="B293" s="205"/>
      <c r="C293" s="205"/>
      <c r="D293" s="205"/>
      <c r="E293" s="205"/>
      <c r="F293" s="205"/>
      <c r="G293" s="205"/>
      <c r="H293" s="205"/>
      <c r="I293" s="205"/>
      <c r="J293" s="205"/>
      <c r="K293" s="205"/>
      <c r="L293" s="205"/>
      <c r="M293" s="205"/>
    </row>
    <row r="294">
      <c r="A294" s="205"/>
      <c r="B294" s="205"/>
      <c r="C294" s="205"/>
      <c r="D294" s="205"/>
      <c r="E294" s="205"/>
      <c r="F294" s="205"/>
      <c r="G294" s="205"/>
      <c r="H294" s="205"/>
      <c r="I294" s="205"/>
      <c r="J294" s="205"/>
      <c r="K294" s="205"/>
      <c r="L294" s="205"/>
      <c r="M294" s="205"/>
    </row>
    <row r="295">
      <c r="A295" s="205"/>
      <c r="B295" s="205"/>
      <c r="C295" s="205"/>
      <c r="D295" s="205"/>
      <c r="E295" s="205"/>
      <c r="F295" s="205"/>
      <c r="G295" s="205"/>
      <c r="H295" s="205"/>
      <c r="I295" s="205"/>
      <c r="J295" s="205"/>
      <c r="K295" s="205"/>
      <c r="L295" s="205"/>
      <c r="M295" s="205"/>
    </row>
    <row r="296">
      <c r="A296" s="205"/>
      <c r="B296" s="205"/>
      <c r="C296" s="205"/>
      <c r="D296" s="205"/>
      <c r="E296" s="205"/>
      <c r="F296" s="205"/>
      <c r="G296" s="205"/>
      <c r="H296" s="205"/>
      <c r="I296" s="205"/>
      <c r="J296" s="205"/>
      <c r="K296" s="205"/>
      <c r="L296" s="205"/>
      <c r="M296" s="205"/>
    </row>
    <row r="297">
      <c r="A297" s="205"/>
      <c r="B297" s="205"/>
      <c r="C297" s="205"/>
      <c r="D297" s="205"/>
      <c r="E297" s="205"/>
      <c r="F297" s="205"/>
      <c r="G297" s="205"/>
      <c r="H297" s="205"/>
      <c r="I297" s="205"/>
      <c r="J297" s="205"/>
      <c r="K297" s="205"/>
      <c r="L297" s="205"/>
      <c r="M297" s="205"/>
    </row>
    <row r="298">
      <c r="A298" s="205"/>
      <c r="B298" s="205"/>
      <c r="C298" s="205"/>
      <c r="D298" s="205"/>
      <c r="E298" s="205"/>
      <c r="F298" s="205"/>
      <c r="G298" s="205"/>
      <c r="H298" s="205"/>
      <c r="I298" s="205"/>
      <c r="J298" s="205"/>
      <c r="K298" s="205"/>
      <c r="L298" s="205"/>
      <c r="M298" s="205"/>
    </row>
    <row r="299">
      <c r="A299" s="205"/>
      <c r="B299" s="205"/>
      <c r="C299" s="205"/>
      <c r="D299" s="205"/>
      <c r="E299" s="205"/>
      <c r="F299" s="205"/>
      <c r="G299" s="205"/>
      <c r="H299" s="205"/>
      <c r="I299" s="205"/>
      <c r="J299" s="205"/>
      <c r="K299" s="205"/>
      <c r="L299" s="205"/>
      <c r="M299" s="205"/>
    </row>
    <row r="300">
      <c r="A300" s="205"/>
      <c r="B300" s="205"/>
      <c r="C300" s="205"/>
      <c r="D300" s="205"/>
      <c r="E300" s="205"/>
      <c r="F300" s="205"/>
      <c r="G300" s="205"/>
      <c r="H300" s="205"/>
      <c r="I300" s="205"/>
      <c r="J300" s="205"/>
      <c r="K300" s="205"/>
      <c r="L300" s="205"/>
      <c r="M300" s="205"/>
    </row>
    <row r="301">
      <c r="A301" s="205"/>
      <c r="B301" s="205"/>
      <c r="C301" s="205"/>
      <c r="D301" s="205"/>
      <c r="E301" s="205"/>
      <c r="F301" s="205"/>
      <c r="G301" s="205"/>
      <c r="H301" s="205"/>
      <c r="I301" s="205"/>
      <c r="J301" s="205"/>
      <c r="K301" s="205"/>
      <c r="L301" s="205"/>
      <c r="M301" s="205"/>
    </row>
    <row r="302">
      <c r="A302" s="205"/>
      <c r="B302" s="205"/>
      <c r="C302" s="205"/>
      <c r="D302" s="205"/>
      <c r="E302" s="205"/>
      <c r="F302" s="205"/>
      <c r="G302" s="205"/>
      <c r="H302" s="205"/>
      <c r="I302" s="205"/>
      <c r="J302" s="205"/>
      <c r="K302" s="205"/>
      <c r="L302" s="205"/>
      <c r="M302" s="205"/>
    </row>
    <row r="303">
      <c r="A303" s="205"/>
      <c r="B303" s="205"/>
      <c r="C303" s="205"/>
      <c r="D303" s="205"/>
      <c r="E303" s="205"/>
      <c r="F303" s="205"/>
      <c r="G303" s="205"/>
      <c r="H303" s="205"/>
      <c r="I303" s="205"/>
      <c r="J303" s="205"/>
      <c r="K303" s="205"/>
      <c r="L303" s="205"/>
      <c r="M303" s="205"/>
    </row>
    <row r="304">
      <c r="A304" s="205"/>
      <c r="B304" s="205"/>
      <c r="C304" s="205"/>
      <c r="D304" s="205"/>
      <c r="E304" s="205"/>
      <c r="F304" s="205"/>
      <c r="G304" s="205"/>
      <c r="H304" s="205"/>
      <c r="I304" s="205"/>
      <c r="J304" s="205"/>
      <c r="K304" s="205"/>
      <c r="L304" s="205"/>
      <c r="M304" s="205"/>
    </row>
    <row r="305">
      <c r="A305" s="205"/>
      <c r="B305" s="205"/>
      <c r="C305" s="205"/>
      <c r="D305" s="205"/>
      <c r="E305" s="205"/>
      <c r="F305" s="205"/>
      <c r="G305" s="205"/>
      <c r="H305" s="205"/>
      <c r="I305" s="205"/>
      <c r="J305" s="205"/>
      <c r="K305" s="205"/>
      <c r="L305" s="205"/>
      <c r="M305" s="205"/>
    </row>
    <row r="306">
      <c r="A306" s="205"/>
      <c r="B306" s="205"/>
      <c r="C306" s="205"/>
      <c r="D306" s="205"/>
      <c r="E306" s="205"/>
      <c r="F306" s="205"/>
      <c r="G306" s="205"/>
      <c r="H306" s="205"/>
      <c r="I306" s="205"/>
      <c r="J306" s="205"/>
      <c r="K306" s="205"/>
      <c r="L306" s="205"/>
      <c r="M306" s="205"/>
    </row>
    <row r="307">
      <c r="A307" s="205"/>
      <c r="B307" s="205"/>
      <c r="C307" s="205"/>
      <c r="D307" s="205"/>
      <c r="E307" s="205"/>
      <c r="F307" s="205"/>
      <c r="G307" s="205"/>
      <c r="H307" s="205"/>
      <c r="I307" s="205"/>
      <c r="J307" s="205"/>
      <c r="K307" s="205"/>
      <c r="L307" s="205"/>
      <c r="M307" s="205"/>
    </row>
    <row r="308">
      <c r="A308" s="205"/>
      <c r="B308" s="205"/>
      <c r="C308" s="205"/>
      <c r="D308" s="205"/>
      <c r="E308" s="205"/>
      <c r="F308" s="205"/>
      <c r="G308" s="205"/>
      <c r="H308" s="205"/>
      <c r="I308" s="205"/>
      <c r="J308" s="205"/>
      <c r="K308" s="205"/>
      <c r="L308" s="205"/>
      <c r="M308" s="205"/>
    </row>
    <row r="309">
      <c r="A309" s="205"/>
      <c r="B309" s="205"/>
      <c r="C309" s="205"/>
      <c r="D309" s="205"/>
      <c r="E309" s="205"/>
      <c r="F309" s="205"/>
      <c r="G309" s="205"/>
      <c r="H309" s="205"/>
      <c r="I309" s="205"/>
      <c r="J309" s="205"/>
      <c r="K309" s="205"/>
      <c r="L309" s="205"/>
      <c r="M309" s="205"/>
    </row>
    <row r="310">
      <c r="A310" s="205"/>
      <c r="B310" s="205"/>
      <c r="C310" s="205"/>
      <c r="D310" s="205"/>
      <c r="E310" s="205"/>
      <c r="F310" s="205"/>
      <c r="G310" s="205"/>
      <c r="H310" s="205"/>
      <c r="I310" s="205"/>
      <c r="J310" s="205"/>
      <c r="K310" s="205"/>
      <c r="L310" s="205"/>
      <c r="M310" s="205"/>
    </row>
    <row r="311">
      <c r="A311" s="205"/>
      <c r="B311" s="205"/>
      <c r="C311" s="205"/>
      <c r="D311" s="205"/>
      <c r="E311" s="205"/>
      <c r="F311" s="205"/>
      <c r="G311" s="205"/>
      <c r="H311" s="205"/>
      <c r="I311" s="205"/>
      <c r="J311" s="205"/>
      <c r="K311" s="205"/>
      <c r="L311" s="205"/>
      <c r="M311" s="205"/>
    </row>
    <row r="312">
      <c r="A312" s="205"/>
      <c r="B312" s="205"/>
      <c r="C312" s="205"/>
      <c r="D312" s="205"/>
      <c r="E312" s="205"/>
      <c r="F312" s="205"/>
      <c r="G312" s="205"/>
      <c r="H312" s="205"/>
      <c r="I312" s="205"/>
      <c r="J312" s="205"/>
      <c r="K312" s="205"/>
      <c r="L312" s="205"/>
      <c r="M312" s="205"/>
    </row>
    <row r="313">
      <c r="A313" s="205"/>
      <c r="B313" s="205"/>
      <c r="C313" s="205"/>
      <c r="D313" s="205"/>
      <c r="E313" s="205"/>
      <c r="F313" s="205"/>
      <c r="G313" s="205"/>
      <c r="H313" s="205"/>
      <c r="I313" s="205"/>
      <c r="J313" s="205"/>
      <c r="K313" s="205"/>
      <c r="L313" s="205"/>
      <c r="M313" s="205"/>
    </row>
    <row r="314">
      <c r="A314" s="205"/>
      <c r="B314" s="205"/>
      <c r="C314" s="205"/>
      <c r="D314" s="205"/>
      <c r="E314" s="205"/>
      <c r="F314" s="205"/>
      <c r="G314" s="205"/>
      <c r="H314" s="205"/>
      <c r="I314" s="205"/>
      <c r="J314" s="205"/>
      <c r="K314" s="205"/>
      <c r="L314" s="205"/>
      <c r="M314" s="205"/>
    </row>
    <row r="315">
      <c r="A315" s="205"/>
      <c r="B315" s="205"/>
      <c r="C315" s="205"/>
      <c r="D315" s="205"/>
      <c r="E315" s="205"/>
      <c r="F315" s="205"/>
      <c r="G315" s="205"/>
      <c r="H315" s="205"/>
      <c r="I315" s="205"/>
      <c r="J315" s="205"/>
      <c r="K315" s="205"/>
      <c r="L315" s="205"/>
      <c r="M315" s="205"/>
    </row>
    <row r="316">
      <c r="A316" s="205"/>
      <c r="B316" s="205"/>
      <c r="C316" s="205"/>
      <c r="D316" s="205"/>
      <c r="E316" s="205"/>
      <c r="F316" s="205"/>
      <c r="G316" s="205"/>
      <c r="H316" s="205"/>
      <c r="I316" s="205"/>
      <c r="J316" s="205"/>
      <c r="K316" s="205"/>
      <c r="L316" s="205"/>
      <c r="M316" s="205"/>
    </row>
    <row r="317">
      <c r="A317" s="205"/>
      <c r="B317" s="205"/>
      <c r="C317" s="205"/>
      <c r="D317" s="205"/>
      <c r="E317" s="205"/>
      <c r="F317" s="205"/>
      <c r="G317" s="205"/>
      <c r="H317" s="205"/>
      <c r="I317" s="205"/>
      <c r="J317" s="205"/>
      <c r="K317" s="205"/>
      <c r="L317" s="205"/>
      <c r="M317" s="205"/>
    </row>
    <row r="318">
      <c r="A318" s="205"/>
      <c r="B318" s="205"/>
      <c r="C318" s="205"/>
      <c r="D318" s="205"/>
      <c r="E318" s="205"/>
      <c r="F318" s="205"/>
      <c r="G318" s="205"/>
      <c r="H318" s="205"/>
      <c r="I318" s="205"/>
      <c r="J318" s="205"/>
      <c r="K318" s="205"/>
      <c r="L318" s="205"/>
      <c r="M318" s="205"/>
    </row>
    <row r="319">
      <c r="A319" s="205"/>
      <c r="B319" s="205"/>
      <c r="C319" s="205"/>
      <c r="D319" s="205"/>
      <c r="E319" s="205"/>
      <c r="F319" s="205"/>
      <c r="G319" s="205"/>
      <c r="H319" s="205"/>
      <c r="I319" s="205"/>
      <c r="J319" s="205"/>
      <c r="K319" s="205"/>
      <c r="L319" s="205"/>
      <c r="M319" s="205"/>
    </row>
    <row r="320">
      <c r="A320" s="205"/>
      <c r="B320" s="205"/>
      <c r="C320" s="205"/>
      <c r="D320" s="205"/>
      <c r="E320" s="205"/>
      <c r="F320" s="205"/>
      <c r="G320" s="205"/>
      <c r="H320" s="205"/>
      <c r="I320" s="205"/>
      <c r="J320" s="205"/>
      <c r="K320" s="205"/>
      <c r="L320" s="205"/>
      <c r="M320" s="205"/>
    </row>
    <row r="321">
      <c r="A321" s="205"/>
      <c r="B321" s="205"/>
      <c r="C321" s="205"/>
      <c r="D321" s="205"/>
      <c r="E321" s="205"/>
      <c r="F321" s="205"/>
      <c r="G321" s="205"/>
      <c r="H321" s="205"/>
      <c r="I321" s="205"/>
      <c r="J321" s="205"/>
      <c r="K321" s="205"/>
      <c r="L321" s="205"/>
      <c r="M321" s="205"/>
    </row>
    <row r="322">
      <c r="A322" s="205"/>
      <c r="B322" s="205"/>
      <c r="C322" s="205"/>
      <c r="D322" s="205"/>
      <c r="E322" s="205"/>
      <c r="F322" s="205"/>
      <c r="G322" s="205"/>
      <c r="H322" s="205"/>
      <c r="I322" s="205"/>
      <c r="J322" s="205"/>
      <c r="K322" s="205"/>
      <c r="L322" s="205"/>
      <c r="M322" s="205"/>
    </row>
    <row r="323">
      <c r="A323" s="205"/>
      <c r="B323" s="205"/>
      <c r="C323" s="205"/>
      <c r="D323" s="205"/>
      <c r="E323" s="205"/>
      <c r="F323" s="205"/>
      <c r="G323" s="205"/>
      <c r="H323" s="205"/>
      <c r="I323" s="205"/>
      <c r="J323" s="205"/>
      <c r="K323" s="205"/>
      <c r="L323" s="205"/>
      <c r="M323" s="205"/>
    </row>
    <row r="324">
      <c r="A324" s="205"/>
      <c r="B324" s="205"/>
      <c r="C324" s="205"/>
      <c r="D324" s="205"/>
      <c r="E324" s="205"/>
      <c r="F324" s="205"/>
      <c r="G324" s="205"/>
      <c r="H324" s="205"/>
      <c r="I324" s="205"/>
      <c r="J324" s="205"/>
      <c r="K324" s="205"/>
      <c r="L324" s="205"/>
      <c r="M324" s="205"/>
    </row>
    <row r="325">
      <c r="A325" s="205"/>
      <c r="B325" s="205"/>
      <c r="C325" s="205"/>
      <c r="D325" s="205"/>
      <c r="E325" s="205"/>
      <c r="F325" s="205"/>
      <c r="G325" s="205"/>
      <c r="H325" s="205"/>
      <c r="I325" s="205"/>
      <c r="J325" s="205"/>
      <c r="K325" s="205"/>
      <c r="L325" s="205"/>
      <c r="M325" s="205"/>
    </row>
    <row r="326">
      <c r="A326" s="205"/>
      <c r="B326" s="205"/>
      <c r="C326" s="205"/>
      <c r="D326" s="205"/>
      <c r="E326" s="205"/>
      <c r="F326" s="205"/>
      <c r="G326" s="205"/>
      <c r="H326" s="205"/>
      <c r="I326" s="205"/>
      <c r="J326" s="205"/>
      <c r="K326" s="205"/>
      <c r="L326" s="205"/>
      <c r="M326" s="205"/>
    </row>
    <row r="327">
      <c r="A327" s="205"/>
      <c r="B327" s="205"/>
      <c r="C327" s="205"/>
      <c r="D327" s="205"/>
      <c r="E327" s="205"/>
      <c r="F327" s="205"/>
      <c r="G327" s="205"/>
      <c r="H327" s="205"/>
      <c r="I327" s="205"/>
      <c r="J327" s="205"/>
      <c r="K327" s="205"/>
      <c r="L327" s="205"/>
      <c r="M327" s="205"/>
    </row>
    <row r="328">
      <c r="A328" s="205"/>
      <c r="B328" s="205"/>
      <c r="C328" s="205"/>
      <c r="D328" s="205"/>
      <c r="E328" s="205"/>
      <c r="F328" s="205"/>
      <c r="G328" s="205"/>
      <c r="H328" s="205"/>
      <c r="I328" s="205"/>
      <c r="J328" s="205"/>
      <c r="K328" s="205"/>
      <c r="L328" s="205"/>
      <c r="M328" s="205"/>
    </row>
    <row r="329">
      <c r="A329" s="205"/>
      <c r="B329" s="205"/>
      <c r="C329" s="205"/>
      <c r="D329" s="205"/>
      <c r="E329" s="205"/>
      <c r="F329" s="205"/>
      <c r="G329" s="205"/>
      <c r="H329" s="205"/>
      <c r="I329" s="205"/>
      <c r="J329" s="205"/>
      <c r="K329" s="205"/>
      <c r="L329" s="205"/>
      <c r="M329" s="205"/>
    </row>
    <row r="330">
      <c r="A330" s="205"/>
      <c r="B330" s="205"/>
      <c r="C330" s="205"/>
      <c r="D330" s="205"/>
      <c r="E330" s="205"/>
      <c r="F330" s="205"/>
      <c r="G330" s="205"/>
      <c r="H330" s="205"/>
      <c r="I330" s="205"/>
      <c r="J330" s="205"/>
      <c r="K330" s="205"/>
      <c r="L330" s="205"/>
      <c r="M330" s="205"/>
    </row>
    <row r="331">
      <c r="A331" s="205"/>
      <c r="B331" s="205"/>
      <c r="C331" s="205"/>
      <c r="D331" s="205"/>
      <c r="E331" s="205"/>
      <c r="F331" s="205"/>
      <c r="G331" s="205"/>
      <c r="H331" s="205"/>
      <c r="I331" s="205"/>
      <c r="J331" s="205"/>
      <c r="K331" s="205"/>
      <c r="L331" s="205"/>
      <c r="M331" s="205"/>
    </row>
    <row r="332">
      <c r="A332" s="205"/>
      <c r="B332" s="205"/>
      <c r="C332" s="205"/>
      <c r="D332" s="205"/>
      <c r="E332" s="205"/>
      <c r="F332" s="205"/>
      <c r="G332" s="205"/>
      <c r="H332" s="205"/>
      <c r="I332" s="205"/>
      <c r="J332" s="205"/>
      <c r="K332" s="205"/>
      <c r="L332" s="205"/>
      <c r="M332" s="205"/>
    </row>
    <row r="333">
      <c r="A333" s="205"/>
      <c r="B333" s="205"/>
      <c r="C333" s="205"/>
      <c r="D333" s="205"/>
      <c r="E333" s="205"/>
      <c r="F333" s="205"/>
      <c r="G333" s="205"/>
      <c r="H333" s="205"/>
      <c r="I333" s="205"/>
      <c r="J333" s="205"/>
      <c r="K333" s="205"/>
      <c r="L333" s="205"/>
      <c r="M333" s="205"/>
    </row>
    <row r="334">
      <c r="A334" s="205"/>
      <c r="B334" s="205"/>
      <c r="C334" s="205"/>
      <c r="D334" s="205"/>
      <c r="E334" s="205"/>
      <c r="F334" s="205"/>
      <c r="G334" s="205"/>
      <c r="H334" s="205"/>
      <c r="I334" s="205"/>
      <c r="J334" s="205"/>
      <c r="K334" s="205"/>
      <c r="L334" s="205"/>
      <c r="M334" s="205"/>
    </row>
    <row r="335">
      <c r="A335" s="205"/>
      <c r="B335" s="205"/>
      <c r="C335" s="205"/>
      <c r="D335" s="205"/>
      <c r="E335" s="205"/>
      <c r="F335" s="205"/>
      <c r="G335" s="205"/>
      <c r="H335" s="205"/>
      <c r="I335" s="205"/>
      <c r="J335" s="205"/>
      <c r="K335" s="205"/>
      <c r="L335" s="205"/>
      <c r="M335" s="205"/>
    </row>
    <row r="336">
      <c r="A336" s="205"/>
      <c r="B336" s="205"/>
      <c r="C336" s="205"/>
      <c r="D336" s="205"/>
      <c r="E336" s="205"/>
      <c r="F336" s="205"/>
      <c r="G336" s="205"/>
      <c r="H336" s="205"/>
      <c r="I336" s="205"/>
      <c r="J336" s="205"/>
      <c r="K336" s="205"/>
      <c r="L336" s="205"/>
      <c r="M336" s="205"/>
    </row>
    <row r="337">
      <c r="A337" s="205"/>
      <c r="B337" s="205"/>
      <c r="C337" s="205"/>
      <c r="D337" s="205"/>
      <c r="E337" s="205"/>
      <c r="F337" s="205"/>
      <c r="G337" s="205"/>
      <c r="H337" s="205"/>
      <c r="I337" s="205"/>
      <c r="J337" s="205"/>
      <c r="K337" s="205"/>
      <c r="L337" s="205"/>
      <c r="M337" s="205"/>
    </row>
    <row r="338">
      <c r="A338" s="205"/>
      <c r="B338" s="205"/>
      <c r="C338" s="205"/>
      <c r="D338" s="205"/>
      <c r="E338" s="205"/>
      <c r="F338" s="205"/>
      <c r="G338" s="205"/>
      <c r="H338" s="205"/>
      <c r="I338" s="205"/>
      <c r="J338" s="205"/>
      <c r="K338" s="205"/>
      <c r="L338" s="205"/>
      <c r="M338" s="205"/>
    </row>
    <row r="339">
      <c r="A339" s="205"/>
      <c r="B339" s="205"/>
      <c r="C339" s="205"/>
      <c r="D339" s="205"/>
      <c r="E339" s="205"/>
      <c r="F339" s="205"/>
      <c r="G339" s="205"/>
      <c r="H339" s="205"/>
      <c r="I339" s="205"/>
      <c r="J339" s="205"/>
      <c r="K339" s="205"/>
      <c r="L339" s="205"/>
      <c r="M339" s="205"/>
    </row>
    <row r="340">
      <c r="A340" s="205"/>
      <c r="B340" s="205"/>
      <c r="C340" s="205"/>
      <c r="D340" s="205"/>
      <c r="E340" s="205"/>
      <c r="F340" s="205"/>
      <c r="G340" s="205"/>
      <c r="H340" s="205"/>
      <c r="I340" s="205"/>
      <c r="J340" s="205"/>
      <c r="K340" s="205"/>
      <c r="L340" s="205"/>
      <c r="M340" s="205"/>
    </row>
    <row r="341">
      <c r="A341" s="205"/>
      <c r="B341" s="205"/>
      <c r="C341" s="205"/>
      <c r="D341" s="205"/>
      <c r="E341" s="205"/>
      <c r="F341" s="205"/>
      <c r="G341" s="205"/>
      <c r="H341" s="205"/>
      <c r="I341" s="205"/>
      <c r="J341" s="205"/>
      <c r="K341" s="205"/>
      <c r="L341" s="205"/>
      <c r="M341" s="205"/>
    </row>
    <row r="342">
      <c r="A342" s="205"/>
      <c r="B342" s="205"/>
      <c r="C342" s="205"/>
      <c r="D342" s="205"/>
      <c r="E342" s="205"/>
      <c r="F342" s="205"/>
      <c r="G342" s="205"/>
      <c r="H342" s="205"/>
      <c r="I342" s="205"/>
      <c r="J342" s="205"/>
      <c r="K342" s="205"/>
      <c r="L342" s="205"/>
      <c r="M342" s="205"/>
    </row>
    <row r="343">
      <c r="A343" s="205"/>
      <c r="B343" s="205"/>
      <c r="C343" s="205"/>
      <c r="D343" s="205"/>
      <c r="E343" s="205"/>
      <c r="F343" s="205"/>
      <c r="G343" s="205"/>
      <c r="H343" s="205"/>
      <c r="I343" s="205"/>
      <c r="J343" s="205"/>
      <c r="K343" s="205"/>
      <c r="L343" s="205"/>
      <c r="M343" s="205"/>
    </row>
    <row r="344">
      <c r="A344" s="205"/>
      <c r="B344" s="205"/>
      <c r="C344" s="205"/>
      <c r="D344" s="205"/>
      <c r="E344" s="205"/>
      <c r="F344" s="205"/>
      <c r="G344" s="205"/>
      <c r="H344" s="205"/>
      <c r="I344" s="205"/>
      <c r="J344" s="205"/>
      <c r="K344" s="205"/>
      <c r="L344" s="205"/>
      <c r="M344" s="205"/>
    </row>
    <row r="345">
      <c r="A345" s="205"/>
      <c r="B345" s="205"/>
      <c r="C345" s="205"/>
      <c r="D345" s="205"/>
      <c r="E345" s="205"/>
      <c r="F345" s="205"/>
      <c r="G345" s="205"/>
      <c r="H345" s="205"/>
      <c r="I345" s="205"/>
      <c r="J345" s="205"/>
      <c r="K345" s="205"/>
      <c r="L345" s="205"/>
      <c r="M345" s="205"/>
    </row>
    <row r="346">
      <c r="A346" s="205"/>
      <c r="B346" s="205"/>
      <c r="C346" s="205"/>
      <c r="D346" s="205"/>
      <c r="E346" s="205"/>
      <c r="F346" s="205"/>
      <c r="G346" s="205"/>
      <c r="H346" s="205"/>
      <c r="I346" s="205"/>
      <c r="J346" s="205"/>
      <c r="K346" s="205"/>
      <c r="L346" s="205"/>
      <c r="M346" s="205"/>
    </row>
    <row r="347">
      <c r="A347" s="205"/>
      <c r="B347" s="205"/>
      <c r="C347" s="205"/>
      <c r="D347" s="205"/>
      <c r="E347" s="205"/>
      <c r="F347" s="205"/>
      <c r="G347" s="205"/>
      <c r="H347" s="205"/>
      <c r="I347" s="205"/>
      <c r="J347" s="205"/>
      <c r="K347" s="205"/>
      <c r="L347" s="205"/>
      <c r="M347" s="205"/>
    </row>
    <row r="348">
      <c r="A348" s="205"/>
      <c r="B348" s="205"/>
      <c r="C348" s="205"/>
      <c r="D348" s="205"/>
      <c r="E348" s="205"/>
      <c r="F348" s="205"/>
      <c r="G348" s="205"/>
      <c r="H348" s="205"/>
      <c r="I348" s="205"/>
      <c r="J348" s="205"/>
      <c r="K348" s="205"/>
      <c r="L348" s="205"/>
      <c r="M348" s="205"/>
    </row>
    <row r="349">
      <c r="A349" s="205"/>
      <c r="B349" s="205"/>
      <c r="C349" s="205"/>
      <c r="D349" s="205"/>
      <c r="E349" s="205"/>
      <c r="F349" s="205"/>
      <c r="G349" s="205"/>
      <c r="H349" s="205"/>
      <c r="I349" s="205"/>
      <c r="J349" s="205"/>
      <c r="K349" s="205"/>
      <c r="L349" s="205"/>
      <c r="M349" s="205"/>
    </row>
    <row r="350">
      <c r="A350" s="205"/>
      <c r="B350" s="205"/>
      <c r="C350" s="205"/>
      <c r="D350" s="205"/>
      <c r="E350" s="205"/>
      <c r="F350" s="205"/>
      <c r="G350" s="205"/>
      <c r="H350" s="205"/>
      <c r="I350" s="205"/>
      <c r="J350" s="205"/>
      <c r="K350" s="205"/>
      <c r="L350" s="205"/>
      <c r="M350" s="205"/>
    </row>
    <row r="351">
      <c r="A351" s="205"/>
      <c r="B351" s="205"/>
      <c r="C351" s="205"/>
      <c r="D351" s="205"/>
      <c r="E351" s="205"/>
      <c r="F351" s="205"/>
      <c r="G351" s="205"/>
      <c r="H351" s="205"/>
      <c r="I351" s="205"/>
      <c r="J351" s="205"/>
      <c r="K351" s="205"/>
      <c r="L351" s="205"/>
      <c r="M351" s="205"/>
    </row>
    <row r="352">
      <c r="A352" s="205"/>
      <c r="B352" s="205"/>
      <c r="C352" s="205"/>
      <c r="D352" s="205"/>
      <c r="E352" s="205"/>
      <c r="F352" s="205"/>
      <c r="G352" s="205"/>
      <c r="H352" s="205"/>
      <c r="I352" s="205"/>
      <c r="J352" s="205"/>
      <c r="K352" s="205"/>
      <c r="L352" s="205"/>
      <c r="M352" s="205"/>
    </row>
    <row r="353">
      <c r="A353" s="205"/>
      <c r="B353" s="205"/>
      <c r="C353" s="205"/>
      <c r="D353" s="205"/>
      <c r="E353" s="205"/>
      <c r="F353" s="205"/>
      <c r="G353" s="205"/>
      <c r="H353" s="205"/>
      <c r="I353" s="205"/>
      <c r="J353" s="205"/>
      <c r="K353" s="205"/>
      <c r="L353" s="205"/>
      <c r="M353" s="205"/>
    </row>
    <row r="354">
      <c r="A354" s="205"/>
      <c r="B354" s="205"/>
      <c r="C354" s="205"/>
      <c r="D354" s="205"/>
      <c r="E354" s="205"/>
      <c r="F354" s="205"/>
      <c r="G354" s="205"/>
      <c r="H354" s="205"/>
      <c r="I354" s="205"/>
      <c r="J354" s="205"/>
      <c r="K354" s="205"/>
      <c r="L354" s="205"/>
      <c r="M354" s="205"/>
    </row>
    <row r="355">
      <c r="A355" s="205"/>
      <c r="B355" s="205"/>
      <c r="C355" s="205"/>
      <c r="D355" s="205"/>
      <c r="E355" s="205"/>
      <c r="F355" s="205"/>
      <c r="G355" s="205"/>
      <c r="H355" s="205"/>
      <c r="I355" s="205"/>
      <c r="J355" s="205"/>
      <c r="K355" s="205"/>
      <c r="L355" s="205"/>
      <c r="M355" s="205"/>
    </row>
    <row r="356">
      <c r="A356" s="205"/>
      <c r="B356" s="205"/>
      <c r="C356" s="205"/>
      <c r="D356" s="205"/>
      <c r="E356" s="205"/>
      <c r="F356" s="205"/>
      <c r="G356" s="205"/>
      <c r="H356" s="205"/>
      <c r="I356" s="205"/>
      <c r="J356" s="205"/>
      <c r="K356" s="205"/>
      <c r="L356" s="205"/>
      <c r="M356" s="205"/>
    </row>
    <row r="357">
      <c r="A357" s="205"/>
      <c r="B357" s="205"/>
      <c r="C357" s="205"/>
      <c r="D357" s="205"/>
      <c r="E357" s="205"/>
      <c r="F357" s="205"/>
      <c r="G357" s="205"/>
      <c r="H357" s="205"/>
      <c r="I357" s="205"/>
      <c r="J357" s="205"/>
      <c r="K357" s="205"/>
      <c r="L357" s="205"/>
      <c r="M357" s="205"/>
    </row>
    <row r="358">
      <c r="A358" s="205"/>
      <c r="B358" s="205"/>
      <c r="C358" s="205"/>
      <c r="D358" s="205"/>
      <c r="E358" s="205"/>
      <c r="F358" s="205"/>
      <c r="G358" s="205"/>
      <c r="H358" s="205"/>
      <c r="I358" s="205"/>
      <c r="J358" s="205"/>
      <c r="K358" s="205"/>
      <c r="L358" s="205"/>
      <c r="M358" s="205"/>
    </row>
    <row r="359">
      <c r="A359" s="205"/>
      <c r="B359" s="205"/>
      <c r="C359" s="205"/>
      <c r="D359" s="205"/>
      <c r="E359" s="205"/>
      <c r="F359" s="205"/>
      <c r="G359" s="205"/>
      <c r="H359" s="205"/>
      <c r="I359" s="205"/>
      <c r="J359" s="205"/>
      <c r="K359" s="205"/>
      <c r="L359" s="205"/>
      <c r="M359" s="205"/>
    </row>
    <row r="360">
      <c r="A360" s="205"/>
      <c r="B360" s="205"/>
      <c r="C360" s="205"/>
      <c r="D360" s="205"/>
      <c r="E360" s="205"/>
      <c r="F360" s="205"/>
      <c r="G360" s="205"/>
      <c r="H360" s="205"/>
      <c r="I360" s="205"/>
      <c r="J360" s="205"/>
      <c r="K360" s="205"/>
      <c r="L360" s="205"/>
      <c r="M360" s="205"/>
    </row>
    <row r="361">
      <c r="A361" s="205"/>
      <c r="B361" s="205"/>
      <c r="C361" s="205"/>
      <c r="D361" s="205"/>
      <c r="E361" s="205"/>
      <c r="F361" s="205"/>
      <c r="G361" s="205"/>
      <c r="H361" s="205"/>
      <c r="I361" s="205"/>
      <c r="J361" s="205"/>
      <c r="K361" s="205"/>
      <c r="L361" s="205"/>
      <c r="M361" s="205"/>
    </row>
    <row r="362">
      <c r="A362" s="205"/>
      <c r="B362" s="205"/>
      <c r="C362" s="205"/>
      <c r="D362" s="205"/>
      <c r="E362" s="205"/>
      <c r="F362" s="205"/>
      <c r="G362" s="205"/>
      <c r="H362" s="205"/>
      <c r="I362" s="205"/>
      <c r="J362" s="205"/>
      <c r="K362" s="205"/>
      <c r="L362" s="205"/>
      <c r="M362" s="205"/>
    </row>
    <row r="363">
      <c r="A363" s="205"/>
      <c r="B363" s="205"/>
      <c r="C363" s="205"/>
      <c r="D363" s="205"/>
      <c r="E363" s="205"/>
      <c r="F363" s="205"/>
      <c r="G363" s="205"/>
      <c r="H363" s="205"/>
      <c r="I363" s="205"/>
      <c r="J363" s="205"/>
      <c r="K363" s="205"/>
      <c r="L363" s="205"/>
      <c r="M363" s="205"/>
    </row>
    <row r="364">
      <c r="A364" s="205"/>
      <c r="B364" s="205"/>
      <c r="C364" s="205"/>
      <c r="D364" s="205"/>
      <c r="E364" s="205"/>
      <c r="F364" s="205"/>
      <c r="G364" s="205"/>
      <c r="H364" s="205"/>
      <c r="I364" s="205"/>
      <c r="J364" s="205"/>
      <c r="K364" s="205"/>
      <c r="L364" s="205"/>
      <c r="M364" s="205"/>
    </row>
    <row r="365">
      <c r="A365" s="205"/>
      <c r="B365" s="205"/>
      <c r="C365" s="205"/>
      <c r="D365" s="205"/>
      <c r="E365" s="205"/>
      <c r="F365" s="205"/>
      <c r="G365" s="205"/>
      <c r="H365" s="205"/>
      <c r="I365" s="205"/>
      <c r="J365" s="205"/>
      <c r="K365" s="205"/>
      <c r="L365" s="205"/>
      <c r="M365" s="205"/>
    </row>
    <row r="366">
      <c r="A366" s="205"/>
      <c r="B366" s="205"/>
      <c r="C366" s="205"/>
      <c r="D366" s="205"/>
      <c r="E366" s="205"/>
      <c r="F366" s="205"/>
      <c r="G366" s="205"/>
      <c r="H366" s="205"/>
      <c r="I366" s="205"/>
      <c r="J366" s="205"/>
      <c r="K366" s="205"/>
      <c r="L366" s="205"/>
      <c r="M366" s="205"/>
    </row>
    <row r="367">
      <c r="A367" s="205"/>
      <c r="B367" s="205"/>
      <c r="C367" s="205"/>
      <c r="D367" s="205"/>
      <c r="E367" s="205"/>
      <c r="F367" s="205"/>
      <c r="G367" s="205"/>
      <c r="H367" s="205"/>
      <c r="I367" s="205"/>
      <c r="J367" s="205"/>
      <c r="K367" s="205"/>
      <c r="L367" s="205"/>
      <c r="M367" s="205"/>
    </row>
    <row r="368">
      <c r="A368" s="205"/>
      <c r="B368" s="205"/>
      <c r="C368" s="205"/>
      <c r="D368" s="205"/>
      <c r="E368" s="205"/>
      <c r="F368" s="205"/>
      <c r="G368" s="205"/>
      <c r="H368" s="205"/>
      <c r="I368" s="205"/>
      <c r="J368" s="205"/>
      <c r="K368" s="205"/>
      <c r="L368" s="205"/>
      <c r="M368" s="205"/>
    </row>
    <row r="369">
      <c r="A369" s="205"/>
      <c r="B369" s="205"/>
      <c r="C369" s="205"/>
      <c r="D369" s="205"/>
      <c r="E369" s="205"/>
      <c r="F369" s="205"/>
      <c r="G369" s="205"/>
      <c r="H369" s="205"/>
      <c r="I369" s="205"/>
      <c r="J369" s="205"/>
      <c r="K369" s="205"/>
      <c r="L369" s="205"/>
      <c r="M369" s="205"/>
    </row>
    <row r="370">
      <c r="A370" s="205"/>
      <c r="B370" s="205"/>
      <c r="C370" s="205"/>
      <c r="D370" s="205"/>
      <c r="E370" s="205"/>
      <c r="F370" s="205"/>
      <c r="G370" s="205"/>
      <c r="H370" s="205"/>
      <c r="I370" s="205"/>
      <c r="J370" s="205"/>
      <c r="K370" s="205"/>
      <c r="L370" s="205"/>
      <c r="M370" s="205"/>
    </row>
    <row r="371">
      <c r="A371" s="205"/>
      <c r="B371" s="205"/>
      <c r="C371" s="205"/>
      <c r="D371" s="205"/>
      <c r="E371" s="205"/>
      <c r="F371" s="205"/>
      <c r="G371" s="205"/>
      <c r="H371" s="205"/>
      <c r="I371" s="205"/>
      <c r="J371" s="205"/>
      <c r="K371" s="205"/>
      <c r="L371" s="205"/>
      <c r="M371" s="205"/>
    </row>
    <row r="372">
      <c r="A372" s="205"/>
      <c r="B372" s="205"/>
      <c r="C372" s="205"/>
      <c r="D372" s="205"/>
      <c r="E372" s="205"/>
      <c r="F372" s="205"/>
      <c r="G372" s="205"/>
      <c r="H372" s="205"/>
      <c r="I372" s="205"/>
      <c r="J372" s="205"/>
      <c r="K372" s="205"/>
      <c r="L372" s="205"/>
      <c r="M372" s="205"/>
    </row>
    <row r="373">
      <c r="A373" s="205"/>
      <c r="B373" s="205"/>
      <c r="C373" s="205"/>
      <c r="D373" s="205"/>
      <c r="E373" s="205"/>
      <c r="F373" s="205"/>
      <c r="G373" s="205"/>
      <c r="H373" s="205"/>
      <c r="I373" s="205"/>
      <c r="J373" s="205"/>
      <c r="K373" s="205"/>
      <c r="L373" s="205"/>
      <c r="M373" s="205"/>
    </row>
    <row r="374">
      <c r="A374" s="205"/>
      <c r="B374" s="205"/>
      <c r="C374" s="205"/>
      <c r="D374" s="205"/>
      <c r="E374" s="205"/>
      <c r="F374" s="205"/>
      <c r="G374" s="205"/>
      <c r="H374" s="205"/>
      <c r="I374" s="205"/>
      <c r="J374" s="205"/>
      <c r="K374" s="205"/>
      <c r="L374" s="205"/>
      <c r="M374" s="205"/>
    </row>
    <row r="375">
      <c r="A375" s="205"/>
      <c r="B375" s="205"/>
      <c r="C375" s="205"/>
      <c r="D375" s="205"/>
      <c r="E375" s="205"/>
      <c r="F375" s="205"/>
      <c r="G375" s="205"/>
      <c r="H375" s="205"/>
      <c r="I375" s="205"/>
      <c r="J375" s="205"/>
      <c r="K375" s="205"/>
      <c r="L375" s="205"/>
      <c r="M375" s="205"/>
    </row>
    <row r="376">
      <c r="A376" s="205"/>
      <c r="B376" s="205"/>
      <c r="C376" s="205"/>
      <c r="D376" s="205"/>
      <c r="E376" s="205"/>
      <c r="F376" s="205"/>
      <c r="G376" s="205"/>
      <c r="H376" s="205"/>
      <c r="I376" s="205"/>
      <c r="J376" s="205"/>
      <c r="K376" s="205"/>
      <c r="L376" s="205"/>
      <c r="M376" s="205"/>
    </row>
    <row r="377">
      <c r="A377" s="205"/>
      <c r="B377" s="205"/>
      <c r="C377" s="205"/>
      <c r="D377" s="205"/>
      <c r="E377" s="205"/>
      <c r="F377" s="205"/>
      <c r="G377" s="205"/>
      <c r="H377" s="205"/>
      <c r="I377" s="205"/>
      <c r="J377" s="205"/>
      <c r="K377" s="205"/>
      <c r="L377" s="205"/>
      <c r="M377" s="205"/>
    </row>
    <row r="378">
      <c r="A378" s="205"/>
      <c r="B378" s="205"/>
      <c r="C378" s="205"/>
      <c r="D378" s="205"/>
      <c r="E378" s="205"/>
      <c r="F378" s="205"/>
      <c r="G378" s="205"/>
      <c r="H378" s="205"/>
      <c r="I378" s="205"/>
      <c r="J378" s="205"/>
      <c r="K378" s="205"/>
      <c r="L378" s="205"/>
      <c r="M378" s="205"/>
    </row>
    <row r="379">
      <c r="A379" s="205"/>
      <c r="B379" s="205"/>
      <c r="C379" s="205"/>
      <c r="D379" s="205"/>
      <c r="E379" s="205"/>
      <c r="F379" s="205"/>
      <c r="G379" s="205"/>
      <c r="H379" s="205"/>
      <c r="I379" s="205"/>
      <c r="J379" s="205"/>
      <c r="K379" s="205"/>
      <c r="L379" s="205"/>
      <c r="M379" s="205"/>
    </row>
    <row r="380">
      <c r="A380" s="205"/>
      <c r="B380" s="205"/>
      <c r="C380" s="205"/>
      <c r="D380" s="205"/>
      <c r="E380" s="205"/>
      <c r="F380" s="205"/>
      <c r="G380" s="205"/>
      <c r="H380" s="205"/>
      <c r="I380" s="205"/>
      <c r="J380" s="205"/>
      <c r="K380" s="205"/>
      <c r="L380" s="205"/>
      <c r="M380" s="205"/>
    </row>
    <row r="381">
      <c r="A381" s="205"/>
      <c r="B381" s="205"/>
      <c r="C381" s="205"/>
      <c r="D381" s="205"/>
      <c r="E381" s="205"/>
      <c r="F381" s="205"/>
      <c r="G381" s="205"/>
      <c r="H381" s="205"/>
      <c r="I381" s="205"/>
      <c r="J381" s="205"/>
      <c r="K381" s="205"/>
      <c r="L381" s="205"/>
      <c r="M381" s="205"/>
    </row>
    <row r="382">
      <c r="A382" s="205"/>
      <c r="B382" s="205"/>
      <c r="C382" s="205"/>
      <c r="D382" s="205"/>
      <c r="E382" s="205"/>
      <c r="F382" s="205"/>
      <c r="G382" s="205"/>
      <c r="H382" s="205"/>
      <c r="I382" s="205"/>
      <c r="J382" s="205"/>
      <c r="K382" s="205"/>
      <c r="L382" s="205"/>
      <c r="M382" s="205"/>
    </row>
    <row r="383">
      <c r="A383" s="205"/>
      <c r="B383" s="205"/>
      <c r="C383" s="205"/>
      <c r="D383" s="205"/>
      <c r="E383" s="205"/>
      <c r="F383" s="205"/>
      <c r="G383" s="205"/>
      <c r="H383" s="205"/>
      <c r="I383" s="205"/>
      <c r="J383" s="205"/>
      <c r="K383" s="205"/>
      <c r="L383" s="205"/>
      <c r="M383" s="205"/>
    </row>
    <row r="384">
      <c r="A384" s="205"/>
      <c r="B384" s="205"/>
      <c r="C384" s="205"/>
      <c r="D384" s="205"/>
      <c r="E384" s="205"/>
      <c r="F384" s="205"/>
      <c r="G384" s="205"/>
      <c r="H384" s="205"/>
      <c r="I384" s="205"/>
      <c r="J384" s="205"/>
      <c r="K384" s="205"/>
      <c r="L384" s="205"/>
      <c r="M384" s="205"/>
    </row>
    <row r="385">
      <c r="A385" s="205"/>
      <c r="B385" s="205"/>
      <c r="C385" s="205"/>
      <c r="D385" s="205"/>
      <c r="E385" s="205"/>
      <c r="F385" s="205"/>
      <c r="G385" s="205"/>
      <c r="H385" s="205"/>
      <c r="I385" s="205"/>
      <c r="J385" s="205"/>
      <c r="K385" s="205"/>
      <c r="L385" s="205"/>
      <c r="M385" s="205"/>
    </row>
    <row r="386">
      <c r="A386" s="205"/>
      <c r="B386" s="205"/>
      <c r="C386" s="205"/>
      <c r="D386" s="205"/>
      <c r="E386" s="205"/>
      <c r="F386" s="205"/>
      <c r="G386" s="205"/>
      <c r="H386" s="205"/>
      <c r="I386" s="205"/>
      <c r="J386" s="205"/>
      <c r="K386" s="205"/>
      <c r="L386" s="205"/>
      <c r="M386" s="205"/>
    </row>
    <row r="387">
      <c r="A387" s="205"/>
      <c r="B387" s="205"/>
      <c r="C387" s="205"/>
      <c r="D387" s="205"/>
      <c r="E387" s="205"/>
      <c r="F387" s="205"/>
      <c r="G387" s="205"/>
      <c r="H387" s="205"/>
      <c r="I387" s="205"/>
      <c r="J387" s="205"/>
      <c r="K387" s="205"/>
      <c r="L387" s="205"/>
      <c r="M387" s="205"/>
    </row>
    <row r="388">
      <c r="A388" s="205"/>
      <c r="B388" s="205"/>
      <c r="C388" s="205"/>
      <c r="D388" s="205"/>
      <c r="E388" s="205"/>
      <c r="F388" s="205"/>
      <c r="G388" s="205"/>
      <c r="H388" s="205"/>
      <c r="I388" s="205"/>
      <c r="J388" s="205"/>
      <c r="K388" s="205"/>
      <c r="L388" s="205"/>
      <c r="M388" s="205"/>
    </row>
    <row r="389">
      <c r="A389" s="205"/>
      <c r="B389" s="205"/>
      <c r="C389" s="205"/>
      <c r="D389" s="205"/>
      <c r="E389" s="205"/>
      <c r="F389" s="205"/>
      <c r="G389" s="205"/>
      <c r="H389" s="205"/>
      <c r="I389" s="205"/>
      <c r="J389" s="205"/>
      <c r="K389" s="205"/>
      <c r="L389" s="205"/>
      <c r="M389" s="205"/>
    </row>
    <row r="390">
      <c r="A390" s="205"/>
      <c r="B390" s="205"/>
      <c r="C390" s="205"/>
      <c r="D390" s="205"/>
      <c r="E390" s="205"/>
      <c r="F390" s="205"/>
      <c r="G390" s="205"/>
      <c r="H390" s="205"/>
      <c r="I390" s="205"/>
      <c r="J390" s="205"/>
      <c r="K390" s="205"/>
      <c r="L390" s="205"/>
      <c r="M390" s="205"/>
    </row>
    <row r="391">
      <c r="A391" s="205"/>
      <c r="B391" s="205"/>
      <c r="C391" s="205"/>
      <c r="D391" s="205"/>
      <c r="E391" s="205"/>
      <c r="F391" s="205"/>
      <c r="G391" s="205"/>
      <c r="H391" s="205"/>
      <c r="I391" s="205"/>
      <c r="J391" s="205"/>
      <c r="K391" s="205"/>
      <c r="L391" s="205"/>
      <c r="M391" s="205"/>
    </row>
    <row r="392">
      <c r="A392" s="205"/>
      <c r="B392" s="205"/>
      <c r="C392" s="205"/>
      <c r="D392" s="205"/>
      <c r="E392" s="205"/>
      <c r="F392" s="205"/>
      <c r="G392" s="205"/>
      <c r="H392" s="205"/>
      <c r="I392" s="205"/>
      <c r="J392" s="205"/>
      <c r="K392" s="205"/>
      <c r="L392" s="205"/>
      <c r="M392" s="205"/>
    </row>
    <row r="393">
      <c r="A393" s="205"/>
      <c r="B393" s="205"/>
      <c r="C393" s="205"/>
      <c r="D393" s="205"/>
      <c r="E393" s="205"/>
      <c r="F393" s="205"/>
      <c r="G393" s="205"/>
      <c r="H393" s="205"/>
      <c r="I393" s="205"/>
      <c r="J393" s="205"/>
      <c r="K393" s="205"/>
      <c r="L393" s="205"/>
      <c r="M393" s="205"/>
    </row>
    <row r="394">
      <c r="A394" s="205"/>
      <c r="B394" s="205"/>
      <c r="C394" s="205"/>
      <c r="D394" s="205"/>
      <c r="E394" s="205"/>
      <c r="F394" s="205"/>
      <c r="G394" s="205"/>
      <c r="H394" s="205"/>
      <c r="I394" s="205"/>
      <c r="J394" s="205"/>
      <c r="K394" s="205"/>
      <c r="L394" s="205"/>
      <c r="M394" s="205"/>
    </row>
    <row r="395">
      <c r="A395" s="205"/>
      <c r="B395" s="205"/>
      <c r="C395" s="205"/>
      <c r="D395" s="205"/>
      <c r="E395" s="205"/>
      <c r="F395" s="205"/>
      <c r="G395" s="205"/>
      <c r="H395" s="205"/>
      <c r="I395" s="205"/>
      <c r="J395" s="205"/>
      <c r="K395" s="205"/>
      <c r="L395" s="205"/>
      <c r="M395" s="205"/>
    </row>
    <row r="396">
      <c r="A396" s="205"/>
      <c r="B396" s="205"/>
      <c r="C396" s="205"/>
      <c r="D396" s="205"/>
      <c r="E396" s="205"/>
      <c r="F396" s="205"/>
      <c r="G396" s="205"/>
      <c r="H396" s="205"/>
      <c r="I396" s="205"/>
      <c r="J396" s="205"/>
      <c r="K396" s="205"/>
      <c r="L396" s="205"/>
      <c r="M396" s="205"/>
    </row>
    <row r="397">
      <c r="A397" s="205"/>
      <c r="B397" s="205"/>
      <c r="C397" s="205"/>
      <c r="D397" s="205"/>
      <c r="E397" s="205"/>
      <c r="F397" s="205"/>
      <c r="G397" s="205"/>
      <c r="H397" s="205"/>
      <c r="I397" s="205"/>
      <c r="J397" s="205"/>
      <c r="K397" s="205"/>
      <c r="L397" s="205"/>
      <c r="M397" s="205"/>
    </row>
    <row r="398">
      <c r="A398" s="205"/>
      <c r="B398" s="205"/>
      <c r="C398" s="205"/>
      <c r="D398" s="205"/>
      <c r="E398" s="205"/>
      <c r="F398" s="205"/>
      <c r="G398" s="205"/>
      <c r="H398" s="205"/>
      <c r="I398" s="205"/>
      <c r="J398" s="205"/>
      <c r="K398" s="205"/>
      <c r="L398" s="205"/>
      <c r="M398" s="205"/>
    </row>
    <row r="399">
      <c r="A399" s="205"/>
      <c r="B399" s="205"/>
      <c r="C399" s="205"/>
      <c r="D399" s="205"/>
      <c r="E399" s="205"/>
      <c r="F399" s="205"/>
      <c r="G399" s="205"/>
      <c r="H399" s="205"/>
      <c r="I399" s="205"/>
      <c r="J399" s="205"/>
      <c r="K399" s="205"/>
      <c r="L399" s="205"/>
      <c r="M399" s="205"/>
    </row>
    <row r="400">
      <c r="A400" s="205"/>
      <c r="B400" s="205"/>
      <c r="C400" s="205"/>
      <c r="D400" s="205"/>
      <c r="E400" s="205"/>
      <c r="F400" s="205"/>
      <c r="G400" s="205"/>
      <c r="H400" s="205"/>
      <c r="I400" s="205"/>
      <c r="J400" s="205"/>
      <c r="K400" s="205"/>
      <c r="L400" s="205"/>
      <c r="M400" s="205"/>
    </row>
    <row r="401">
      <c r="A401" s="205"/>
      <c r="B401" s="205"/>
      <c r="C401" s="205"/>
      <c r="D401" s="205"/>
      <c r="E401" s="205"/>
      <c r="F401" s="205"/>
      <c r="G401" s="205"/>
      <c r="H401" s="205"/>
      <c r="I401" s="205"/>
      <c r="J401" s="205"/>
      <c r="K401" s="205"/>
      <c r="L401" s="205"/>
      <c r="M401" s="205"/>
    </row>
    <row r="402">
      <c r="A402" s="205"/>
      <c r="B402" s="205"/>
      <c r="C402" s="205"/>
      <c r="D402" s="205"/>
      <c r="E402" s="205"/>
      <c r="F402" s="205"/>
      <c r="G402" s="205"/>
      <c r="H402" s="205"/>
      <c r="I402" s="205"/>
      <c r="J402" s="205"/>
      <c r="K402" s="205"/>
      <c r="L402" s="205"/>
      <c r="M402" s="205"/>
    </row>
    <row r="403">
      <c r="A403" s="205"/>
      <c r="B403" s="205"/>
      <c r="C403" s="205"/>
      <c r="D403" s="205"/>
      <c r="E403" s="205"/>
      <c r="F403" s="205"/>
      <c r="G403" s="205"/>
      <c r="H403" s="205"/>
      <c r="I403" s="205"/>
      <c r="J403" s="205"/>
      <c r="K403" s="205"/>
      <c r="L403" s="205"/>
      <c r="M403" s="205"/>
    </row>
    <row r="404">
      <c r="A404" s="205"/>
      <c r="B404" s="205"/>
      <c r="C404" s="205"/>
      <c r="D404" s="205"/>
      <c r="E404" s="205"/>
      <c r="F404" s="205"/>
      <c r="G404" s="205"/>
      <c r="H404" s="205"/>
      <c r="I404" s="205"/>
      <c r="J404" s="205"/>
      <c r="K404" s="205"/>
      <c r="L404" s="205"/>
      <c r="M404" s="205"/>
    </row>
    <row r="405">
      <c r="A405" s="205"/>
      <c r="B405" s="205"/>
      <c r="C405" s="205"/>
      <c r="D405" s="205"/>
      <c r="E405" s="205"/>
      <c r="F405" s="205"/>
      <c r="G405" s="205"/>
      <c r="H405" s="205"/>
      <c r="I405" s="205"/>
      <c r="J405" s="205"/>
      <c r="K405" s="205"/>
      <c r="L405" s="205"/>
      <c r="M405" s="205"/>
    </row>
    <row r="406">
      <c r="A406" s="205"/>
      <c r="B406" s="205"/>
      <c r="C406" s="205"/>
      <c r="D406" s="205"/>
      <c r="E406" s="205"/>
      <c r="F406" s="205"/>
      <c r="G406" s="205"/>
      <c r="H406" s="205"/>
      <c r="I406" s="205"/>
      <c r="J406" s="205"/>
      <c r="K406" s="205"/>
      <c r="L406" s="205"/>
      <c r="M406" s="205"/>
    </row>
    <row r="407">
      <c r="A407" s="205"/>
      <c r="B407" s="205"/>
      <c r="C407" s="205"/>
      <c r="D407" s="205"/>
      <c r="E407" s="205"/>
      <c r="F407" s="205"/>
      <c r="G407" s="205"/>
      <c r="H407" s="205"/>
      <c r="I407" s="205"/>
      <c r="J407" s="205"/>
      <c r="K407" s="205"/>
      <c r="L407" s="205"/>
      <c r="M407" s="205"/>
    </row>
    <row r="408">
      <c r="A408" s="205"/>
      <c r="B408" s="205"/>
      <c r="C408" s="205"/>
      <c r="D408" s="205"/>
      <c r="E408" s="205"/>
      <c r="F408" s="205"/>
      <c r="G408" s="205"/>
      <c r="H408" s="205"/>
      <c r="I408" s="205"/>
      <c r="J408" s="205"/>
      <c r="K408" s="205"/>
      <c r="L408" s="205"/>
      <c r="M408" s="205"/>
    </row>
    <row r="409">
      <c r="A409" s="205"/>
      <c r="B409" s="205"/>
      <c r="C409" s="205"/>
      <c r="D409" s="205"/>
      <c r="E409" s="205"/>
      <c r="F409" s="205"/>
      <c r="G409" s="205"/>
      <c r="H409" s="205"/>
      <c r="I409" s="205"/>
      <c r="J409" s="205"/>
      <c r="K409" s="205"/>
      <c r="L409" s="205"/>
      <c r="M409" s="205"/>
    </row>
    <row r="410">
      <c r="A410" s="205"/>
      <c r="B410" s="205"/>
      <c r="C410" s="205"/>
      <c r="D410" s="205"/>
      <c r="E410" s="205"/>
      <c r="F410" s="205"/>
      <c r="G410" s="205"/>
      <c r="H410" s="205"/>
      <c r="I410" s="205"/>
      <c r="J410" s="205"/>
      <c r="K410" s="205"/>
      <c r="L410" s="205"/>
      <c r="M410" s="205"/>
    </row>
    <row r="411">
      <c r="A411" s="205"/>
      <c r="B411" s="205"/>
      <c r="C411" s="205"/>
      <c r="D411" s="205"/>
      <c r="E411" s="205"/>
      <c r="F411" s="205"/>
      <c r="G411" s="205"/>
      <c r="H411" s="205"/>
      <c r="I411" s="205"/>
      <c r="J411" s="205"/>
      <c r="K411" s="205"/>
      <c r="L411" s="205"/>
      <c r="M411" s="205"/>
    </row>
    <row r="412">
      <c r="A412" s="205"/>
      <c r="B412" s="205"/>
      <c r="C412" s="205"/>
      <c r="D412" s="205"/>
      <c r="E412" s="205"/>
      <c r="F412" s="205"/>
      <c r="G412" s="205"/>
      <c r="H412" s="205"/>
      <c r="I412" s="205"/>
      <c r="J412" s="205"/>
      <c r="K412" s="205"/>
      <c r="L412" s="205"/>
      <c r="M412" s="205"/>
    </row>
    <row r="413">
      <c r="A413" s="205"/>
      <c r="B413" s="205"/>
      <c r="C413" s="205"/>
      <c r="D413" s="205"/>
      <c r="E413" s="205"/>
      <c r="F413" s="205"/>
      <c r="G413" s="205"/>
      <c r="H413" s="205"/>
      <c r="I413" s="205"/>
      <c r="J413" s="205"/>
      <c r="K413" s="205"/>
      <c r="L413" s="205"/>
      <c r="M413" s="205"/>
    </row>
    <row r="414">
      <c r="A414" s="205"/>
      <c r="B414" s="205"/>
      <c r="C414" s="205"/>
      <c r="D414" s="205"/>
      <c r="E414" s="205"/>
      <c r="F414" s="205"/>
      <c r="G414" s="205"/>
      <c r="H414" s="205"/>
      <c r="I414" s="205"/>
      <c r="J414" s="205"/>
      <c r="K414" s="205"/>
      <c r="L414" s="205"/>
      <c r="M414" s="205"/>
    </row>
    <row r="415">
      <c r="A415" s="205"/>
      <c r="B415" s="205"/>
      <c r="C415" s="205"/>
      <c r="D415" s="205"/>
      <c r="E415" s="205"/>
      <c r="F415" s="205"/>
      <c r="G415" s="205"/>
      <c r="H415" s="205"/>
      <c r="I415" s="205"/>
      <c r="J415" s="205"/>
      <c r="K415" s="205"/>
      <c r="L415" s="205"/>
      <c r="M415" s="205"/>
    </row>
    <row r="416">
      <c r="A416" s="205"/>
      <c r="B416" s="205"/>
      <c r="C416" s="205"/>
      <c r="D416" s="205"/>
      <c r="E416" s="205"/>
      <c r="F416" s="205"/>
      <c r="G416" s="205"/>
      <c r="H416" s="205"/>
      <c r="I416" s="205"/>
      <c r="J416" s="205"/>
      <c r="K416" s="205"/>
      <c r="L416" s="205"/>
      <c r="M416" s="205"/>
    </row>
    <row r="417">
      <c r="A417" s="205"/>
      <c r="B417" s="205"/>
      <c r="C417" s="205"/>
      <c r="D417" s="205"/>
      <c r="E417" s="205"/>
      <c r="F417" s="205"/>
      <c r="G417" s="205"/>
      <c r="H417" s="205"/>
      <c r="I417" s="205"/>
      <c r="J417" s="205"/>
      <c r="K417" s="205"/>
      <c r="L417" s="205"/>
      <c r="M417" s="205"/>
    </row>
    <row r="418">
      <c r="A418" s="205"/>
      <c r="B418" s="205"/>
      <c r="C418" s="205"/>
      <c r="D418" s="205"/>
      <c r="E418" s="205"/>
      <c r="F418" s="205"/>
      <c r="G418" s="205"/>
      <c r="H418" s="205"/>
      <c r="I418" s="205"/>
      <c r="J418" s="205"/>
      <c r="K418" s="205"/>
      <c r="L418" s="205"/>
      <c r="M418" s="205"/>
    </row>
    <row r="419">
      <c r="A419" s="205"/>
      <c r="B419" s="205"/>
      <c r="C419" s="205"/>
      <c r="D419" s="205"/>
      <c r="E419" s="205"/>
      <c r="F419" s="205"/>
      <c r="G419" s="205"/>
      <c r="H419" s="205"/>
      <c r="I419" s="205"/>
      <c r="J419" s="205"/>
      <c r="K419" s="205"/>
      <c r="L419" s="205"/>
      <c r="M419" s="205"/>
    </row>
    <row r="420">
      <c r="A420" s="205"/>
      <c r="B420" s="205"/>
      <c r="C420" s="205"/>
      <c r="D420" s="205"/>
      <c r="E420" s="205"/>
      <c r="F420" s="205"/>
      <c r="G420" s="205"/>
      <c r="H420" s="205"/>
      <c r="I420" s="205"/>
      <c r="J420" s="205"/>
      <c r="K420" s="205"/>
      <c r="L420" s="205"/>
      <c r="M420" s="205"/>
    </row>
    <row r="421">
      <c r="A421" s="205"/>
      <c r="B421" s="205"/>
      <c r="C421" s="205"/>
      <c r="D421" s="205"/>
      <c r="E421" s="205"/>
      <c r="F421" s="205"/>
      <c r="G421" s="205"/>
      <c r="H421" s="205"/>
      <c r="I421" s="205"/>
      <c r="J421" s="205"/>
      <c r="K421" s="205"/>
      <c r="L421" s="205"/>
      <c r="M421" s="205"/>
    </row>
    <row r="422">
      <c r="A422" s="205"/>
      <c r="B422" s="205"/>
      <c r="C422" s="205"/>
      <c r="D422" s="205"/>
      <c r="E422" s="205"/>
      <c r="F422" s="205"/>
      <c r="G422" s="205"/>
      <c r="H422" s="205"/>
      <c r="I422" s="205"/>
      <c r="J422" s="205"/>
      <c r="K422" s="205"/>
      <c r="L422" s="205"/>
      <c r="M422" s="205"/>
    </row>
    <row r="423">
      <c r="A423" s="205"/>
      <c r="B423" s="205"/>
      <c r="C423" s="205"/>
      <c r="D423" s="205"/>
      <c r="E423" s="205"/>
      <c r="F423" s="205"/>
      <c r="G423" s="205"/>
      <c r="H423" s="205"/>
      <c r="I423" s="205"/>
      <c r="J423" s="205"/>
      <c r="K423" s="205"/>
      <c r="L423" s="205"/>
      <c r="M423" s="205"/>
    </row>
    <row r="424">
      <c r="A424" s="205"/>
      <c r="B424" s="205"/>
      <c r="C424" s="205"/>
      <c r="D424" s="205"/>
      <c r="E424" s="205"/>
      <c r="F424" s="205"/>
      <c r="G424" s="205"/>
      <c r="H424" s="205"/>
      <c r="I424" s="205"/>
      <c r="J424" s="205"/>
      <c r="K424" s="205"/>
      <c r="L424" s="205"/>
      <c r="M424" s="205"/>
    </row>
    <row r="425">
      <c r="A425" s="205"/>
      <c r="B425" s="205"/>
      <c r="C425" s="205"/>
      <c r="D425" s="205"/>
      <c r="E425" s="205"/>
      <c r="F425" s="205"/>
      <c r="G425" s="205"/>
      <c r="H425" s="205"/>
      <c r="I425" s="205"/>
      <c r="J425" s="205"/>
      <c r="K425" s="205"/>
      <c r="L425" s="205"/>
      <c r="M425" s="205"/>
    </row>
    <row r="426">
      <c r="A426" s="205"/>
      <c r="B426" s="205"/>
      <c r="C426" s="205"/>
      <c r="D426" s="205"/>
      <c r="E426" s="205"/>
      <c r="F426" s="205"/>
      <c r="G426" s="205"/>
      <c r="H426" s="205"/>
      <c r="I426" s="205"/>
      <c r="J426" s="205"/>
      <c r="K426" s="205"/>
      <c r="L426" s="205"/>
      <c r="M426" s="205"/>
    </row>
    <row r="427">
      <c r="A427" s="205"/>
      <c r="B427" s="205"/>
      <c r="C427" s="205"/>
      <c r="D427" s="205"/>
      <c r="E427" s="205"/>
      <c r="F427" s="205"/>
      <c r="G427" s="205"/>
      <c r="H427" s="205"/>
      <c r="I427" s="205"/>
      <c r="J427" s="205"/>
      <c r="K427" s="205"/>
      <c r="L427" s="205"/>
      <c r="M427" s="205"/>
    </row>
    <row r="428">
      <c r="A428" s="205"/>
      <c r="B428" s="205"/>
      <c r="C428" s="205"/>
      <c r="D428" s="205"/>
      <c r="E428" s="205"/>
      <c r="F428" s="205"/>
      <c r="G428" s="205"/>
      <c r="H428" s="205"/>
      <c r="I428" s="205"/>
      <c r="J428" s="205"/>
      <c r="K428" s="205"/>
      <c r="L428" s="205"/>
      <c r="M428" s="205"/>
    </row>
    <row r="429">
      <c r="A429" s="205"/>
      <c r="B429" s="205"/>
      <c r="C429" s="205"/>
      <c r="D429" s="205"/>
      <c r="E429" s="205"/>
      <c r="F429" s="205"/>
      <c r="G429" s="205"/>
      <c r="H429" s="205"/>
      <c r="I429" s="205"/>
      <c r="J429" s="205"/>
      <c r="K429" s="205"/>
      <c r="L429" s="205"/>
      <c r="M429" s="205"/>
    </row>
    <row r="430">
      <c r="A430" s="205"/>
      <c r="B430" s="205"/>
      <c r="C430" s="205"/>
      <c r="D430" s="205"/>
      <c r="E430" s="205"/>
      <c r="F430" s="205"/>
      <c r="G430" s="205"/>
      <c r="H430" s="205"/>
      <c r="I430" s="205"/>
      <c r="J430" s="205"/>
      <c r="K430" s="205"/>
      <c r="L430" s="205"/>
      <c r="M430" s="205"/>
    </row>
    <row r="431">
      <c r="A431" s="205"/>
      <c r="B431" s="205"/>
      <c r="C431" s="205"/>
      <c r="D431" s="205"/>
      <c r="E431" s="205"/>
      <c r="F431" s="205"/>
      <c r="G431" s="205"/>
      <c r="H431" s="205"/>
      <c r="I431" s="205"/>
      <c r="J431" s="205"/>
      <c r="K431" s="205"/>
      <c r="L431" s="205"/>
      <c r="M431" s="205"/>
    </row>
    <row r="432">
      <c r="A432" s="205"/>
      <c r="B432" s="205"/>
      <c r="C432" s="205"/>
      <c r="D432" s="205"/>
      <c r="E432" s="205"/>
      <c r="F432" s="205"/>
      <c r="G432" s="205"/>
      <c r="H432" s="205"/>
      <c r="I432" s="205"/>
      <c r="J432" s="205"/>
      <c r="K432" s="205"/>
      <c r="L432" s="205"/>
      <c r="M432" s="205"/>
    </row>
    <row r="433">
      <c r="A433" s="205"/>
      <c r="B433" s="205"/>
      <c r="C433" s="205"/>
      <c r="D433" s="205"/>
      <c r="E433" s="205"/>
      <c r="F433" s="205"/>
      <c r="G433" s="205"/>
      <c r="H433" s="205"/>
      <c r="I433" s="205"/>
      <c r="J433" s="205"/>
      <c r="K433" s="205"/>
      <c r="L433" s="205"/>
      <c r="M433" s="205"/>
    </row>
    <row r="434">
      <c r="A434" s="205"/>
      <c r="B434" s="205"/>
      <c r="C434" s="205"/>
      <c r="D434" s="205"/>
      <c r="E434" s="205"/>
      <c r="F434" s="205"/>
      <c r="G434" s="205"/>
      <c r="H434" s="205"/>
      <c r="I434" s="205"/>
      <c r="J434" s="205"/>
      <c r="K434" s="205"/>
      <c r="L434" s="205"/>
      <c r="M434" s="205"/>
    </row>
    <row r="435">
      <c r="A435" s="205"/>
      <c r="B435" s="205"/>
      <c r="C435" s="205"/>
      <c r="D435" s="205"/>
      <c r="E435" s="205"/>
      <c r="F435" s="205"/>
      <c r="G435" s="205"/>
      <c r="H435" s="205"/>
      <c r="I435" s="205"/>
      <c r="J435" s="205"/>
      <c r="K435" s="205"/>
      <c r="L435" s="205"/>
      <c r="M435" s="205"/>
    </row>
    <row r="436">
      <c r="A436" s="205"/>
      <c r="B436" s="205"/>
      <c r="C436" s="205"/>
      <c r="D436" s="205"/>
      <c r="E436" s="205"/>
      <c r="F436" s="205"/>
      <c r="G436" s="205"/>
      <c r="H436" s="205"/>
      <c r="I436" s="205"/>
      <c r="J436" s="205"/>
      <c r="K436" s="205"/>
      <c r="L436" s="205"/>
      <c r="M436" s="205"/>
    </row>
    <row r="437">
      <c r="A437" s="205"/>
      <c r="B437" s="205"/>
      <c r="C437" s="205"/>
      <c r="D437" s="205"/>
      <c r="E437" s="205"/>
      <c r="F437" s="205"/>
      <c r="G437" s="205"/>
      <c r="H437" s="205"/>
      <c r="I437" s="205"/>
      <c r="J437" s="205"/>
      <c r="K437" s="205"/>
      <c r="L437" s="205"/>
      <c r="M437" s="205"/>
    </row>
    <row r="438">
      <c r="A438" s="205"/>
      <c r="B438" s="205"/>
      <c r="C438" s="205"/>
      <c r="D438" s="205"/>
      <c r="E438" s="205"/>
      <c r="F438" s="205"/>
      <c r="G438" s="205"/>
      <c r="H438" s="205"/>
      <c r="I438" s="205"/>
      <c r="J438" s="205"/>
      <c r="K438" s="205"/>
      <c r="L438" s="205"/>
      <c r="M438" s="205"/>
    </row>
    <row r="439">
      <c r="A439" s="205"/>
      <c r="B439" s="205"/>
      <c r="C439" s="205"/>
      <c r="D439" s="205"/>
      <c r="E439" s="205"/>
      <c r="F439" s="205"/>
      <c r="G439" s="205"/>
      <c r="H439" s="205"/>
      <c r="I439" s="205"/>
      <c r="J439" s="205"/>
      <c r="K439" s="205"/>
      <c r="L439" s="205"/>
      <c r="M439" s="205"/>
    </row>
    <row r="440">
      <c r="A440" s="205"/>
      <c r="B440" s="205"/>
      <c r="C440" s="205"/>
      <c r="D440" s="205"/>
      <c r="E440" s="205"/>
      <c r="F440" s="205"/>
      <c r="G440" s="205"/>
      <c r="H440" s="205"/>
      <c r="I440" s="205"/>
      <c r="J440" s="205"/>
      <c r="K440" s="205"/>
      <c r="L440" s="205"/>
      <c r="M440" s="205"/>
    </row>
    <row r="441">
      <c r="A441" s="205"/>
      <c r="B441" s="205"/>
      <c r="C441" s="205"/>
      <c r="D441" s="205"/>
      <c r="E441" s="205"/>
      <c r="F441" s="205"/>
      <c r="G441" s="205"/>
      <c r="H441" s="205"/>
      <c r="I441" s="205"/>
      <c r="J441" s="205"/>
      <c r="K441" s="205"/>
      <c r="L441" s="205"/>
      <c r="M441" s="205"/>
    </row>
    <row r="442">
      <c r="A442" s="205"/>
      <c r="B442" s="205"/>
      <c r="C442" s="205"/>
      <c r="D442" s="205"/>
      <c r="E442" s="205"/>
      <c r="F442" s="205"/>
      <c r="G442" s="205"/>
      <c r="H442" s="205"/>
      <c r="I442" s="205"/>
      <c r="J442" s="205"/>
      <c r="K442" s="205"/>
      <c r="L442" s="205"/>
      <c r="M442" s="205"/>
    </row>
    <row r="443">
      <c r="A443" s="205"/>
      <c r="B443" s="205"/>
      <c r="C443" s="205"/>
      <c r="D443" s="205"/>
      <c r="E443" s="205"/>
      <c r="F443" s="205"/>
      <c r="G443" s="205"/>
      <c r="H443" s="205"/>
      <c r="I443" s="205"/>
      <c r="J443" s="205"/>
      <c r="K443" s="205"/>
      <c r="L443" s="205"/>
      <c r="M443" s="205"/>
    </row>
    <row r="444">
      <c r="A444" s="205"/>
      <c r="B444" s="205"/>
      <c r="C444" s="205"/>
      <c r="D444" s="205"/>
      <c r="E444" s="205"/>
      <c r="F444" s="205"/>
      <c r="G444" s="205"/>
      <c r="H444" s="205"/>
      <c r="I444" s="205"/>
      <c r="J444" s="205"/>
      <c r="K444" s="205"/>
      <c r="L444" s="205"/>
      <c r="M444" s="205"/>
    </row>
    <row r="445">
      <c r="A445" s="205"/>
      <c r="B445" s="205"/>
      <c r="C445" s="205"/>
      <c r="D445" s="205"/>
      <c r="E445" s="205"/>
      <c r="F445" s="205"/>
      <c r="G445" s="205"/>
      <c r="H445" s="205"/>
      <c r="I445" s="205"/>
      <c r="J445" s="205"/>
      <c r="K445" s="205"/>
      <c r="L445" s="205"/>
      <c r="M445" s="205"/>
    </row>
    <row r="446">
      <c r="A446" s="205"/>
      <c r="B446" s="205"/>
      <c r="C446" s="205"/>
      <c r="D446" s="205"/>
      <c r="E446" s="205"/>
      <c r="F446" s="205"/>
      <c r="G446" s="205"/>
      <c r="H446" s="205"/>
      <c r="I446" s="205"/>
      <c r="J446" s="205"/>
      <c r="K446" s="205"/>
      <c r="L446" s="205"/>
      <c r="M446" s="205"/>
    </row>
    <row r="447">
      <c r="A447" s="205"/>
      <c r="B447" s="205"/>
      <c r="C447" s="205"/>
      <c r="D447" s="205"/>
      <c r="E447" s="205"/>
      <c r="F447" s="205"/>
      <c r="G447" s="205"/>
      <c r="H447" s="205"/>
      <c r="I447" s="205"/>
      <c r="J447" s="205"/>
      <c r="K447" s="205"/>
      <c r="L447" s="205"/>
      <c r="M447" s="205"/>
    </row>
    <row r="448">
      <c r="A448" s="205"/>
      <c r="B448" s="205"/>
      <c r="C448" s="205"/>
      <c r="D448" s="205"/>
      <c r="E448" s="205"/>
      <c r="F448" s="205"/>
      <c r="G448" s="205"/>
      <c r="H448" s="205"/>
      <c r="I448" s="205"/>
      <c r="J448" s="205"/>
      <c r="K448" s="205"/>
      <c r="L448" s="205"/>
      <c r="M448" s="205"/>
    </row>
    <row r="449">
      <c r="A449" s="205"/>
      <c r="B449" s="205"/>
      <c r="C449" s="205"/>
      <c r="D449" s="205"/>
      <c r="E449" s="205"/>
      <c r="F449" s="205"/>
      <c r="G449" s="205"/>
      <c r="H449" s="205"/>
      <c r="I449" s="205"/>
      <c r="J449" s="205"/>
      <c r="K449" s="205"/>
      <c r="L449" s="205"/>
      <c r="M449" s="205"/>
    </row>
    <row r="450">
      <c r="A450" s="205"/>
      <c r="B450" s="205"/>
      <c r="C450" s="205"/>
      <c r="D450" s="205"/>
      <c r="E450" s="205"/>
      <c r="F450" s="205"/>
      <c r="G450" s="205"/>
      <c r="H450" s="205"/>
      <c r="I450" s="205"/>
      <c r="J450" s="205"/>
      <c r="K450" s="205"/>
      <c r="L450" s="205"/>
      <c r="M450" s="205"/>
    </row>
    <row r="451">
      <c r="A451" s="205"/>
      <c r="B451" s="205"/>
      <c r="C451" s="205"/>
      <c r="D451" s="205"/>
      <c r="E451" s="205"/>
      <c r="F451" s="205"/>
      <c r="G451" s="205"/>
      <c r="H451" s="205"/>
      <c r="I451" s="205"/>
      <c r="J451" s="205"/>
      <c r="K451" s="205"/>
      <c r="L451" s="205"/>
      <c r="M451" s="205"/>
    </row>
    <row r="452">
      <c r="A452" s="205"/>
      <c r="B452" s="205"/>
      <c r="C452" s="205"/>
      <c r="D452" s="205"/>
      <c r="E452" s="205"/>
      <c r="F452" s="205"/>
      <c r="G452" s="205"/>
      <c r="H452" s="205"/>
      <c r="I452" s="205"/>
      <c r="J452" s="205"/>
      <c r="K452" s="205"/>
      <c r="L452" s="205"/>
      <c r="M452" s="205"/>
    </row>
    <row r="453">
      <c r="A453" s="205"/>
      <c r="B453" s="205"/>
      <c r="C453" s="205"/>
      <c r="D453" s="205"/>
      <c r="E453" s="205"/>
      <c r="F453" s="205"/>
      <c r="G453" s="205"/>
      <c r="H453" s="205"/>
      <c r="I453" s="205"/>
      <c r="J453" s="205"/>
      <c r="K453" s="205"/>
      <c r="L453" s="205"/>
      <c r="M453" s="205"/>
    </row>
    <row r="454">
      <c r="A454" s="205"/>
      <c r="B454" s="205"/>
      <c r="C454" s="205"/>
      <c r="D454" s="205"/>
      <c r="E454" s="205"/>
      <c r="F454" s="205"/>
      <c r="G454" s="205"/>
      <c r="H454" s="205"/>
      <c r="I454" s="205"/>
      <c r="J454" s="205"/>
      <c r="K454" s="205"/>
      <c r="L454" s="205"/>
      <c r="M454" s="205"/>
    </row>
    <row r="455">
      <c r="A455" s="205"/>
      <c r="B455" s="205"/>
      <c r="C455" s="205"/>
      <c r="D455" s="205"/>
      <c r="E455" s="205"/>
      <c r="F455" s="205"/>
      <c r="G455" s="205"/>
      <c r="H455" s="205"/>
      <c r="I455" s="205"/>
      <c r="J455" s="205"/>
      <c r="K455" s="205"/>
      <c r="L455" s="205"/>
      <c r="M455" s="205"/>
    </row>
    <row r="456">
      <c r="A456" s="205"/>
      <c r="B456" s="205"/>
      <c r="C456" s="205"/>
      <c r="D456" s="205"/>
      <c r="E456" s="205"/>
      <c r="F456" s="205"/>
      <c r="G456" s="205"/>
      <c r="H456" s="205"/>
      <c r="I456" s="205"/>
      <c r="J456" s="205"/>
      <c r="K456" s="205"/>
      <c r="L456" s="205"/>
      <c r="M456" s="205"/>
    </row>
    <row r="457">
      <c r="A457" s="205"/>
      <c r="B457" s="205"/>
      <c r="C457" s="205"/>
      <c r="D457" s="205"/>
      <c r="E457" s="205"/>
      <c r="F457" s="205"/>
      <c r="G457" s="205"/>
      <c r="H457" s="205"/>
      <c r="I457" s="205"/>
      <c r="J457" s="205"/>
      <c r="K457" s="205"/>
      <c r="L457" s="205"/>
      <c r="M457" s="205"/>
    </row>
    <row r="458">
      <c r="A458" s="205"/>
      <c r="B458" s="205"/>
      <c r="C458" s="205"/>
      <c r="D458" s="205"/>
      <c r="E458" s="205"/>
      <c r="F458" s="205"/>
      <c r="G458" s="205"/>
      <c r="H458" s="205"/>
      <c r="I458" s="205"/>
      <c r="J458" s="205"/>
      <c r="K458" s="205"/>
      <c r="L458" s="205"/>
      <c r="M458" s="205"/>
    </row>
    <row r="459">
      <c r="A459" s="205"/>
      <c r="B459" s="205"/>
      <c r="C459" s="205"/>
      <c r="D459" s="205"/>
      <c r="E459" s="205"/>
      <c r="F459" s="205"/>
      <c r="G459" s="205"/>
      <c r="H459" s="205"/>
      <c r="I459" s="205"/>
      <c r="J459" s="205"/>
      <c r="K459" s="205"/>
      <c r="L459" s="205"/>
      <c r="M459" s="205"/>
    </row>
    <row r="460">
      <c r="A460" s="205"/>
      <c r="B460" s="205"/>
      <c r="C460" s="205"/>
      <c r="D460" s="205"/>
      <c r="E460" s="205"/>
      <c r="F460" s="205"/>
      <c r="G460" s="205"/>
      <c r="H460" s="205"/>
      <c r="I460" s="205"/>
      <c r="J460" s="205"/>
      <c r="K460" s="205"/>
      <c r="L460" s="205"/>
      <c r="M460" s="205"/>
    </row>
    <row r="461">
      <c r="A461" s="205"/>
      <c r="B461" s="205"/>
      <c r="C461" s="205"/>
      <c r="D461" s="205"/>
      <c r="E461" s="205"/>
      <c r="F461" s="205"/>
      <c r="G461" s="205"/>
      <c r="H461" s="205"/>
      <c r="I461" s="205"/>
      <c r="J461" s="205"/>
      <c r="K461" s="205"/>
      <c r="L461" s="205"/>
      <c r="M461" s="205"/>
    </row>
    <row r="462">
      <c r="A462" s="205"/>
      <c r="B462" s="205"/>
      <c r="C462" s="205"/>
      <c r="D462" s="205"/>
      <c r="E462" s="205"/>
      <c r="F462" s="205"/>
      <c r="G462" s="205"/>
      <c r="H462" s="205"/>
      <c r="I462" s="205"/>
      <c r="J462" s="205"/>
      <c r="K462" s="205"/>
      <c r="L462" s="205"/>
      <c r="M462" s="205"/>
    </row>
    <row r="463">
      <c r="A463" s="205"/>
      <c r="B463" s="205"/>
      <c r="C463" s="205"/>
      <c r="D463" s="205"/>
      <c r="E463" s="205"/>
      <c r="F463" s="205"/>
      <c r="G463" s="205"/>
      <c r="H463" s="205"/>
      <c r="I463" s="205"/>
      <c r="J463" s="205"/>
      <c r="K463" s="205"/>
      <c r="L463" s="205"/>
      <c r="M463" s="205"/>
    </row>
    <row r="464">
      <c r="A464" s="205"/>
      <c r="B464" s="205"/>
      <c r="C464" s="205"/>
      <c r="D464" s="205"/>
      <c r="E464" s="205"/>
      <c r="F464" s="205"/>
      <c r="G464" s="205"/>
      <c r="H464" s="205"/>
      <c r="I464" s="205"/>
      <c r="J464" s="205"/>
      <c r="K464" s="205"/>
      <c r="L464" s="205"/>
      <c r="M464" s="205"/>
    </row>
    <row r="465">
      <c r="A465" s="205"/>
      <c r="B465" s="205"/>
      <c r="C465" s="205"/>
      <c r="D465" s="205"/>
      <c r="E465" s="205"/>
      <c r="F465" s="205"/>
      <c r="G465" s="205"/>
      <c r="H465" s="205"/>
      <c r="I465" s="205"/>
      <c r="J465" s="205"/>
      <c r="K465" s="205"/>
      <c r="L465" s="205"/>
      <c r="M465" s="205"/>
    </row>
    <row r="466">
      <c r="A466" s="205"/>
      <c r="B466" s="205"/>
      <c r="C466" s="205"/>
      <c r="D466" s="205"/>
      <c r="E466" s="205"/>
      <c r="F466" s="205"/>
      <c r="G466" s="205"/>
      <c r="H466" s="205"/>
      <c r="I466" s="205"/>
      <c r="J466" s="205"/>
      <c r="K466" s="205"/>
      <c r="L466" s="205"/>
      <c r="M466" s="205"/>
    </row>
    <row r="467">
      <c r="A467" s="205"/>
      <c r="B467" s="205"/>
      <c r="C467" s="205"/>
      <c r="D467" s="205"/>
      <c r="E467" s="205"/>
      <c r="F467" s="205"/>
      <c r="G467" s="205"/>
      <c r="H467" s="205"/>
      <c r="I467" s="205"/>
      <c r="J467" s="205"/>
      <c r="K467" s="205"/>
      <c r="L467" s="205"/>
      <c r="M467" s="205"/>
    </row>
    <row r="468">
      <c r="A468" s="205"/>
      <c r="B468" s="205"/>
      <c r="C468" s="205"/>
      <c r="D468" s="205"/>
      <c r="E468" s="205"/>
      <c r="F468" s="205"/>
      <c r="G468" s="205"/>
      <c r="H468" s="205"/>
      <c r="I468" s="205"/>
      <c r="J468" s="205"/>
      <c r="K468" s="205"/>
      <c r="L468" s="205"/>
      <c r="M468" s="205"/>
    </row>
    <row r="469">
      <c r="A469" s="205"/>
      <c r="B469" s="205"/>
      <c r="C469" s="205"/>
      <c r="D469" s="205"/>
      <c r="E469" s="205"/>
      <c r="F469" s="205"/>
      <c r="G469" s="205"/>
      <c r="H469" s="205"/>
      <c r="I469" s="205"/>
      <c r="J469" s="205"/>
      <c r="K469" s="205"/>
      <c r="L469" s="205"/>
      <c r="M469" s="205"/>
    </row>
    <row r="470">
      <c r="A470" s="205"/>
      <c r="B470" s="205"/>
      <c r="C470" s="205"/>
      <c r="D470" s="205"/>
      <c r="E470" s="205"/>
      <c r="F470" s="205"/>
      <c r="G470" s="205"/>
      <c r="H470" s="205"/>
      <c r="I470" s="205"/>
      <c r="J470" s="205"/>
      <c r="K470" s="205"/>
      <c r="L470" s="205"/>
      <c r="M470" s="205"/>
    </row>
    <row r="471">
      <c r="A471" s="205"/>
      <c r="B471" s="205"/>
      <c r="C471" s="205"/>
      <c r="D471" s="205"/>
      <c r="E471" s="205"/>
      <c r="F471" s="205"/>
      <c r="G471" s="205"/>
      <c r="H471" s="205"/>
      <c r="I471" s="205"/>
      <c r="J471" s="205"/>
      <c r="K471" s="205"/>
      <c r="L471" s="205"/>
      <c r="M471" s="205"/>
    </row>
    <row r="472">
      <c r="A472" s="205"/>
      <c r="B472" s="205"/>
      <c r="C472" s="205"/>
      <c r="D472" s="205"/>
      <c r="E472" s="205"/>
      <c r="F472" s="205"/>
      <c r="G472" s="205"/>
      <c r="H472" s="205"/>
      <c r="I472" s="205"/>
      <c r="J472" s="205"/>
      <c r="K472" s="205"/>
      <c r="L472" s="205"/>
      <c r="M472" s="205"/>
    </row>
    <row r="473">
      <c r="A473" s="205"/>
      <c r="B473" s="205"/>
      <c r="C473" s="205"/>
      <c r="D473" s="205"/>
      <c r="E473" s="205"/>
      <c r="F473" s="205"/>
      <c r="G473" s="205"/>
      <c r="H473" s="205"/>
      <c r="I473" s="205"/>
      <c r="J473" s="205"/>
      <c r="K473" s="205"/>
      <c r="L473" s="205"/>
      <c r="M473" s="205"/>
    </row>
    <row r="474">
      <c r="A474" s="205"/>
      <c r="B474" s="205"/>
      <c r="C474" s="205"/>
      <c r="D474" s="205"/>
      <c r="E474" s="205"/>
      <c r="F474" s="205"/>
      <c r="G474" s="205"/>
      <c r="H474" s="205"/>
      <c r="I474" s="205"/>
      <c r="J474" s="205"/>
      <c r="K474" s="205"/>
      <c r="L474" s="205"/>
      <c r="M474" s="205"/>
    </row>
    <row r="475">
      <c r="A475" s="205"/>
      <c r="B475" s="205"/>
      <c r="C475" s="205"/>
      <c r="D475" s="205"/>
      <c r="E475" s="205"/>
      <c r="F475" s="205"/>
      <c r="G475" s="205"/>
      <c r="H475" s="205"/>
      <c r="I475" s="205"/>
      <c r="J475" s="205"/>
      <c r="K475" s="205"/>
      <c r="L475" s="205"/>
      <c r="M475" s="205"/>
    </row>
    <row r="476">
      <c r="A476" s="205"/>
      <c r="B476" s="205"/>
      <c r="C476" s="205"/>
      <c r="D476" s="205"/>
      <c r="E476" s="205"/>
      <c r="F476" s="205"/>
      <c r="G476" s="205"/>
      <c r="H476" s="205"/>
      <c r="I476" s="205"/>
      <c r="J476" s="205"/>
      <c r="K476" s="205"/>
      <c r="L476" s="205"/>
      <c r="M476" s="205"/>
    </row>
    <row r="477">
      <c r="A477" s="205"/>
      <c r="B477" s="205"/>
      <c r="C477" s="205"/>
      <c r="D477" s="205"/>
      <c r="E477" s="205"/>
      <c r="F477" s="205"/>
      <c r="G477" s="205"/>
      <c r="H477" s="205"/>
      <c r="I477" s="205"/>
      <c r="J477" s="205"/>
      <c r="K477" s="205"/>
      <c r="L477" s="205"/>
      <c r="M477" s="205"/>
    </row>
    <row r="478">
      <c r="A478" s="205"/>
      <c r="B478" s="205"/>
      <c r="C478" s="205"/>
      <c r="D478" s="205"/>
      <c r="E478" s="205"/>
      <c r="F478" s="205"/>
      <c r="G478" s="205"/>
      <c r="H478" s="205"/>
      <c r="I478" s="205"/>
      <c r="J478" s="205"/>
      <c r="K478" s="205"/>
      <c r="L478" s="205"/>
      <c r="M478" s="205"/>
    </row>
    <row r="479">
      <c r="A479" s="205"/>
      <c r="B479" s="205"/>
      <c r="C479" s="205"/>
      <c r="D479" s="205"/>
      <c r="E479" s="205"/>
      <c r="F479" s="205"/>
      <c r="G479" s="205"/>
      <c r="H479" s="205"/>
      <c r="I479" s="205"/>
      <c r="J479" s="205"/>
      <c r="K479" s="205"/>
      <c r="L479" s="205"/>
      <c r="M479" s="205"/>
    </row>
    <row r="480">
      <c r="A480" s="205"/>
      <c r="B480" s="205"/>
      <c r="C480" s="205"/>
      <c r="D480" s="205"/>
      <c r="E480" s="205"/>
      <c r="F480" s="205"/>
      <c r="G480" s="205"/>
      <c r="H480" s="205"/>
      <c r="I480" s="205"/>
      <c r="J480" s="205"/>
      <c r="K480" s="205"/>
      <c r="L480" s="205"/>
      <c r="M480" s="205"/>
    </row>
    <row r="481">
      <c r="A481" s="205"/>
      <c r="B481" s="205"/>
      <c r="C481" s="205"/>
      <c r="D481" s="205"/>
      <c r="E481" s="205"/>
      <c r="F481" s="205"/>
      <c r="G481" s="205"/>
      <c r="H481" s="205"/>
      <c r="I481" s="205"/>
      <c r="J481" s="205"/>
      <c r="K481" s="205"/>
      <c r="L481" s="205"/>
      <c r="M481" s="205"/>
    </row>
    <row r="482">
      <c r="A482" s="205"/>
      <c r="B482" s="205"/>
      <c r="C482" s="205"/>
      <c r="D482" s="205"/>
      <c r="E482" s="205"/>
      <c r="F482" s="205"/>
      <c r="G482" s="205"/>
      <c r="H482" s="205"/>
      <c r="I482" s="205"/>
      <c r="J482" s="205"/>
      <c r="K482" s="205"/>
      <c r="L482" s="205"/>
      <c r="M482" s="205"/>
    </row>
    <row r="483">
      <c r="A483" s="205"/>
      <c r="B483" s="205"/>
      <c r="C483" s="205"/>
      <c r="D483" s="205"/>
      <c r="E483" s="205"/>
      <c r="F483" s="205"/>
      <c r="G483" s="205"/>
      <c r="H483" s="205"/>
      <c r="I483" s="205"/>
      <c r="J483" s="205"/>
      <c r="K483" s="205"/>
      <c r="L483" s="205"/>
      <c r="M483" s="205"/>
    </row>
    <row r="484">
      <c r="A484" s="205"/>
      <c r="B484" s="205"/>
      <c r="C484" s="205"/>
      <c r="D484" s="205"/>
      <c r="E484" s="205"/>
      <c r="F484" s="205"/>
      <c r="G484" s="205"/>
      <c r="H484" s="205"/>
      <c r="I484" s="205"/>
      <c r="J484" s="205"/>
      <c r="K484" s="205"/>
      <c r="L484" s="205"/>
      <c r="M484" s="205"/>
    </row>
    <row r="485">
      <c r="A485" s="205"/>
      <c r="B485" s="205"/>
      <c r="C485" s="205"/>
      <c r="D485" s="205"/>
      <c r="E485" s="205"/>
      <c r="F485" s="205"/>
      <c r="G485" s="205"/>
      <c r="H485" s="205"/>
      <c r="I485" s="205"/>
      <c r="J485" s="205"/>
      <c r="K485" s="205"/>
      <c r="L485" s="205"/>
      <c r="M485" s="205"/>
    </row>
    <row r="486">
      <c r="A486" s="205"/>
      <c r="B486" s="205"/>
      <c r="C486" s="205"/>
      <c r="D486" s="205"/>
      <c r="E486" s="205"/>
      <c r="F486" s="205"/>
      <c r="G486" s="205"/>
      <c r="H486" s="205"/>
      <c r="I486" s="205"/>
      <c r="J486" s="205"/>
      <c r="K486" s="205"/>
      <c r="L486" s="205"/>
      <c r="M486" s="205"/>
    </row>
    <row r="487">
      <c r="A487" s="205"/>
      <c r="B487" s="205"/>
      <c r="C487" s="205"/>
      <c r="D487" s="205"/>
      <c r="E487" s="205"/>
      <c r="F487" s="205"/>
      <c r="G487" s="205"/>
      <c r="H487" s="205"/>
      <c r="I487" s="205"/>
      <c r="J487" s="205"/>
      <c r="K487" s="205"/>
      <c r="L487" s="205"/>
      <c r="M487" s="205"/>
    </row>
    <row r="488">
      <c r="A488" s="205"/>
      <c r="B488" s="205"/>
      <c r="C488" s="205"/>
      <c r="D488" s="205"/>
      <c r="E488" s="205"/>
      <c r="F488" s="205"/>
      <c r="G488" s="205"/>
      <c r="H488" s="205"/>
      <c r="I488" s="205"/>
      <c r="J488" s="205"/>
      <c r="K488" s="205"/>
      <c r="L488" s="205"/>
      <c r="M488" s="205"/>
    </row>
    <row r="489">
      <c r="A489" s="205"/>
      <c r="B489" s="205"/>
      <c r="C489" s="205"/>
      <c r="D489" s="205"/>
      <c r="E489" s="205"/>
      <c r="F489" s="205"/>
      <c r="G489" s="205"/>
      <c r="H489" s="205"/>
      <c r="I489" s="205"/>
      <c r="J489" s="205"/>
      <c r="K489" s="205"/>
      <c r="L489" s="205"/>
      <c r="M489" s="205"/>
    </row>
    <row r="490">
      <c r="A490" s="205"/>
      <c r="B490" s="205"/>
      <c r="C490" s="205"/>
      <c r="D490" s="205"/>
      <c r="E490" s="205"/>
      <c r="F490" s="205"/>
      <c r="G490" s="205"/>
      <c r="H490" s="205"/>
      <c r="I490" s="205"/>
      <c r="J490" s="205"/>
      <c r="K490" s="205"/>
      <c r="L490" s="205"/>
      <c r="M490" s="205"/>
    </row>
    <row r="491">
      <c r="A491" s="205"/>
      <c r="B491" s="205"/>
      <c r="C491" s="205"/>
      <c r="D491" s="205"/>
      <c r="E491" s="205"/>
      <c r="F491" s="205"/>
      <c r="G491" s="205"/>
      <c r="H491" s="205"/>
      <c r="I491" s="205"/>
      <c r="J491" s="205"/>
      <c r="K491" s="205"/>
      <c r="L491" s="205"/>
      <c r="M491" s="205"/>
    </row>
    <row r="492">
      <c r="A492" s="205"/>
      <c r="B492" s="205"/>
      <c r="C492" s="205"/>
      <c r="D492" s="205"/>
      <c r="E492" s="205"/>
      <c r="F492" s="205"/>
      <c r="G492" s="205"/>
      <c r="H492" s="205"/>
      <c r="I492" s="205"/>
      <c r="J492" s="205"/>
      <c r="K492" s="205"/>
      <c r="L492" s="205"/>
      <c r="M492" s="205"/>
    </row>
    <row r="493">
      <c r="A493" s="205"/>
      <c r="B493" s="205"/>
      <c r="C493" s="205"/>
      <c r="D493" s="205"/>
      <c r="E493" s="205"/>
      <c r="F493" s="205"/>
      <c r="G493" s="205"/>
      <c r="H493" s="205"/>
      <c r="I493" s="205"/>
      <c r="J493" s="205"/>
      <c r="K493" s="205"/>
      <c r="L493" s="205"/>
      <c r="M493" s="205"/>
    </row>
    <row r="494">
      <c r="A494" s="205"/>
      <c r="B494" s="205"/>
      <c r="C494" s="205"/>
      <c r="D494" s="205"/>
      <c r="E494" s="205"/>
      <c r="F494" s="205"/>
      <c r="G494" s="205"/>
      <c r="H494" s="205"/>
      <c r="I494" s="205"/>
      <c r="J494" s="205"/>
      <c r="K494" s="205"/>
      <c r="L494" s="205"/>
      <c r="M494" s="205"/>
    </row>
    <row r="495">
      <c r="A495" s="205"/>
      <c r="B495" s="205"/>
      <c r="C495" s="205"/>
      <c r="D495" s="205"/>
      <c r="E495" s="205"/>
      <c r="F495" s="205"/>
      <c r="G495" s="205"/>
      <c r="H495" s="205"/>
      <c r="I495" s="205"/>
      <c r="J495" s="205"/>
      <c r="K495" s="205"/>
      <c r="L495" s="205"/>
      <c r="M495" s="205"/>
    </row>
    <row r="496">
      <c r="A496" s="205"/>
      <c r="B496" s="205"/>
      <c r="C496" s="205"/>
      <c r="D496" s="205"/>
      <c r="E496" s="205"/>
      <c r="F496" s="205"/>
      <c r="G496" s="205"/>
      <c r="H496" s="205"/>
      <c r="I496" s="205"/>
      <c r="J496" s="205"/>
      <c r="K496" s="205"/>
      <c r="L496" s="205"/>
      <c r="M496" s="205"/>
    </row>
    <row r="497">
      <c r="A497" s="205"/>
      <c r="B497" s="205"/>
      <c r="C497" s="205"/>
      <c r="D497" s="205"/>
      <c r="E497" s="205"/>
      <c r="F497" s="205"/>
      <c r="G497" s="205"/>
      <c r="H497" s="205"/>
      <c r="I497" s="205"/>
      <c r="J497" s="205"/>
      <c r="K497" s="205"/>
      <c r="L497" s="205"/>
      <c r="M497" s="205"/>
    </row>
    <row r="498">
      <c r="A498" s="205"/>
      <c r="B498" s="205"/>
      <c r="C498" s="205"/>
      <c r="D498" s="205"/>
      <c r="E498" s="205"/>
      <c r="F498" s="205"/>
      <c r="G498" s="205"/>
      <c r="H498" s="205"/>
      <c r="I498" s="205"/>
      <c r="J498" s="205"/>
      <c r="K498" s="205"/>
      <c r="L498" s="205"/>
      <c r="M498" s="205"/>
    </row>
    <row r="499">
      <c r="A499" s="205"/>
      <c r="B499" s="205"/>
      <c r="C499" s="205"/>
      <c r="D499" s="205"/>
      <c r="E499" s="205"/>
      <c r="F499" s="205"/>
      <c r="G499" s="205"/>
      <c r="H499" s="205"/>
      <c r="I499" s="205"/>
      <c r="J499" s="205"/>
      <c r="K499" s="205"/>
      <c r="L499" s="205"/>
      <c r="M499" s="205"/>
    </row>
    <row r="500">
      <c r="A500" s="205"/>
      <c r="B500" s="205"/>
      <c r="C500" s="205"/>
      <c r="D500" s="205"/>
      <c r="E500" s="205"/>
      <c r="F500" s="205"/>
      <c r="G500" s="205"/>
      <c r="H500" s="205"/>
      <c r="I500" s="205"/>
      <c r="J500" s="205"/>
      <c r="K500" s="205"/>
      <c r="L500" s="205"/>
      <c r="M500" s="205"/>
    </row>
    <row r="501">
      <c r="A501" s="205"/>
      <c r="B501" s="205"/>
      <c r="C501" s="205"/>
      <c r="D501" s="205"/>
      <c r="E501" s="205"/>
      <c r="F501" s="205"/>
      <c r="G501" s="205"/>
      <c r="H501" s="205"/>
      <c r="I501" s="205"/>
      <c r="J501" s="205"/>
      <c r="K501" s="205"/>
      <c r="L501" s="205"/>
      <c r="M501" s="205"/>
    </row>
    <row r="502">
      <c r="A502" s="205"/>
      <c r="B502" s="205"/>
      <c r="C502" s="205"/>
      <c r="D502" s="205"/>
      <c r="E502" s="205"/>
      <c r="F502" s="205"/>
      <c r="G502" s="205"/>
      <c r="H502" s="205"/>
      <c r="I502" s="205"/>
      <c r="J502" s="205"/>
      <c r="K502" s="205"/>
      <c r="L502" s="205"/>
      <c r="M502" s="205"/>
    </row>
    <row r="503">
      <c r="A503" s="205"/>
      <c r="B503" s="205"/>
      <c r="C503" s="205"/>
      <c r="D503" s="205"/>
      <c r="E503" s="205"/>
      <c r="F503" s="205"/>
      <c r="G503" s="205"/>
      <c r="H503" s="205"/>
      <c r="I503" s="205"/>
      <c r="J503" s="205"/>
      <c r="K503" s="205"/>
      <c r="L503" s="205"/>
      <c r="M503" s="205"/>
    </row>
    <row r="504">
      <c r="A504" s="205"/>
      <c r="B504" s="205"/>
      <c r="C504" s="205"/>
      <c r="D504" s="205"/>
      <c r="E504" s="205"/>
      <c r="F504" s="205"/>
      <c r="G504" s="205"/>
      <c r="H504" s="205"/>
      <c r="I504" s="205"/>
      <c r="J504" s="205"/>
      <c r="K504" s="205"/>
      <c r="L504" s="205"/>
      <c r="M504" s="205"/>
    </row>
    <row r="505">
      <c r="A505" s="205"/>
      <c r="B505" s="205"/>
      <c r="C505" s="205"/>
      <c r="D505" s="205"/>
      <c r="E505" s="205"/>
      <c r="F505" s="205"/>
      <c r="G505" s="205"/>
      <c r="H505" s="205"/>
      <c r="I505" s="205"/>
      <c r="J505" s="205"/>
      <c r="K505" s="205"/>
      <c r="L505" s="205"/>
      <c r="M505" s="205"/>
    </row>
    <row r="506">
      <c r="A506" s="205"/>
      <c r="B506" s="205"/>
      <c r="C506" s="205"/>
      <c r="D506" s="205"/>
      <c r="E506" s="205"/>
      <c r="F506" s="205"/>
      <c r="G506" s="205"/>
      <c r="H506" s="205"/>
      <c r="I506" s="205"/>
      <c r="J506" s="205"/>
      <c r="K506" s="205"/>
      <c r="L506" s="205"/>
      <c r="M506" s="205"/>
    </row>
    <row r="507">
      <c r="A507" s="205"/>
      <c r="B507" s="205"/>
      <c r="C507" s="205"/>
      <c r="D507" s="205"/>
      <c r="E507" s="205"/>
      <c r="F507" s="205"/>
      <c r="G507" s="205"/>
      <c r="H507" s="205"/>
      <c r="I507" s="205"/>
      <c r="J507" s="205"/>
      <c r="K507" s="205"/>
      <c r="L507" s="205"/>
      <c r="M507" s="205"/>
    </row>
    <row r="508">
      <c r="A508" s="205"/>
      <c r="B508" s="205"/>
      <c r="C508" s="205"/>
      <c r="D508" s="205"/>
      <c r="E508" s="205"/>
      <c r="F508" s="205"/>
      <c r="G508" s="205"/>
      <c r="H508" s="205"/>
      <c r="I508" s="205"/>
      <c r="J508" s="205"/>
      <c r="K508" s="205"/>
      <c r="L508" s="205"/>
      <c r="M508" s="205"/>
    </row>
    <row r="509">
      <c r="A509" s="205"/>
      <c r="B509" s="205"/>
      <c r="C509" s="205"/>
      <c r="D509" s="205"/>
      <c r="E509" s="205"/>
      <c r="F509" s="205"/>
      <c r="G509" s="205"/>
      <c r="H509" s="205"/>
      <c r="I509" s="205"/>
      <c r="J509" s="205"/>
      <c r="K509" s="205"/>
      <c r="L509" s="205"/>
      <c r="M509" s="205"/>
    </row>
    <row r="510">
      <c r="A510" s="205"/>
      <c r="B510" s="205"/>
      <c r="C510" s="205"/>
      <c r="D510" s="205"/>
      <c r="E510" s="205"/>
      <c r="F510" s="205"/>
      <c r="G510" s="205"/>
      <c r="H510" s="205"/>
      <c r="I510" s="205"/>
      <c r="J510" s="205"/>
      <c r="K510" s="205"/>
      <c r="L510" s="205"/>
      <c r="M510" s="205"/>
    </row>
    <row r="511">
      <c r="A511" s="205"/>
      <c r="B511" s="205"/>
      <c r="C511" s="205"/>
      <c r="D511" s="205"/>
      <c r="E511" s="205"/>
      <c r="F511" s="205"/>
      <c r="G511" s="205"/>
      <c r="H511" s="205"/>
      <c r="I511" s="205"/>
      <c r="J511" s="205"/>
      <c r="K511" s="205"/>
      <c r="L511" s="205"/>
      <c r="M511" s="205"/>
    </row>
    <row r="512">
      <c r="A512" s="205"/>
      <c r="B512" s="205"/>
      <c r="C512" s="205"/>
      <c r="D512" s="205"/>
      <c r="E512" s="205"/>
      <c r="F512" s="205"/>
      <c r="G512" s="205"/>
      <c r="H512" s="205"/>
      <c r="I512" s="205"/>
      <c r="J512" s="205"/>
      <c r="K512" s="205"/>
      <c r="L512" s="205"/>
      <c r="M512" s="205"/>
    </row>
    <row r="513">
      <c r="A513" s="205"/>
      <c r="B513" s="205"/>
      <c r="C513" s="205"/>
      <c r="D513" s="205"/>
      <c r="E513" s="205"/>
      <c r="F513" s="205"/>
      <c r="G513" s="205"/>
      <c r="H513" s="205"/>
      <c r="I513" s="205"/>
      <c r="J513" s="205"/>
      <c r="K513" s="205"/>
      <c r="L513" s="205"/>
      <c r="M513" s="205"/>
    </row>
    <row r="514">
      <c r="A514" s="205"/>
      <c r="B514" s="205"/>
      <c r="C514" s="205"/>
      <c r="D514" s="205"/>
      <c r="E514" s="205"/>
      <c r="F514" s="205"/>
      <c r="G514" s="205"/>
      <c r="H514" s="205"/>
      <c r="I514" s="205"/>
      <c r="J514" s="205"/>
      <c r="K514" s="205"/>
      <c r="L514" s="205"/>
      <c r="M514" s="205"/>
    </row>
    <row r="515">
      <c r="A515" s="205"/>
      <c r="B515" s="205"/>
      <c r="C515" s="205"/>
      <c r="D515" s="205"/>
      <c r="E515" s="205"/>
      <c r="F515" s="205"/>
      <c r="G515" s="205"/>
      <c r="H515" s="205"/>
      <c r="I515" s="205"/>
      <c r="J515" s="205"/>
      <c r="K515" s="205"/>
      <c r="L515" s="205"/>
      <c r="M515" s="205"/>
    </row>
    <row r="516">
      <c r="A516" s="205"/>
      <c r="B516" s="205"/>
      <c r="C516" s="205"/>
      <c r="D516" s="205"/>
      <c r="E516" s="205"/>
      <c r="F516" s="205"/>
      <c r="G516" s="205"/>
      <c r="H516" s="205"/>
      <c r="I516" s="205"/>
      <c r="J516" s="205"/>
      <c r="K516" s="205"/>
      <c r="L516" s="205"/>
      <c r="M516" s="205"/>
    </row>
    <row r="517">
      <c r="A517" s="205"/>
      <c r="B517" s="205"/>
      <c r="C517" s="205"/>
      <c r="D517" s="205"/>
      <c r="E517" s="205"/>
      <c r="F517" s="205"/>
      <c r="G517" s="205"/>
      <c r="H517" s="205"/>
      <c r="I517" s="205"/>
      <c r="J517" s="205"/>
      <c r="K517" s="205"/>
      <c r="L517" s="205"/>
      <c r="M517" s="205"/>
    </row>
    <row r="518">
      <c r="A518" s="205"/>
      <c r="B518" s="205"/>
      <c r="C518" s="205"/>
      <c r="D518" s="205"/>
      <c r="E518" s="205"/>
      <c r="F518" s="205"/>
      <c r="G518" s="205"/>
      <c r="H518" s="205"/>
      <c r="I518" s="205"/>
      <c r="J518" s="205"/>
      <c r="K518" s="205"/>
      <c r="L518" s="205"/>
      <c r="M518" s="205"/>
    </row>
    <row r="519">
      <c r="A519" s="205"/>
      <c r="B519" s="205"/>
      <c r="C519" s="205"/>
      <c r="D519" s="205"/>
      <c r="E519" s="205"/>
      <c r="F519" s="205"/>
      <c r="G519" s="205"/>
      <c r="H519" s="205"/>
      <c r="I519" s="205"/>
      <c r="J519" s="205"/>
      <c r="K519" s="205"/>
      <c r="L519" s="205"/>
      <c r="M519" s="205"/>
    </row>
    <row r="520">
      <c r="A520" s="205"/>
      <c r="B520" s="205"/>
      <c r="C520" s="205"/>
      <c r="D520" s="205"/>
      <c r="E520" s="205"/>
      <c r="F520" s="205"/>
      <c r="G520" s="205"/>
      <c r="H520" s="205"/>
      <c r="I520" s="205"/>
      <c r="J520" s="205"/>
      <c r="K520" s="205"/>
      <c r="L520" s="205"/>
      <c r="M520" s="205"/>
    </row>
    <row r="521">
      <c r="A521" s="205"/>
      <c r="B521" s="205"/>
      <c r="C521" s="205"/>
      <c r="D521" s="205"/>
      <c r="E521" s="205"/>
      <c r="F521" s="205"/>
      <c r="G521" s="205"/>
      <c r="H521" s="205"/>
      <c r="I521" s="205"/>
      <c r="J521" s="205"/>
      <c r="K521" s="205"/>
      <c r="L521" s="205"/>
      <c r="M521" s="205"/>
    </row>
    <row r="522">
      <c r="A522" s="205"/>
      <c r="B522" s="205"/>
      <c r="C522" s="205"/>
      <c r="D522" s="205"/>
      <c r="E522" s="205"/>
      <c r="F522" s="205"/>
      <c r="G522" s="205"/>
      <c r="H522" s="205"/>
      <c r="I522" s="205"/>
      <c r="J522" s="205"/>
      <c r="K522" s="205"/>
      <c r="L522" s="205"/>
      <c r="M522" s="205"/>
    </row>
    <row r="523">
      <c r="A523" s="205"/>
      <c r="B523" s="205"/>
      <c r="C523" s="205"/>
      <c r="D523" s="205"/>
      <c r="E523" s="205"/>
      <c r="F523" s="205"/>
      <c r="G523" s="205"/>
      <c r="H523" s="205"/>
      <c r="I523" s="205"/>
      <c r="J523" s="205"/>
      <c r="K523" s="205"/>
      <c r="L523" s="205"/>
      <c r="M523" s="205"/>
    </row>
    <row r="524">
      <c r="A524" s="205"/>
      <c r="B524" s="205"/>
      <c r="C524" s="205"/>
      <c r="D524" s="205"/>
      <c r="E524" s="205"/>
      <c r="F524" s="205"/>
      <c r="G524" s="205"/>
      <c r="H524" s="205"/>
      <c r="I524" s="205"/>
      <c r="J524" s="205"/>
      <c r="K524" s="205"/>
      <c r="L524" s="205"/>
      <c r="M524" s="205"/>
    </row>
    <row r="525">
      <c r="A525" s="205"/>
      <c r="B525" s="205"/>
      <c r="C525" s="205"/>
      <c r="D525" s="205"/>
      <c r="E525" s="205"/>
      <c r="F525" s="205"/>
      <c r="G525" s="205"/>
      <c r="H525" s="205"/>
      <c r="I525" s="205"/>
      <c r="J525" s="205"/>
      <c r="K525" s="205"/>
      <c r="L525" s="205"/>
      <c r="M525" s="205"/>
    </row>
    <row r="526">
      <c r="A526" s="205"/>
      <c r="B526" s="205"/>
      <c r="C526" s="205"/>
      <c r="D526" s="205"/>
      <c r="E526" s="205"/>
      <c r="F526" s="205"/>
      <c r="G526" s="205"/>
      <c r="H526" s="205"/>
      <c r="I526" s="205"/>
      <c r="J526" s="205"/>
      <c r="K526" s="205"/>
      <c r="L526" s="205"/>
      <c r="M526" s="205"/>
    </row>
    <row r="527">
      <c r="A527" s="205"/>
      <c r="B527" s="205"/>
      <c r="C527" s="205"/>
      <c r="D527" s="205"/>
      <c r="E527" s="205"/>
      <c r="F527" s="205"/>
      <c r="G527" s="205"/>
      <c r="H527" s="205"/>
      <c r="I527" s="205"/>
      <c r="J527" s="205"/>
      <c r="K527" s="205"/>
      <c r="L527" s="205"/>
      <c r="M527" s="205"/>
    </row>
    <row r="528">
      <c r="A528" s="205"/>
      <c r="B528" s="205"/>
      <c r="C528" s="205"/>
      <c r="D528" s="205"/>
      <c r="E528" s="205"/>
      <c r="F528" s="205"/>
      <c r="G528" s="205"/>
      <c r="H528" s="205"/>
      <c r="I528" s="205"/>
      <c r="J528" s="205"/>
      <c r="K528" s="205"/>
      <c r="L528" s="205"/>
      <c r="M528" s="205"/>
    </row>
    <row r="529">
      <c r="A529" s="205"/>
      <c r="B529" s="205"/>
      <c r="C529" s="205"/>
      <c r="D529" s="205"/>
      <c r="E529" s="205"/>
      <c r="F529" s="205"/>
      <c r="G529" s="205"/>
      <c r="H529" s="205"/>
      <c r="I529" s="205"/>
      <c r="J529" s="205"/>
      <c r="K529" s="205"/>
      <c r="L529" s="205"/>
      <c r="M529" s="205"/>
    </row>
    <row r="530">
      <c r="A530" s="205"/>
      <c r="B530" s="205"/>
      <c r="C530" s="205"/>
      <c r="D530" s="205"/>
      <c r="E530" s="205"/>
      <c r="F530" s="205"/>
      <c r="G530" s="205"/>
      <c r="H530" s="205"/>
      <c r="I530" s="205"/>
      <c r="J530" s="205"/>
      <c r="K530" s="205"/>
      <c r="L530" s="205"/>
      <c r="M530" s="205"/>
    </row>
    <row r="531">
      <c r="A531" s="205"/>
      <c r="B531" s="205"/>
      <c r="C531" s="205"/>
      <c r="D531" s="205"/>
      <c r="E531" s="205"/>
      <c r="F531" s="205"/>
      <c r="G531" s="205"/>
      <c r="H531" s="205"/>
      <c r="I531" s="205"/>
      <c r="J531" s="205"/>
      <c r="K531" s="205"/>
      <c r="L531" s="205"/>
      <c r="M531" s="205"/>
    </row>
    <row r="532">
      <c r="A532" s="205"/>
      <c r="B532" s="205"/>
      <c r="C532" s="205"/>
      <c r="D532" s="205"/>
      <c r="E532" s="205"/>
      <c r="F532" s="205"/>
      <c r="G532" s="205"/>
      <c r="H532" s="205"/>
      <c r="I532" s="205"/>
      <c r="J532" s="205"/>
      <c r="K532" s="205"/>
      <c r="L532" s="205"/>
      <c r="M532" s="205"/>
    </row>
    <row r="533">
      <c r="A533" s="205"/>
      <c r="B533" s="205"/>
      <c r="C533" s="205"/>
      <c r="D533" s="205"/>
      <c r="E533" s="205"/>
      <c r="F533" s="205"/>
      <c r="G533" s="205"/>
      <c r="H533" s="205"/>
      <c r="I533" s="205"/>
      <c r="J533" s="205"/>
      <c r="K533" s="205"/>
      <c r="L533" s="205"/>
      <c r="M533" s="205"/>
    </row>
    <row r="534">
      <c r="A534" s="205"/>
      <c r="B534" s="205"/>
      <c r="C534" s="205"/>
      <c r="D534" s="205"/>
      <c r="E534" s="205"/>
      <c r="F534" s="205"/>
      <c r="G534" s="205"/>
      <c r="H534" s="205"/>
      <c r="I534" s="205"/>
      <c r="J534" s="205"/>
      <c r="K534" s="205"/>
      <c r="L534" s="205"/>
      <c r="M534" s="205"/>
    </row>
    <row r="535">
      <c r="A535" s="205"/>
      <c r="B535" s="205"/>
      <c r="C535" s="205"/>
      <c r="D535" s="205"/>
      <c r="E535" s="205"/>
      <c r="F535" s="205"/>
      <c r="G535" s="205"/>
      <c r="H535" s="205"/>
      <c r="I535" s="205"/>
      <c r="J535" s="205"/>
      <c r="K535" s="205"/>
      <c r="L535" s="205"/>
      <c r="M535" s="205"/>
    </row>
    <row r="536">
      <c r="A536" s="205"/>
      <c r="B536" s="205"/>
      <c r="C536" s="205"/>
      <c r="D536" s="205"/>
      <c r="E536" s="205"/>
      <c r="F536" s="205"/>
      <c r="G536" s="205"/>
      <c r="H536" s="205"/>
      <c r="I536" s="205"/>
      <c r="J536" s="205"/>
      <c r="K536" s="205"/>
      <c r="L536" s="205"/>
      <c r="M536" s="205"/>
    </row>
    <row r="537">
      <c r="A537" s="205"/>
      <c r="B537" s="205"/>
      <c r="C537" s="205"/>
      <c r="D537" s="205"/>
      <c r="E537" s="205"/>
      <c r="F537" s="205"/>
      <c r="G537" s="205"/>
      <c r="H537" s="205"/>
      <c r="I537" s="205"/>
      <c r="J537" s="205"/>
      <c r="K537" s="205"/>
      <c r="L537" s="205"/>
      <c r="M537" s="205"/>
    </row>
    <row r="538">
      <c r="A538" s="205"/>
      <c r="B538" s="205"/>
      <c r="C538" s="205"/>
      <c r="D538" s="205"/>
      <c r="E538" s="205"/>
      <c r="F538" s="205"/>
      <c r="G538" s="205"/>
      <c r="H538" s="205"/>
      <c r="I538" s="205"/>
      <c r="J538" s="205"/>
      <c r="K538" s="205"/>
      <c r="L538" s="205"/>
      <c r="M538" s="205"/>
    </row>
    <row r="539">
      <c r="A539" s="205"/>
      <c r="B539" s="205"/>
      <c r="C539" s="205"/>
      <c r="D539" s="205"/>
      <c r="E539" s="205"/>
      <c r="F539" s="205"/>
      <c r="G539" s="205"/>
      <c r="H539" s="205"/>
      <c r="I539" s="205"/>
      <c r="J539" s="205"/>
      <c r="K539" s="205"/>
      <c r="L539" s="205"/>
      <c r="M539" s="205"/>
    </row>
    <row r="540">
      <c r="A540" s="205"/>
      <c r="B540" s="205"/>
      <c r="C540" s="205"/>
      <c r="D540" s="205"/>
      <c r="E540" s="205"/>
      <c r="F540" s="205"/>
      <c r="G540" s="205"/>
      <c r="H540" s="205"/>
      <c r="I540" s="205"/>
      <c r="J540" s="205"/>
      <c r="K540" s="205"/>
      <c r="L540" s="205"/>
      <c r="M540" s="205"/>
    </row>
    <row r="541">
      <c r="A541" s="205"/>
      <c r="B541" s="205"/>
      <c r="C541" s="205"/>
      <c r="D541" s="205"/>
      <c r="E541" s="205"/>
      <c r="F541" s="205"/>
      <c r="G541" s="205"/>
      <c r="H541" s="205"/>
      <c r="I541" s="205"/>
      <c r="J541" s="205"/>
      <c r="K541" s="205"/>
      <c r="L541" s="205"/>
      <c r="M541" s="205"/>
    </row>
    <row r="542">
      <c r="A542" s="205"/>
      <c r="B542" s="205"/>
      <c r="C542" s="205"/>
      <c r="D542" s="205"/>
      <c r="E542" s="205"/>
      <c r="F542" s="205"/>
      <c r="G542" s="205"/>
      <c r="H542" s="205"/>
      <c r="I542" s="205"/>
      <c r="J542" s="205"/>
      <c r="K542" s="205"/>
      <c r="L542" s="205"/>
      <c r="M542" s="205"/>
    </row>
    <row r="543">
      <c r="A543" s="205"/>
      <c r="B543" s="205"/>
      <c r="C543" s="205"/>
      <c r="D543" s="205"/>
      <c r="E543" s="205"/>
      <c r="F543" s="205"/>
      <c r="G543" s="205"/>
      <c r="H543" s="205"/>
      <c r="I543" s="205"/>
      <c r="J543" s="205"/>
      <c r="K543" s="205"/>
      <c r="L543" s="205"/>
      <c r="M543" s="205"/>
    </row>
    <row r="544">
      <c r="A544" s="205"/>
      <c r="B544" s="205"/>
      <c r="C544" s="205"/>
      <c r="D544" s="205"/>
      <c r="E544" s="205"/>
      <c r="F544" s="205"/>
      <c r="G544" s="205"/>
      <c r="H544" s="205"/>
      <c r="I544" s="205"/>
      <c r="J544" s="205"/>
      <c r="K544" s="205"/>
      <c r="L544" s="205"/>
      <c r="M544" s="205"/>
    </row>
    <row r="545">
      <c r="A545" s="205"/>
      <c r="B545" s="205"/>
      <c r="C545" s="205"/>
      <c r="D545" s="205"/>
      <c r="E545" s="205"/>
      <c r="F545" s="205"/>
      <c r="G545" s="205"/>
      <c r="H545" s="205"/>
      <c r="I545" s="205"/>
      <c r="J545" s="205"/>
      <c r="K545" s="205"/>
      <c r="L545" s="205"/>
      <c r="M545" s="205"/>
    </row>
    <row r="546">
      <c r="A546" s="205"/>
      <c r="B546" s="205"/>
      <c r="C546" s="205"/>
      <c r="D546" s="205"/>
      <c r="E546" s="205"/>
      <c r="F546" s="205"/>
      <c r="G546" s="205"/>
      <c r="H546" s="205"/>
      <c r="I546" s="205"/>
      <c r="J546" s="205"/>
      <c r="K546" s="205"/>
      <c r="L546" s="205"/>
      <c r="M546" s="205"/>
    </row>
    <row r="547">
      <c r="A547" s="205"/>
      <c r="B547" s="205"/>
      <c r="C547" s="205"/>
      <c r="D547" s="205"/>
      <c r="E547" s="205"/>
      <c r="F547" s="205"/>
      <c r="G547" s="205"/>
      <c r="H547" s="205"/>
      <c r="I547" s="205"/>
      <c r="J547" s="205"/>
      <c r="K547" s="205"/>
      <c r="L547" s="205"/>
      <c r="M547" s="205"/>
    </row>
    <row r="548">
      <c r="A548" s="205"/>
      <c r="B548" s="205"/>
      <c r="C548" s="205"/>
      <c r="D548" s="205"/>
      <c r="E548" s="205"/>
      <c r="F548" s="205"/>
      <c r="G548" s="205"/>
      <c r="H548" s="205"/>
      <c r="I548" s="205"/>
      <c r="J548" s="205"/>
      <c r="K548" s="205"/>
      <c r="L548" s="205"/>
      <c r="M548" s="205"/>
    </row>
    <row r="549">
      <c r="A549" s="205"/>
      <c r="B549" s="205"/>
      <c r="C549" s="205"/>
      <c r="D549" s="205"/>
      <c r="E549" s="205"/>
      <c r="F549" s="205"/>
      <c r="G549" s="205"/>
      <c r="H549" s="205"/>
      <c r="I549" s="205"/>
      <c r="J549" s="205"/>
      <c r="K549" s="205"/>
      <c r="L549" s="205"/>
      <c r="M549" s="205"/>
    </row>
    <row r="550">
      <c r="A550" s="205"/>
      <c r="B550" s="205"/>
      <c r="C550" s="205"/>
      <c r="D550" s="205"/>
      <c r="E550" s="205"/>
      <c r="F550" s="205"/>
      <c r="G550" s="205"/>
      <c r="H550" s="205"/>
      <c r="I550" s="205"/>
      <c r="J550" s="205"/>
      <c r="K550" s="205"/>
      <c r="L550" s="205"/>
      <c r="M550" s="205"/>
    </row>
    <row r="551">
      <c r="A551" s="205"/>
      <c r="B551" s="205"/>
      <c r="C551" s="205"/>
      <c r="D551" s="205"/>
      <c r="E551" s="205"/>
      <c r="F551" s="205"/>
      <c r="G551" s="205"/>
      <c r="H551" s="205"/>
      <c r="I551" s="205"/>
      <c r="J551" s="205"/>
      <c r="K551" s="205"/>
      <c r="L551" s="205"/>
      <c r="M551" s="205"/>
    </row>
    <row r="552">
      <c r="A552" s="205"/>
      <c r="B552" s="205"/>
      <c r="C552" s="205"/>
      <c r="D552" s="205"/>
      <c r="E552" s="205"/>
      <c r="F552" s="205"/>
      <c r="G552" s="205"/>
      <c r="H552" s="205"/>
      <c r="I552" s="205"/>
      <c r="J552" s="205"/>
      <c r="K552" s="205"/>
      <c r="L552" s="205"/>
      <c r="M552" s="205"/>
    </row>
    <row r="553">
      <c r="A553" s="205"/>
      <c r="B553" s="205"/>
      <c r="C553" s="205"/>
      <c r="D553" s="205"/>
      <c r="E553" s="205"/>
      <c r="F553" s="205"/>
      <c r="G553" s="205"/>
      <c r="H553" s="205"/>
      <c r="I553" s="205"/>
      <c r="J553" s="205"/>
      <c r="K553" s="205"/>
      <c r="L553" s="205"/>
      <c r="M553" s="205"/>
    </row>
    <row r="554">
      <c r="A554" s="205"/>
      <c r="B554" s="205"/>
      <c r="C554" s="205"/>
      <c r="D554" s="205"/>
      <c r="E554" s="205"/>
      <c r="F554" s="205"/>
      <c r="G554" s="205"/>
      <c r="H554" s="205"/>
      <c r="I554" s="205"/>
      <c r="J554" s="205"/>
      <c r="K554" s="205"/>
      <c r="L554" s="205"/>
      <c r="M554" s="205"/>
    </row>
    <row r="555">
      <c r="A555" s="205"/>
      <c r="B555" s="205"/>
      <c r="C555" s="205"/>
      <c r="D555" s="205"/>
      <c r="E555" s="205"/>
      <c r="F555" s="205"/>
      <c r="G555" s="205"/>
      <c r="H555" s="205"/>
      <c r="I555" s="205"/>
      <c r="J555" s="205"/>
      <c r="K555" s="205"/>
      <c r="L555" s="205"/>
      <c r="M555" s="205"/>
    </row>
    <row r="556">
      <c r="A556" s="205"/>
      <c r="B556" s="205"/>
      <c r="C556" s="205"/>
      <c r="D556" s="205"/>
      <c r="E556" s="205"/>
      <c r="F556" s="205"/>
      <c r="G556" s="205"/>
      <c r="H556" s="205"/>
      <c r="I556" s="205"/>
      <c r="J556" s="205"/>
      <c r="K556" s="205"/>
      <c r="L556" s="205"/>
      <c r="M556" s="205"/>
    </row>
    <row r="557">
      <c r="A557" s="205"/>
      <c r="B557" s="205"/>
      <c r="C557" s="205"/>
      <c r="D557" s="205"/>
      <c r="E557" s="205"/>
      <c r="F557" s="205"/>
      <c r="G557" s="205"/>
      <c r="H557" s="205"/>
      <c r="I557" s="205"/>
      <c r="J557" s="205"/>
      <c r="K557" s="205"/>
      <c r="L557" s="205"/>
      <c r="M557" s="205"/>
    </row>
    <row r="558">
      <c r="A558" s="205"/>
      <c r="B558" s="205"/>
      <c r="C558" s="205"/>
      <c r="D558" s="205"/>
      <c r="E558" s="205"/>
      <c r="F558" s="205"/>
      <c r="G558" s="205"/>
      <c r="H558" s="205"/>
      <c r="I558" s="205"/>
      <c r="J558" s="205"/>
      <c r="K558" s="205"/>
      <c r="L558" s="205"/>
      <c r="M558" s="205"/>
    </row>
    <row r="559">
      <c r="A559" s="205"/>
      <c r="B559" s="205"/>
      <c r="C559" s="205"/>
      <c r="D559" s="205"/>
      <c r="E559" s="205"/>
      <c r="F559" s="205"/>
      <c r="G559" s="205"/>
      <c r="H559" s="205"/>
      <c r="I559" s="205"/>
      <c r="J559" s="205"/>
      <c r="K559" s="205"/>
      <c r="L559" s="205"/>
      <c r="M559" s="205"/>
    </row>
    <row r="560">
      <c r="A560" s="205"/>
      <c r="B560" s="205"/>
      <c r="C560" s="205"/>
      <c r="D560" s="205"/>
      <c r="E560" s="205"/>
      <c r="F560" s="205"/>
      <c r="G560" s="205"/>
      <c r="H560" s="205"/>
      <c r="I560" s="205"/>
      <c r="J560" s="205"/>
      <c r="K560" s="205"/>
      <c r="L560" s="205"/>
      <c r="M560" s="205"/>
    </row>
    <row r="561">
      <c r="A561" s="205"/>
      <c r="B561" s="205"/>
      <c r="C561" s="205"/>
      <c r="D561" s="205"/>
      <c r="E561" s="205"/>
      <c r="F561" s="205"/>
      <c r="G561" s="205"/>
      <c r="H561" s="205"/>
      <c r="I561" s="205"/>
      <c r="J561" s="205"/>
      <c r="K561" s="205"/>
      <c r="L561" s="205"/>
      <c r="M561" s="205"/>
    </row>
    <row r="562">
      <c r="A562" s="205"/>
      <c r="B562" s="205"/>
      <c r="C562" s="205"/>
      <c r="D562" s="205"/>
      <c r="E562" s="205"/>
      <c r="F562" s="205"/>
      <c r="G562" s="205"/>
      <c r="H562" s="205"/>
      <c r="I562" s="205"/>
      <c r="J562" s="205"/>
      <c r="K562" s="205"/>
      <c r="L562" s="205"/>
      <c r="M562" s="205"/>
    </row>
    <row r="563">
      <c r="A563" s="205"/>
      <c r="B563" s="205"/>
      <c r="C563" s="205"/>
      <c r="D563" s="205"/>
      <c r="E563" s="205"/>
      <c r="F563" s="205"/>
      <c r="G563" s="205"/>
      <c r="H563" s="205"/>
      <c r="I563" s="205"/>
      <c r="J563" s="205"/>
      <c r="K563" s="205"/>
      <c r="L563" s="205"/>
      <c r="M563" s="205"/>
    </row>
    <row r="564">
      <c r="A564" s="205"/>
      <c r="B564" s="205"/>
      <c r="C564" s="205"/>
      <c r="D564" s="205"/>
      <c r="E564" s="205"/>
      <c r="F564" s="205"/>
      <c r="G564" s="205"/>
      <c r="H564" s="205"/>
      <c r="I564" s="205"/>
      <c r="J564" s="205"/>
      <c r="K564" s="205"/>
      <c r="L564" s="205"/>
      <c r="M564" s="205"/>
    </row>
    <row r="565">
      <c r="A565" s="205"/>
      <c r="B565" s="205"/>
      <c r="C565" s="205"/>
      <c r="D565" s="205"/>
      <c r="E565" s="205"/>
      <c r="F565" s="205"/>
      <c r="G565" s="205"/>
      <c r="H565" s="205"/>
      <c r="I565" s="205"/>
      <c r="J565" s="205"/>
      <c r="K565" s="205"/>
      <c r="L565" s="205"/>
      <c r="M565" s="205"/>
    </row>
    <row r="566">
      <c r="A566" s="205"/>
      <c r="B566" s="205"/>
      <c r="C566" s="205"/>
      <c r="D566" s="205"/>
      <c r="E566" s="205"/>
      <c r="F566" s="205"/>
      <c r="G566" s="205"/>
      <c r="H566" s="205"/>
      <c r="I566" s="205"/>
      <c r="J566" s="205"/>
      <c r="K566" s="205"/>
      <c r="L566" s="205"/>
      <c r="M566" s="205"/>
    </row>
    <row r="567">
      <c r="A567" s="205"/>
      <c r="B567" s="205"/>
      <c r="C567" s="205"/>
      <c r="D567" s="205"/>
      <c r="E567" s="205"/>
      <c r="F567" s="205"/>
      <c r="G567" s="205"/>
      <c r="H567" s="205"/>
      <c r="I567" s="205"/>
      <c r="J567" s="205"/>
      <c r="K567" s="205"/>
      <c r="L567" s="205"/>
      <c r="M567" s="205"/>
    </row>
    <row r="568">
      <c r="A568" s="205"/>
      <c r="B568" s="205"/>
      <c r="C568" s="205"/>
      <c r="D568" s="205"/>
      <c r="E568" s="205"/>
      <c r="F568" s="205"/>
      <c r="G568" s="205"/>
      <c r="H568" s="205"/>
      <c r="I568" s="205"/>
      <c r="J568" s="205"/>
      <c r="K568" s="205"/>
      <c r="L568" s="205"/>
      <c r="M568" s="205"/>
    </row>
    <row r="569">
      <c r="A569" s="205"/>
      <c r="B569" s="205"/>
      <c r="C569" s="205"/>
      <c r="D569" s="205"/>
      <c r="E569" s="205"/>
      <c r="F569" s="205"/>
      <c r="G569" s="205"/>
      <c r="H569" s="205"/>
      <c r="I569" s="205"/>
      <c r="J569" s="205"/>
      <c r="K569" s="205"/>
      <c r="L569" s="205"/>
      <c r="M569" s="205"/>
    </row>
    <row r="570">
      <c r="A570" s="205"/>
      <c r="B570" s="205"/>
      <c r="C570" s="205"/>
      <c r="D570" s="205"/>
      <c r="E570" s="205"/>
      <c r="F570" s="205"/>
      <c r="G570" s="205"/>
      <c r="H570" s="205"/>
      <c r="I570" s="205"/>
      <c r="J570" s="205"/>
      <c r="K570" s="205"/>
      <c r="L570" s="205"/>
      <c r="M570" s="205"/>
    </row>
    <row r="571">
      <c r="A571" s="205"/>
      <c r="B571" s="205"/>
      <c r="C571" s="205"/>
      <c r="D571" s="205"/>
      <c r="E571" s="205"/>
      <c r="F571" s="205"/>
      <c r="G571" s="205"/>
      <c r="H571" s="205"/>
      <c r="I571" s="205"/>
      <c r="J571" s="205"/>
      <c r="K571" s="205"/>
      <c r="L571" s="205"/>
      <c r="M571" s="205"/>
    </row>
    <row r="572">
      <c r="A572" s="205"/>
      <c r="B572" s="205"/>
      <c r="C572" s="205"/>
      <c r="D572" s="205"/>
      <c r="E572" s="205"/>
      <c r="F572" s="205"/>
      <c r="G572" s="205"/>
      <c r="H572" s="205"/>
      <c r="I572" s="205"/>
      <c r="J572" s="205"/>
      <c r="K572" s="205"/>
      <c r="L572" s="205"/>
      <c r="M572" s="205"/>
    </row>
    <row r="573">
      <c r="A573" s="205"/>
      <c r="B573" s="205"/>
      <c r="C573" s="205"/>
      <c r="D573" s="205"/>
      <c r="E573" s="205"/>
      <c r="F573" s="205"/>
      <c r="G573" s="205"/>
      <c r="H573" s="205"/>
      <c r="I573" s="205"/>
      <c r="J573" s="205"/>
      <c r="K573" s="205"/>
      <c r="L573" s="205"/>
      <c r="M573" s="205"/>
    </row>
    <row r="574">
      <c r="A574" s="205"/>
      <c r="B574" s="205"/>
      <c r="C574" s="205"/>
      <c r="D574" s="205"/>
      <c r="E574" s="205"/>
      <c r="F574" s="205"/>
      <c r="G574" s="205"/>
      <c r="H574" s="205"/>
      <c r="I574" s="205"/>
      <c r="J574" s="205"/>
      <c r="K574" s="205"/>
      <c r="L574" s="205"/>
      <c r="M574" s="205"/>
    </row>
    <row r="575">
      <c r="A575" s="205"/>
      <c r="B575" s="205"/>
      <c r="C575" s="205"/>
      <c r="D575" s="205"/>
      <c r="E575" s="205"/>
      <c r="F575" s="205"/>
      <c r="G575" s="205"/>
      <c r="H575" s="205"/>
      <c r="I575" s="205"/>
      <c r="J575" s="205"/>
      <c r="K575" s="205"/>
      <c r="L575" s="205"/>
      <c r="M575" s="205"/>
    </row>
    <row r="576">
      <c r="A576" s="205"/>
      <c r="B576" s="205"/>
      <c r="C576" s="205"/>
      <c r="D576" s="205"/>
      <c r="E576" s="205"/>
      <c r="F576" s="205"/>
      <c r="G576" s="205"/>
      <c r="H576" s="205"/>
      <c r="I576" s="205"/>
      <c r="J576" s="205"/>
      <c r="K576" s="205"/>
      <c r="L576" s="205"/>
      <c r="M576" s="205"/>
    </row>
    <row r="577">
      <c r="A577" s="205"/>
      <c r="B577" s="205"/>
      <c r="C577" s="205"/>
      <c r="D577" s="205"/>
      <c r="E577" s="205"/>
      <c r="F577" s="205"/>
      <c r="G577" s="205"/>
      <c r="H577" s="205"/>
      <c r="I577" s="205"/>
      <c r="J577" s="205"/>
      <c r="K577" s="205"/>
      <c r="L577" s="205"/>
      <c r="M577" s="205"/>
    </row>
    <row r="578">
      <c r="A578" s="205"/>
      <c r="B578" s="205"/>
      <c r="C578" s="205"/>
      <c r="D578" s="205"/>
      <c r="E578" s="205"/>
      <c r="F578" s="205"/>
      <c r="G578" s="205"/>
      <c r="H578" s="205"/>
      <c r="I578" s="205"/>
      <c r="J578" s="205"/>
      <c r="K578" s="205"/>
      <c r="L578" s="205"/>
      <c r="M578" s="205"/>
    </row>
    <row r="579">
      <c r="A579" s="205"/>
      <c r="B579" s="205"/>
      <c r="C579" s="205"/>
      <c r="D579" s="205"/>
      <c r="E579" s="205"/>
      <c r="F579" s="205"/>
      <c r="G579" s="205"/>
      <c r="H579" s="205"/>
      <c r="I579" s="205"/>
      <c r="J579" s="205"/>
      <c r="K579" s="205"/>
      <c r="L579" s="205"/>
      <c r="M579" s="205"/>
    </row>
    <row r="580">
      <c r="A580" s="205"/>
      <c r="B580" s="205"/>
      <c r="C580" s="205"/>
      <c r="D580" s="205"/>
      <c r="E580" s="205"/>
      <c r="F580" s="205"/>
      <c r="G580" s="205"/>
      <c r="H580" s="205"/>
      <c r="I580" s="205"/>
      <c r="J580" s="205"/>
      <c r="K580" s="205"/>
      <c r="L580" s="205"/>
      <c r="M580" s="205"/>
    </row>
    <row r="581">
      <c r="A581" s="205"/>
      <c r="B581" s="205"/>
      <c r="C581" s="205"/>
      <c r="D581" s="205"/>
      <c r="E581" s="205"/>
      <c r="F581" s="205"/>
      <c r="G581" s="205"/>
      <c r="H581" s="205"/>
      <c r="I581" s="205"/>
      <c r="J581" s="205"/>
      <c r="K581" s="205"/>
      <c r="L581" s="205"/>
      <c r="M581" s="205"/>
    </row>
    <row r="582">
      <c r="A582" s="205"/>
      <c r="B582" s="205"/>
      <c r="C582" s="205"/>
      <c r="D582" s="205"/>
      <c r="E582" s="205"/>
      <c r="F582" s="205"/>
      <c r="G582" s="205"/>
      <c r="H582" s="205"/>
      <c r="I582" s="205"/>
      <c r="J582" s="205"/>
      <c r="K582" s="205"/>
      <c r="L582" s="205"/>
      <c r="M582" s="205"/>
    </row>
    <row r="583">
      <c r="A583" s="205"/>
      <c r="B583" s="205"/>
      <c r="C583" s="205"/>
      <c r="D583" s="205"/>
      <c r="E583" s="205"/>
      <c r="F583" s="205"/>
      <c r="G583" s="205"/>
      <c r="H583" s="205"/>
      <c r="I583" s="205"/>
      <c r="J583" s="205"/>
      <c r="K583" s="205"/>
      <c r="L583" s="205"/>
      <c r="M583" s="205"/>
    </row>
    <row r="584">
      <c r="A584" s="205"/>
      <c r="B584" s="205"/>
      <c r="C584" s="205"/>
      <c r="D584" s="205"/>
      <c r="E584" s="205"/>
      <c r="F584" s="205"/>
      <c r="G584" s="205"/>
      <c r="H584" s="205"/>
      <c r="I584" s="205"/>
      <c r="J584" s="205"/>
      <c r="K584" s="205"/>
      <c r="L584" s="205"/>
      <c r="M584" s="205"/>
    </row>
    <row r="585">
      <c r="A585" s="205"/>
      <c r="B585" s="205"/>
      <c r="C585" s="205"/>
      <c r="D585" s="205"/>
      <c r="E585" s="205"/>
      <c r="F585" s="205"/>
      <c r="G585" s="205"/>
      <c r="H585" s="205"/>
      <c r="I585" s="205"/>
      <c r="J585" s="205"/>
      <c r="K585" s="205"/>
      <c r="L585" s="205"/>
      <c r="M585" s="205"/>
    </row>
    <row r="586">
      <c r="A586" s="205"/>
      <c r="B586" s="205"/>
      <c r="C586" s="205"/>
      <c r="D586" s="205"/>
      <c r="E586" s="205"/>
      <c r="F586" s="205"/>
      <c r="G586" s="205"/>
      <c r="H586" s="205"/>
      <c r="I586" s="205"/>
      <c r="J586" s="205"/>
      <c r="K586" s="205"/>
      <c r="L586" s="205"/>
      <c r="M586" s="205"/>
    </row>
    <row r="587">
      <c r="A587" s="205"/>
      <c r="B587" s="205"/>
      <c r="C587" s="205"/>
      <c r="D587" s="205"/>
      <c r="E587" s="205"/>
      <c r="F587" s="205"/>
      <c r="G587" s="205"/>
      <c r="H587" s="205"/>
      <c r="I587" s="205"/>
      <c r="J587" s="205"/>
      <c r="K587" s="205"/>
      <c r="L587" s="205"/>
      <c r="M587" s="205"/>
    </row>
    <row r="588">
      <c r="A588" s="205"/>
      <c r="B588" s="205"/>
      <c r="C588" s="205"/>
      <c r="D588" s="205"/>
      <c r="E588" s="205"/>
      <c r="F588" s="205"/>
      <c r="G588" s="205"/>
      <c r="H588" s="205"/>
      <c r="I588" s="205"/>
      <c r="J588" s="205"/>
      <c r="K588" s="205"/>
      <c r="L588" s="205"/>
      <c r="M588" s="205"/>
    </row>
    <row r="589">
      <c r="A589" s="205"/>
      <c r="B589" s="205"/>
      <c r="C589" s="205"/>
      <c r="D589" s="205"/>
      <c r="E589" s="205"/>
      <c r="F589" s="205"/>
      <c r="G589" s="205"/>
      <c r="H589" s="205"/>
      <c r="I589" s="205"/>
      <c r="J589" s="205"/>
      <c r="K589" s="205"/>
      <c r="L589" s="205"/>
      <c r="M589" s="205"/>
    </row>
    <row r="590">
      <c r="A590" s="205"/>
      <c r="B590" s="205"/>
      <c r="C590" s="205"/>
      <c r="D590" s="205"/>
      <c r="E590" s="205"/>
      <c r="F590" s="205"/>
      <c r="G590" s="205"/>
      <c r="H590" s="205"/>
      <c r="I590" s="205"/>
      <c r="J590" s="205"/>
      <c r="K590" s="205"/>
      <c r="L590" s="205"/>
      <c r="M590" s="205"/>
    </row>
    <row r="591">
      <c r="A591" s="205"/>
      <c r="B591" s="205"/>
      <c r="C591" s="205"/>
      <c r="D591" s="205"/>
      <c r="E591" s="205"/>
      <c r="F591" s="205"/>
      <c r="G591" s="205"/>
      <c r="H591" s="205"/>
      <c r="I591" s="205"/>
      <c r="J591" s="205"/>
      <c r="K591" s="205"/>
      <c r="L591" s="205"/>
      <c r="M591" s="205"/>
    </row>
    <row r="592">
      <c r="A592" s="205"/>
      <c r="B592" s="205"/>
      <c r="C592" s="205"/>
      <c r="D592" s="205"/>
      <c r="E592" s="205"/>
      <c r="F592" s="205"/>
      <c r="G592" s="205"/>
      <c r="H592" s="205"/>
      <c r="I592" s="205"/>
      <c r="J592" s="205"/>
      <c r="K592" s="205"/>
      <c r="L592" s="205"/>
      <c r="M592" s="205"/>
    </row>
    <row r="593">
      <c r="A593" s="205"/>
      <c r="B593" s="205"/>
      <c r="C593" s="205"/>
      <c r="D593" s="205"/>
      <c r="E593" s="205"/>
      <c r="F593" s="205"/>
      <c r="G593" s="205"/>
      <c r="H593" s="205"/>
      <c r="I593" s="205"/>
      <c r="J593" s="205"/>
      <c r="K593" s="205"/>
      <c r="L593" s="205"/>
      <c r="M593" s="205"/>
    </row>
    <row r="594">
      <c r="A594" s="205"/>
      <c r="B594" s="205"/>
      <c r="C594" s="205"/>
      <c r="D594" s="205"/>
      <c r="E594" s="205"/>
      <c r="F594" s="205"/>
      <c r="G594" s="205"/>
      <c r="H594" s="205"/>
      <c r="I594" s="205"/>
      <c r="J594" s="205"/>
      <c r="K594" s="205"/>
      <c r="L594" s="205"/>
      <c r="M594" s="205"/>
    </row>
    <row r="595">
      <c r="A595" s="205"/>
      <c r="B595" s="205"/>
      <c r="C595" s="205"/>
      <c r="D595" s="205"/>
      <c r="E595" s="205"/>
      <c r="F595" s="205"/>
      <c r="G595" s="205"/>
      <c r="H595" s="205"/>
      <c r="I595" s="205"/>
      <c r="J595" s="205"/>
      <c r="K595" s="205"/>
      <c r="L595" s="205"/>
      <c r="M595" s="205"/>
    </row>
    <row r="596">
      <c r="A596" s="205"/>
      <c r="B596" s="205"/>
      <c r="C596" s="205"/>
      <c r="D596" s="205"/>
      <c r="E596" s="205"/>
      <c r="F596" s="205"/>
      <c r="G596" s="205"/>
      <c r="H596" s="205"/>
      <c r="I596" s="205"/>
      <c r="J596" s="205"/>
      <c r="K596" s="205"/>
      <c r="L596" s="205"/>
      <c r="M596" s="205"/>
    </row>
    <row r="597">
      <c r="A597" s="205"/>
      <c r="B597" s="205"/>
      <c r="C597" s="205"/>
      <c r="D597" s="205"/>
      <c r="E597" s="205"/>
      <c r="F597" s="205"/>
      <c r="G597" s="205"/>
      <c r="H597" s="205"/>
      <c r="I597" s="205"/>
      <c r="J597" s="205"/>
      <c r="K597" s="205"/>
      <c r="L597" s="205"/>
      <c r="M597" s="205"/>
    </row>
    <row r="598">
      <c r="A598" s="205"/>
      <c r="B598" s="205"/>
      <c r="C598" s="205"/>
      <c r="D598" s="205"/>
      <c r="E598" s="205"/>
      <c r="F598" s="205"/>
      <c r="G598" s="205"/>
      <c r="H598" s="205"/>
      <c r="I598" s="205"/>
      <c r="J598" s="205"/>
      <c r="K598" s="205"/>
      <c r="L598" s="205"/>
      <c r="M598" s="205"/>
    </row>
    <row r="599">
      <c r="A599" s="205"/>
      <c r="B599" s="205"/>
      <c r="C599" s="205"/>
      <c r="D599" s="205"/>
      <c r="E599" s="205"/>
      <c r="F599" s="205"/>
      <c r="G599" s="205"/>
      <c r="H599" s="205"/>
      <c r="I599" s="205"/>
      <c r="J599" s="205"/>
      <c r="K599" s="205"/>
      <c r="L599" s="205"/>
      <c r="M599" s="205"/>
    </row>
    <row r="600">
      <c r="A600" s="205"/>
      <c r="B600" s="205"/>
      <c r="C600" s="205"/>
      <c r="D600" s="205"/>
      <c r="E600" s="205"/>
      <c r="F600" s="205"/>
      <c r="G600" s="205"/>
      <c r="H600" s="205"/>
      <c r="I600" s="205"/>
      <c r="J600" s="205"/>
      <c r="K600" s="205"/>
      <c r="L600" s="205"/>
      <c r="M600" s="205"/>
    </row>
    <row r="601">
      <c r="A601" s="205"/>
      <c r="B601" s="205"/>
      <c r="C601" s="205"/>
      <c r="D601" s="205"/>
      <c r="E601" s="205"/>
      <c r="F601" s="205"/>
      <c r="G601" s="205"/>
      <c r="H601" s="205"/>
      <c r="I601" s="205"/>
      <c r="J601" s="205"/>
      <c r="K601" s="205"/>
      <c r="L601" s="205"/>
      <c r="M601" s="205"/>
    </row>
    <row r="602">
      <c r="A602" s="205"/>
      <c r="B602" s="205"/>
      <c r="C602" s="205"/>
      <c r="D602" s="205"/>
      <c r="E602" s="205"/>
      <c r="F602" s="205"/>
      <c r="G602" s="205"/>
      <c r="H602" s="205"/>
      <c r="I602" s="205"/>
      <c r="J602" s="205"/>
      <c r="K602" s="205"/>
      <c r="L602" s="205"/>
      <c r="M602" s="205"/>
    </row>
    <row r="603">
      <c r="A603" s="205"/>
      <c r="B603" s="205"/>
      <c r="C603" s="205"/>
      <c r="D603" s="205"/>
      <c r="E603" s="205"/>
      <c r="F603" s="205"/>
      <c r="G603" s="205"/>
      <c r="H603" s="205"/>
      <c r="I603" s="205"/>
      <c r="J603" s="205"/>
      <c r="K603" s="205"/>
      <c r="L603" s="205"/>
      <c r="M603" s="205"/>
    </row>
    <row r="604">
      <c r="A604" s="205"/>
      <c r="B604" s="205"/>
      <c r="C604" s="205"/>
      <c r="D604" s="205"/>
      <c r="E604" s="205"/>
      <c r="F604" s="205"/>
      <c r="G604" s="205"/>
      <c r="H604" s="205"/>
      <c r="I604" s="205"/>
      <c r="J604" s="205"/>
      <c r="K604" s="205"/>
      <c r="L604" s="205"/>
      <c r="M604" s="205"/>
    </row>
    <row r="605">
      <c r="A605" s="205"/>
      <c r="B605" s="205"/>
      <c r="C605" s="205"/>
      <c r="D605" s="205"/>
      <c r="E605" s="205"/>
      <c r="F605" s="205"/>
      <c r="G605" s="205"/>
      <c r="H605" s="205"/>
      <c r="I605" s="205"/>
      <c r="J605" s="205"/>
      <c r="K605" s="205"/>
      <c r="L605" s="205"/>
      <c r="M605" s="205"/>
    </row>
    <row r="606">
      <c r="A606" s="205"/>
      <c r="B606" s="205"/>
      <c r="C606" s="205"/>
      <c r="D606" s="205"/>
      <c r="E606" s="205"/>
      <c r="F606" s="205"/>
      <c r="G606" s="205"/>
      <c r="H606" s="205"/>
      <c r="I606" s="205"/>
      <c r="J606" s="205"/>
      <c r="K606" s="205"/>
      <c r="L606" s="205"/>
      <c r="M606" s="205"/>
    </row>
    <row r="607">
      <c r="A607" s="205"/>
      <c r="B607" s="205"/>
      <c r="C607" s="205"/>
      <c r="D607" s="205"/>
      <c r="E607" s="205"/>
      <c r="F607" s="205"/>
      <c r="G607" s="205"/>
      <c r="H607" s="205"/>
      <c r="I607" s="205"/>
      <c r="J607" s="205"/>
      <c r="K607" s="205"/>
      <c r="L607" s="205"/>
      <c r="M607" s="205"/>
    </row>
    <row r="608">
      <c r="A608" s="205"/>
      <c r="B608" s="205"/>
      <c r="C608" s="205"/>
      <c r="D608" s="205"/>
      <c r="E608" s="205"/>
      <c r="F608" s="205"/>
      <c r="G608" s="205"/>
      <c r="H608" s="205"/>
      <c r="I608" s="205"/>
      <c r="J608" s="205"/>
      <c r="K608" s="205"/>
      <c r="L608" s="205"/>
      <c r="M608" s="205"/>
    </row>
    <row r="609">
      <c r="A609" s="205"/>
      <c r="B609" s="205"/>
      <c r="C609" s="205"/>
      <c r="D609" s="205"/>
      <c r="E609" s="205"/>
      <c r="F609" s="205"/>
      <c r="G609" s="205"/>
      <c r="H609" s="205"/>
      <c r="I609" s="205"/>
      <c r="J609" s="205"/>
      <c r="K609" s="205"/>
      <c r="L609" s="205"/>
      <c r="M609" s="205"/>
    </row>
    <row r="610">
      <c r="A610" s="205"/>
      <c r="B610" s="205"/>
      <c r="C610" s="205"/>
      <c r="D610" s="205"/>
      <c r="E610" s="205"/>
      <c r="F610" s="205"/>
      <c r="G610" s="205"/>
      <c r="H610" s="205"/>
      <c r="I610" s="205"/>
      <c r="J610" s="205"/>
      <c r="K610" s="205"/>
      <c r="L610" s="205"/>
      <c r="M610" s="205"/>
    </row>
    <row r="611">
      <c r="A611" s="205"/>
      <c r="B611" s="205"/>
      <c r="C611" s="205"/>
      <c r="D611" s="205"/>
      <c r="E611" s="205"/>
      <c r="F611" s="205"/>
      <c r="G611" s="205"/>
      <c r="H611" s="205"/>
      <c r="I611" s="205"/>
      <c r="J611" s="205"/>
      <c r="K611" s="205"/>
      <c r="L611" s="205"/>
      <c r="M611" s="205"/>
    </row>
    <row r="612">
      <c r="A612" s="205"/>
      <c r="B612" s="205"/>
      <c r="C612" s="205"/>
      <c r="D612" s="205"/>
      <c r="E612" s="205"/>
      <c r="F612" s="205"/>
      <c r="G612" s="205"/>
      <c r="H612" s="205"/>
      <c r="I612" s="205"/>
      <c r="J612" s="205"/>
      <c r="K612" s="205"/>
      <c r="L612" s="205"/>
      <c r="M612" s="205"/>
    </row>
    <row r="613">
      <c r="A613" s="205"/>
      <c r="B613" s="205"/>
      <c r="C613" s="205"/>
      <c r="D613" s="205"/>
      <c r="E613" s="205"/>
      <c r="F613" s="205"/>
      <c r="G613" s="205"/>
      <c r="H613" s="205"/>
      <c r="I613" s="205"/>
      <c r="J613" s="205"/>
      <c r="K613" s="205"/>
      <c r="L613" s="205"/>
      <c r="M613" s="205"/>
    </row>
    <row r="614">
      <c r="A614" s="205"/>
      <c r="B614" s="205"/>
      <c r="C614" s="205"/>
      <c r="D614" s="205"/>
      <c r="E614" s="205"/>
      <c r="F614" s="205"/>
      <c r="G614" s="205"/>
      <c r="H614" s="205"/>
      <c r="I614" s="205"/>
      <c r="J614" s="205"/>
      <c r="K614" s="205"/>
      <c r="L614" s="205"/>
      <c r="M614" s="205"/>
    </row>
    <row r="615">
      <c r="A615" s="205"/>
      <c r="B615" s="205"/>
      <c r="C615" s="205"/>
      <c r="D615" s="205"/>
      <c r="E615" s="205"/>
      <c r="F615" s="205"/>
      <c r="G615" s="205"/>
      <c r="H615" s="205"/>
      <c r="I615" s="205"/>
      <c r="J615" s="205"/>
      <c r="K615" s="205"/>
      <c r="L615" s="205"/>
      <c r="M615" s="205"/>
    </row>
    <row r="616">
      <c r="A616" s="205"/>
      <c r="B616" s="205"/>
      <c r="C616" s="205"/>
      <c r="D616" s="205"/>
      <c r="E616" s="205"/>
      <c r="F616" s="205"/>
      <c r="G616" s="205"/>
      <c r="H616" s="205"/>
      <c r="I616" s="205"/>
      <c r="J616" s="205"/>
      <c r="K616" s="205"/>
      <c r="L616" s="205"/>
      <c r="M616" s="205"/>
    </row>
    <row r="617">
      <c r="A617" s="205"/>
      <c r="B617" s="205"/>
      <c r="C617" s="205"/>
      <c r="D617" s="205"/>
      <c r="E617" s="205"/>
      <c r="F617" s="205"/>
      <c r="G617" s="205"/>
      <c r="H617" s="205"/>
      <c r="I617" s="205"/>
      <c r="J617" s="205"/>
      <c r="K617" s="205"/>
      <c r="L617" s="205"/>
      <c r="M617" s="205"/>
    </row>
    <row r="618">
      <c r="A618" s="205"/>
      <c r="B618" s="205"/>
      <c r="C618" s="205"/>
      <c r="D618" s="205"/>
      <c r="E618" s="205"/>
      <c r="F618" s="205"/>
      <c r="G618" s="205"/>
      <c r="H618" s="205"/>
      <c r="I618" s="205"/>
      <c r="J618" s="205"/>
      <c r="K618" s="205"/>
      <c r="L618" s="205"/>
      <c r="M618" s="205"/>
    </row>
    <row r="619">
      <c r="A619" s="205"/>
      <c r="B619" s="205"/>
      <c r="C619" s="205"/>
      <c r="D619" s="205"/>
      <c r="E619" s="205"/>
      <c r="F619" s="205"/>
      <c r="G619" s="205"/>
      <c r="H619" s="205"/>
      <c r="I619" s="205"/>
      <c r="J619" s="205"/>
      <c r="K619" s="205"/>
      <c r="L619" s="205"/>
      <c r="M619" s="205"/>
    </row>
    <row r="620">
      <c r="A620" s="205"/>
      <c r="B620" s="205"/>
      <c r="C620" s="205"/>
      <c r="D620" s="205"/>
      <c r="E620" s="205"/>
      <c r="F620" s="205"/>
      <c r="G620" s="205"/>
      <c r="H620" s="205"/>
      <c r="I620" s="205"/>
      <c r="J620" s="205"/>
      <c r="K620" s="205"/>
      <c r="L620" s="205"/>
      <c r="M620" s="205"/>
    </row>
    <row r="621">
      <c r="A621" s="205"/>
      <c r="B621" s="205"/>
      <c r="C621" s="205"/>
      <c r="D621" s="205"/>
      <c r="E621" s="205"/>
      <c r="F621" s="205"/>
      <c r="G621" s="205"/>
      <c r="H621" s="205"/>
      <c r="I621" s="205"/>
      <c r="J621" s="205"/>
      <c r="K621" s="205"/>
      <c r="L621" s="205"/>
      <c r="M621" s="205"/>
    </row>
    <row r="622">
      <c r="A622" s="205"/>
      <c r="B622" s="205"/>
      <c r="C622" s="205"/>
      <c r="D622" s="205"/>
      <c r="E622" s="205"/>
      <c r="F622" s="205"/>
      <c r="G622" s="205"/>
      <c r="H622" s="205"/>
      <c r="I622" s="205"/>
      <c r="J622" s="205"/>
      <c r="K622" s="205"/>
      <c r="L622" s="205"/>
      <c r="M622" s="205"/>
    </row>
    <row r="623">
      <c r="A623" s="205"/>
      <c r="B623" s="205"/>
      <c r="C623" s="205"/>
      <c r="D623" s="205"/>
      <c r="E623" s="205"/>
      <c r="F623" s="205"/>
      <c r="G623" s="205"/>
      <c r="H623" s="205"/>
      <c r="I623" s="205"/>
      <c r="J623" s="205"/>
      <c r="K623" s="205"/>
      <c r="L623" s="205"/>
      <c r="M623" s="205"/>
    </row>
    <row r="624">
      <c r="A624" s="205"/>
      <c r="B624" s="205"/>
      <c r="C624" s="205"/>
      <c r="D624" s="205"/>
      <c r="E624" s="205"/>
      <c r="F624" s="205"/>
      <c r="G624" s="205"/>
      <c r="H624" s="205"/>
      <c r="I624" s="205"/>
      <c r="J624" s="205"/>
      <c r="K624" s="205"/>
      <c r="L624" s="205"/>
      <c r="M624" s="205"/>
    </row>
    <row r="625">
      <c r="A625" s="205"/>
      <c r="B625" s="205"/>
      <c r="C625" s="205"/>
      <c r="D625" s="205"/>
      <c r="E625" s="205"/>
      <c r="F625" s="205"/>
      <c r="G625" s="205"/>
      <c r="H625" s="205"/>
      <c r="I625" s="205"/>
      <c r="J625" s="205"/>
      <c r="K625" s="205"/>
      <c r="L625" s="205"/>
      <c r="M625" s="205"/>
    </row>
    <row r="626">
      <c r="A626" s="205"/>
      <c r="B626" s="205"/>
      <c r="C626" s="205"/>
      <c r="D626" s="205"/>
      <c r="E626" s="205"/>
      <c r="F626" s="205"/>
      <c r="G626" s="205"/>
      <c r="H626" s="205"/>
      <c r="I626" s="205"/>
      <c r="J626" s="205"/>
      <c r="K626" s="205"/>
      <c r="L626" s="205"/>
      <c r="M626" s="205"/>
    </row>
    <row r="627">
      <c r="A627" s="205"/>
      <c r="B627" s="205"/>
      <c r="C627" s="205"/>
      <c r="D627" s="205"/>
      <c r="E627" s="205"/>
      <c r="F627" s="205"/>
      <c r="G627" s="205"/>
      <c r="H627" s="205"/>
      <c r="I627" s="205"/>
      <c r="J627" s="205"/>
      <c r="K627" s="205"/>
      <c r="L627" s="205"/>
      <c r="M627" s="205"/>
    </row>
    <row r="628">
      <c r="A628" s="205"/>
      <c r="B628" s="205"/>
      <c r="C628" s="205"/>
      <c r="D628" s="205"/>
      <c r="E628" s="205"/>
      <c r="F628" s="205"/>
      <c r="G628" s="205"/>
      <c r="H628" s="205"/>
      <c r="I628" s="205"/>
      <c r="J628" s="205"/>
      <c r="K628" s="205"/>
      <c r="L628" s="205"/>
      <c r="M628" s="205"/>
    </row>
    <row r="629">
      <c r="A629" s="205"/>
      <c r="B629" s="205"/>
      <c r="C629" s="205"/>
      <c r="D629" s="205"/>
      <c r="E629" s="205"/>
      <c r="F629" s="205"/>
      <c r="G629" s="205"/>
      <c r="H629" s="205"/>
      <c r="I629" s="205"/>
      <c r="J629" s="205"/>
      <c r="K629" s="205"/>
      <c r="L629" s="205"/>
      <c r="M629" s="205"/>
    </row>
    <row r="630">
      <c r="A630" s="205"/>
      <c r="B630" s="205"/>
      <c r="C630" s="205"/>
      <c r="D630" s="205"/>
      <c r="E630" s="205"/>
      <c r="F630" s="205"/>
      <c r="G630" s="205"/>
      <c r="H630" s="205"/>
      <c r="I630" s="205"/>
      <c r="J630" s="205"/>
      <c r="K630" s="205"/>
      <c r="L630" s="205"/>
      <c r="M630" s="205"/>
    </row>
    <row r="631">
      <c r="A631" s="205"/>
      <c r="B631" s="205"/>
      <c r="C631" s="205"/>
      <c r="D631" s="205"/>
      <c r="E631" s="205"/>
      <c r="F631" s="205"/>
      <c r="G631" s="205"/>
      <c r="H631" s="205"/>
      <c r="I631" s="205"/>
      <c r="J631" s="205"/>
      <c r="K631" s="205"/>
      <c r="L631" s="205"/>
      <c r="M631" s="205"/>
    </row>
    <row r="632">
      <c r="A632" s="205"/>
      <c r="B632" s="205"/>
      <c r="C632" s="205"/>
      <c r="D632" s="205"/>
      <c r="E632" s="205"/>
      <c r="F632" s="205"/>
      <c r="G632" s="205"/>
      <c r="H632" s="205"/>
      <c r="I632" s="205"/>
      <c r="J632" s="205"/>
      <c r="K632" s="205"/>
      <c r="L632" s="205"/>
      <c r="M632" s="205"/>
    </row>
    <row r="633">
      <c r="A633" s="205"/>
      <c r="B633" s="205"/>
      <c r="C633" s="205"/>
      <c r="D633" s="205"/>
      <c r="E633" s="205"/>
      <c r="F633" s="205"/>
      <c r="G633" s="205"/>
      <c r="H633" s="205"/>
      <c r="I633" s="205"/>
      <c r="J633" s="205"/>
      <c r="K633" s="205"/>
      <c r="L633" s="205"/>
      <c r="M633" s="205"/>
    </row>
    <row r="634">
      <c r="A634" s="205"/>
      <c r="B634" s="205"/>
      <c r="C634" s="205"/>
      <c r="D634" s="205"/>
      <c r="E634" s="205"/>
      <c r="F634" s="205"/>
      <c r="G634" s="205"/>
      <c r="H634" s="205"/>
      <c r="I634" s="205"/>
      <c r="J634" s="205"/>
      <c r="K634" s="205"/>
      <c r="L634" s="205"/>
      <c r="M634" s="205"/>
    </row>
    <row r="635">
      <c r="A635" s="205"/>
      <c r="B635" s="205"/>
      <c r="C635" s="205"/>
      <c r="D635" s="205"/>
      <c r="E635" s="205"/>
      <c r="F635" s="205"/>
      <c r="G635" s="205"/>
      <c r="H635" s="205"/>
      <c r="I635" s="205"/>
      <c r="J635" s="205"/>
      <c r="K635" s="205"/>
      <c r="L635" s="205"/>
      <c r="M635" s="205"/>
    </row>
    <row r="636">
      <c r="A636" s="205"/>
      <c r="B636" s="205"/>
      <c r="C636" s="205"/>
      <c r="D636" s="205"/>
      <c r="E636" s="205"/>
      <c r="F636" s="205"/>
      <c r="G636" s="205"/>
      <c r="H636" s="205"/>
      <c r="I636" s="205"/>
      <c r="J636" s="205"/>
      <c r="K636" s="205"/>
      <c r="L636" s="205"/>
      <c r="M636" s="205"/>
    </row>
    <row r="637">
      <c r="A637" s="205"/>
      <c r="B637" s="205"/>
      <c r="C637" s="205"/>
      <c r="D637" s="205"/>
      <c r="E637" s="205"/>
      <c r="F637" s="205"/>
      <c r="G637" s="205"/>
      <c r="H637" s="205"/>
      <c r="I637" s="205"/>
      <c r="J637" s="205"/>
      <c r="K637" s="205"/>
      <c r="L637" s="205"/>
      <c r="M637" s="205"/>
    </row>
    <row r="638">
      <c r="A638" s="205"/>
      <c r="B638" s="205"/>
      <c r="C638" s="205"/>
      <c r="D638" s="205"/>
      <c r="E638" s="205"/>
      <c r="F638" s="205"/>
      <c r="G638" s="205"/>
      <c r="H638" s="205"/>
      <c r="I638" s="205"/>
      <c r="J638" s="205"/>
      <c r="K638" s="205"/>
      <c r="L638" s="205"/>
      <c r="M638" s="205"/>
    </row>
    <row r="639">
      <c r="A639" s="205"/>
      <c r="B639" s="205"/>
      <c r="C639" s="205"/>
      <c r="D639" s="205"/>
      <c r="E639" s="205"/>
      <c r="F639" s="205"/>
      <c r="G639" s="205"/>
      <c r="H639" s="205"/>
      <c r="I639" s="205"/>
      <c r="J639" s="205"/>
      <c r="K639" s="205"/>
      <c r="L639" s="205"/>
      <c r="M639" s="205"/>
    </row>
    <row r="640">
      <c r="A640" s="205"/>
      <c r="B640" s="205"/>
      <c r="C640" s="205"/>
      <c r="D640" s="205"/>
      <c r="E640" s="205"/>
      <c r="F640" s="205"/>
      <c r="G640" s="205"/>
      <c r="H640" s="205"/>
      <c r="I640" s="205"/>
      <c r="J640" s="205"/>
      <c r="K640" s="205"/>
      <c r="L640" s="205"/>
      <c r="M640" s="205"/>
    </row>
    <row r="641">
      <c r="A641" s="205"/>
      <c r="B641" s="205"/>
      <c r="C641" s="205"/>
      <c r="D641" s="205"/>
      <c r="E641" s="205"/>
      <c r="F641" s="205"/>
      <c r="G641" s="205"/>
      <c r="H641" s="205"/>
      <c r="I641" s="205"/>
      <c r="J641" s="205"/>
      <c r="K641" s="205"/>
      <c r="L641" s="205"/>
      <c r="M641" s="205"/>
    </row>
    <row r="642">
      <c r="A642" s="205"/>
      <c r="B642" s="205"/>
      <c r="C642" s="205"/>
      <c r="D642" s="205"/>
      <c r="E642" s="205"/>
      <c r="F642" s="205"/>
      <c r="G642" s="205"/>
      <c r="H642" s="205"/>
      <c r="I642" s="205"/>
      <c r="J642" s="205"/>
      <c r="K642" s="205"/>
      <c r="L642" s="205"/>
      <c r="M642" s="205"/>
    </row>
    <row r="643">
      <c r="A643" s="205"/>
      <c r="B643" s="205"/>
      <c r="C643" s="205"/>
      <c r="D643" s="205"/>
      <c r="E643" s="205"/>
      <c r="F643" s="205"/>
      <c r="G643" s="205"/>
      <c r="H643" s="205"/>
      <c r="I643" s="205"/>
      <c r="J643" s="205"/>
      <c r="K643" s="205"/>
      <c r="L643" s="205"/>
      <c r="M643" s="205"/>
    </row>
    <row r="644">
      <c r="A644" s="205"/>
      <c r="B644" s="205"/>
      <c r="C644" s="205"/>
      <c r="D644" s="205"/>
      <c r="E644" s="205"/>
      <c r="F644" s="205"/>
      <c r="G644" s="205"/>
      <c r="H644" s="205"/>
      <c r="I644" s="205"/>
      <c r="J644" s="205"/>
      <c r="K644" s="205"/>
      <c r="L644" s="205"/>
      <c r="M644" s="205"/>
    </row>
    <row r="645">
      <c r="A645" s="205"/>
      <c r="B645" s="205"/>
      <c r="C645" s="205"/>
      <c r="D645" s="205"/>
      <c r="E645" s="205"/>
      <c r="F645" s="205"/>
      <c r="G645" s="205"/>
      <c r="H645" s="205"/>
      <c r="I645" s="205"/>
      <c r="J645" s="205"/>
      <c r="K645" s="205"/>
      <c r="L645" s="205"/>
      <c r="M645" s="205"/>
    </row>
    <row r="646">
      <c r="A646" s="205"/>
      <c r="B646" s="205"/>
      <c r="C646" s="205"/>
      <c r="D646" s="205"/>
      <c r="E646" s="205"/>
      <c r="F646" s="205"/>
      <c r="G646" s="205"/>
      <c r="H646" s="205"/>
      <c r="I646" s="205"/>
      <c r="J646" s="205"/>
      <c r="K646" s="205"/>
      <c r="L646" s="205"/>
      <c r="M646" s="205"/>
    </row>
    <row r="647">
      <c r="A647" s="205"/>
      <c r="B647" s="205"/>
      <c r="C647" s="205"/>
      <c r="D647" s="205"/>
      <c r="E647" s="205"/>
      <c r="F647" s="205"/>
      <c r="G647" s="205"/>
      <c r="H647" s="205"/>
      <c r="I647" s="205"/>
      <c r="J647" s="205"/>
      <c r="K647" s="205"/>
      <c r="L647" s="205"/>
      <c r="M647" s="205"/>
    </row>
    <row r="648">
      <c r="A648" s="205"/>
      <c r="B648" s="205"/>
      <c r="C648" s="205"/>
      <c r="D648" s="205"/>
      <c r="E648" s="205"/>
      <c r="F648" s="205"/>
      <c r="G648" s="205"/>
      <c r="H648" s="205"/>
      <c r="I648" s="205"/>
      <c r="J648" s="205"/>
      <c r="K648" s="205"/>
      <c r="L648" s="205"/>
      <c r="M648" s="205"/>
    </row>
    <row r="649">
      <c r="A649" s="205"/>
      <c r="B649" s="205"/>
      <c r="C649" s="205"/>
      <c r="D649" s="205"/>
      <c r="E649" s="205"/>
      <c r="F649" s="205"/>
      <c r="G649" s="205"/>
      <c r="H649" s="205"/>
      <c r="I649" s="205"/>
      <c r="J649" s="205"/>
      <c r="K649" s="205"/>
      <c r="L649" s="205"/>
      <c r="M649" s="205"/>
    </row>
    <row r="650">
      <c r="A650" s="205"/>
      <c r="B650" s="205"/>
      <c r="C650" s="205"/>
      <c r="D650" s="205"/>
      <c r="E650" s="205"/>
      <c r="F650" s="205"/>
      <c r="G650" s="205"/>
      <c r="H650" s="205"/>
      <c r="I650" s="205"/>
      <c r="J650" s="205"/>
      <c r="K650" s="205"/>
      <c r="L650" s="205"/>
      <c r="M650" s="205"/>
    </row>
    <row r="651">
      <c r="A651" s="205"/>
      <c r="B651" s="205"/>
      <c r="C651" s="205"/>
      <c r="D651" s="205"/>
      <c r="E651" s="205"/>
      <c r="F651" s="205"/>
      <c r="G651" s="205"/>
      <c r="H651" s="205"/>
      <c r="I651" s="205"/>
      <c r="J651" s="205"/>
      <c r="K651" s="205"/>
      <c r="L651" s="205"/>
      <c r="M651" s="205"/>
    </row>
    <row r="652">
      <c r="A652" s="205"/>
      <c r="B652" s="205"/>
      <c r="C652" s="205"/>
      <c r="D652" s="205"/>
      <c r="E652" s="205"/>
      <c r="F652" s="205"/>
      <c r="G652" s="205"/>
      <c r="H652" s="205"/>
      <c r="I652" s="205"/>
      <c r="J652" s="205"/>
      <c r="K652" s="205"/>
      <c r="L652" s="205"/>
      <c r="M652" s="205"/>
    </row>
    <row r="653">
      <c r="A653" s="205"/>
      <c r="B653" s="205"/>
      <c r="C653" s="205"/>
      <c r="D653" s="205"/>
      <c r="E653" s="205"/>
      <c r="F653" s="205"/>
      <c r="G653" s="205"/>
      <c r="H653" s="205"/>
      <c r="I653" s="205"/>
      <c r="J653" s="205"/>
      <c r="K653" s="205"/>
      <c r="L653" s="205"/>
      <c r="M653" s="205"/>
    </row>
    <row r="654">
      <c r="A654" s="205"/>
      <c r="B654" s="205"/>
      <c r="C654" s="205"/>
      <c r="D654" s="205"/>
      <c r="E654" s="205"/>
      <c r="F654" s="205"/>
      <c r="G654" s="205"/>
      <c r="H654" s="205"/>
      <c r="I654" s="205"/>
      <c r="J654" s="205"/>
      <c r="K654" s="205"/>
      <c r="L654" s="205"/>
      <c r="M654" s="205"/>
    </row>
    <row r="655">
      <c r="A655" s="205"/>
      <c r="B655" s="205"/>
      <c r="C655" s="205"/>
      <c r="D655" s="205"/>
      <c r="E655" s="205"/>
      <c r="F655" s="205"/>
      <c r="G655" s="205"/>
      <c r="H655" s="205"/>
      <c r="I655" s="205"/>
      <c r="J655" s="205"/>
      <c r="K655" s="205"/>
      <c r="L655" s="205"/>
      <c r="M655" s="205"/>
    </row>
    <row r="656">
      <c r="A656" s="205"/>
      <c r="B656" s="205"/>
      <c r="C656" s="205"/>
      <c r="D656" s="205"/>
      <c r="E656" s="205"/>
      <c r="F656" s="205"/>
      <c r="G656" s="205"/>
      <c r="H656" s="205"/>
      <c r="I656" s="205"/>
      <c r="J656" s="205"/>
      <c r="K656" s="205"/>
      <c r="L656" s="205"/>
      <c r="M656" s="205"/>
    </row>
    <row r="657">
      <c r="A657" s="205"/>
      <c r="B657" s="205"/>
      <c r="C657" s="205"/>
      <c r="D657" s="205"/>
      <c r="E657" s="205"/>
      <c r="F657" s="205"/>
      <c r="G657" s="205"/>
      <c r="H657" s="205"/>
      <c r="I657" s="205"/>
      <c r="J657" s="205"/>
      <c r="K657" s="205"/>
      <c r="L657" s="205"/>
      <c r="M657" s="205"/>
    </row>
    <row r="658">
      <c r="A658" s="205"/>
      <c r="B658" s="205"/>
      <c r="C658" s="205"/>
      <c r="D658" s="205"/>
      <c r="E658" s="205"/>
      <c r="F658" s="205"/>
      <c r="G658" s="205"/>
      <c r="H658" s="205"/>
      <c r="I658" s="205"/>
      <c r="J658" s="205"/>
      <c r="K658" s="205"/>
      <c r="L658" s="205"/>
      <c r="M658" s="205"/>
    </row>
    <row r="659">
      <c r="A659" s="205"/>
      <c r="B659" s="205"/>
      <c r="C659" s="205"/>
      <c r="D659" s="205"/>
      <c r="E659" s="205"/>
      <c r="F659" s="205"/>
      <c r="G659" s="205"/>
      <c r="H659" s="205"/>
      <c r="I659" s="205"/>
      <c r="J659" s="205"/>
      <c r="K659" s="205"/>
      <c r="L659" s="205"/>
      <c r="M659" s="205"/>
    </row>
    <row r="660">
      <c r="A660" s="205"/>
      <c r="B660" s="205"/>
      <c r="C660" s="205"/>
      <c r="D660" s="205"/>
      <c r="E660" s="205"/>
      <c r="F660" s="205"/>
      <c r="G660" s="205"/>
      <c r="H660" s="205"/>
      <c r="I660" s="205"/>
      <c r="J660" s="205"/>
      <c r="K660" s="205"/>
      <c r="L660" s="205"/>
      <c r="M660" s="205"/>
    </row>
    <row r="661">
      <c r="A661" s="205"/>
      <c r="B661" s="205"/>
      <c r="C661" s="205"/>
      <c r="D661" s="205"/>
      <c r="E661" s="205"/>
      <c r="F661" s="205"/>
      <c r="G661" s="205"/>
      <c r="H661" s="205"/>
      <c r="I661" s="205"/>
      <c r="J661" s="205"/>
      <c r="K661" s="205"/>
      <c r="L661" s="205"/>
      <c r="M661" s="205"/>
    </row>
    <row r="662">
      <c r="A662" s="205"/>
      <c r="B662" s="205"/>
      <c r="C662" s="205"/>
      <c r="D662" s="205"/>
      <c r="E662" s="205"/>
      <c r="F662" s="205"/>
      <c r="G662" s="205"/>
      <c r="H662" s="205"/>
      <c r="I662" s="205"/>
      <c r="J662" s="205"/>
      <c r="K662" s="205"/>
      <c r="L662" s="205"/>
      <c r="M662" s="205"/>
    </row>
    <row r="663">
      <c r="A663" s="205"/>
      <c r="B663" s="205"/>
      <c r="C663" s="205"/>
      <c r="D663" s="205"/>
      <c r="E663" s="205"/>
      <c r="F663" s="205"/>
      <c r="G663" s="205"/>
      <c r="H663" s="205"/>
      <c r="I663" s="205"/>
      <c r="J663" s="205"/>
      <c r="K663" s="205"/>
      <c r="L663" s="205"/>
      <c r="M663" s="205"/>
    </row>
    <row r="664">
      <c r="A664" s="205"/>
      <c r="B664" s="205"/>
      <c r="C664" s="205"/>
      <c r="D664" s="205"/>
      <c r="E664" s="205"/>
      <c r="F664" s="205"/>
      <c r="G664" s="205"/>
      <c r="H664" s="205"/>
      <c r="I664" s="205"/>
      <c r="J664" s="205"/>
      <c r="K664" s="205"/>
      <c r="L664" s="205"/>
      <c r="M664" s="205"/>
    </row>
    <row r="665">
      <c r="A665" s="205"/>
      <c r="B665" s="205"/>
      <c r="C665" s="205"/>
      <c r="D665" s="205"/>
      <c r="E665" s="205"/>
      <c r="F665" s="205"/>
      <c r="G665" s="205"/>
      <c r="H665" s="205"/>
      <c r="I665" s="205"/>
      <c r="J665" s="205"/>
      <c r="K665" s="205"/>
      <c r="L665" s="205"/>
      <c r="M665" s="205"/>
    </row>
    <row r="666">
      <c r="A666" s="205"/>
      <c r="B666" s="205"/>
      <c r="C666" s="205"/>
      <c r="D666" s="205"/>
      <c r="E666" s="205"/>
      <c r="F666" s="205"/>
      <c r="G666" s="205"/>
      <c r="H666" s="205"/>
      <c r="I666" s="205"/>
      <c r="J666" s="205"/>
      <c r="K666" s="205"/>
      <c r="L666" s="205"/>
      <c r="M666" s="205"/>
    </row>
    <row r="667">
      <c r="A667" s="205"/>
      <c r="B667" s="205"/>
      <c r="C667" s="205"/>
      <c r="D667" s="205"/>
      <c r="E667" s="205"/>
      <c r="F667" s="205"/>
      <c r="G667" s="205"/>
      <c r="H667" s="205"/>
      <c r="I667" s="205"/>
      <c r="J667" s="205"/>
      <c r="K667" s="205"/>
      <c r="L667" s="205"/>
      <c r="M667" s="205"/>
    </row>
    <row r="668">
      <c r="A668" s="205"/>
      <c r="B668" s="205"/>
      <c r="C668" s="205"/>
      <c r="D668" s="205"/>
      <c r="E668" s="205"/>
      <c r="F668" s="205"/>
      <c r="G668" s="205"/>
      <c r="H668" s="205"/>
      <c r="I668" s="205"/>
      <c r="J668" s="205"/>
      <c r="K668" s="205"/>
      <c r="L668" s="205"/>
      <c r="M668" s="205"/>
    </row>
    <row r="669">
      <c r="A669" s="205"/>
      <c r="B669" s="205"/>
      <c r="C669" s="205"/>
      <c r="D669" s="205"/>
      <c r="E669" s="205"/>
      <c r="F669" s="205"/>
      <c r="G669" s="205"/>
      <c r="H669" s="205"/>
      <c r="I669" s="205"/>
      <c r="J669" s="205"/>
      <c r="K669" s="205"/>
      <c r="L669" s="205"/>
      <c r="M669" s="205"/>
    </row>
    <row r="670">
      <c r="A670" s="205"/>
      <c r="B670" s="205"/>
      <c r="C670" s="205"/>
      <c r="D670" s="205"/>
      <c r="E670" s="205"/>
      <c r="F670" s="205"/>
      <c r="G670" s="205"/>
      <c r="H670" s="205"/>
      <c r="I670" s="205"/>
      <c r="J670" s="205"/>
      <c r="K670" s="205"/>
      <c r="L670" s="205"/>
      <c r="M670" s="205"/>
    </row>
    <row r="671">
      <c r="A671" s="205"/>
      <c r="B671" s="205"/>
      <c r="C671" s="205"/>
      <c r="D671" s="205"/>
      <c r="E671" s="205"/>
      <c r="F671" s="205"/>
      <c r="G671" s="205"/>
      <c r="H671" s="205"/>
      <c r="I671" s="205"/>
      <c r="J671" s="205"/>
      <c r="K671" s="205"/>
      <c r="L671" s="205"/>
      <c r="M671" s="205"/>
    </row>
    <row r="672">
      <c r="A672" s="205"/>
      <c r="B672" s="205"/>
      <c r="C672" s="205"/>
      <c r="D672" s="205"/>
      <c r="E672" s="205"/>
      <c r="F672" s="205"/>
      <c r="G672" s="205"/>
      <c r="H672" s="205"/>
      <c r="I672" s="205"/>
      <c r="J672" s="205"/>
      <c r="K672" s="205"/>
      <c r="L672" s="205"/>
      <c r="M672" s="205"/>
    </row>
    <row r="673">
      <c r="A673" s="205"/>
      <c r="B673" s="205"/>
      <c r="C673" s="205"/>
      <c r="D673" s="205"/>
      <c r="E673" s="205"/>
      <c r="F673" s="205"/>
      <c r="G673" s="205"/>
      <c r="H673" s="205"/>
      <c r="I673" s="205"/>
      <c r="J673" s="205"/>
      <c r="K673" s="205"/>
      <c r="L673" s="205"/>
      <c r="M673" s="205"/>
    </row>
    <row r="674">
      <c r="A674" s="205"/>
      <c r="B674" s="205"/>
      <c r="C674" s="205"/>
      <c r="D674" s="205"/>
      <c r="E674" s="205"/>
      <c r="F674" s="205"/>
      <c r="G674" s="205"/>
      <c r="H674" s="205"/>
      <c r="I674" s="205"/>
      <c r="J674" s="205"/>
      <c r="K674" s="205"/>
      <c r="L674" s="205"/>
      <c r="M674" s="205"/>
    </row>
    <row r="675">
      <c r="A675" s="205"/>
      <c r="B675" s="205"/>
      <c r="C675" s="205"/>
      <c r="D675" s="205"/>
      <c r="E675" s="205"/>
      <c r="F675" s="205"/>
      <c r="G675" s="205"/>
      <c r="H675" s="205"/>
      <c r="I675" s="205"/>
      <c r="J675" s="205"/>
      <c r="K675" s="205"/>
      <c r="L675" s="205"/>
      <c r="M675" s="205"/>
    </row>
    <row r="676">
      <c r="A676" s="205"/>
      <c r="B676" s="205"/>
      <c r="C676" s="205"/>
      <c r="D676" s="205"/>
      <c r="E676" s="205"/>
      <c r="F676" s="205"/>
      <c r="G676" s="205"/>
      <c r="H676" s="205"/>
      <c r="I676" s="205"/>
      <c r="J676" s="205"/>
      <c r="K676" s="205"/>
      <c r="L676" s="205"/>
      <c r="M676" s="205"/>
    </row>
    <row r="677">
      <c r="A677" s="205"/>
      <c r="B677" s="205"/>
      <c r="C677" s="205"/>
      <c r="D677" s="205"/>
      <c r="E677" s="205"/>
      <c r="F677" s="205"/>
      <c r="G677" s="205"/>
      <c r="H677" s="205"/>
      <c r="I677" s="205"/>
      <c r="J677" s="205"/>
      <c r="K677" s="205"/>
      <c r="L677" s="205"/>
      <c r="M677" s="205"/>
    </row>
    <row r="678">
      <c r="A678" s="205"/>
      <c r="B678" s="205"/>
      <c r="C678" s="205"/>
      <c r="D678" s="205"/>
      <c r="E678" s="205"/>
      <c r="F678" s="205"/>
      <c r="G678" s="205"/>
      <c r="H678" s="205"/>
      <c r="I678" s="205"/>
      <c r="J678" s="205"/>
      <c r="K678" s="205"/>
      <c r="L678" s="205"/>
      <c r="M678" s="205"/>
    </row>
    <row r="679">
      <c r="A679" s="205"/>
      <c r="B679" s="205"/>
      <c r="C679" s="205"/>
      <c r="D679" s="205"/>
      <c r="E679" s="205"/>
      <c r="F679" s="205"/>
      <c r="G679" s="205"/>
      <c r="H679" s="205"/>
      <c r="I679" s="205"/>
      <c r="J679" s="205"/>
      <c r="K679" s="205"/>
      <c r="L679" s="205"/>
      <c r="M679" s="205"/>
    </row>
    <row r="680">
      <c r="A680" s="205"/>
      <c r="B680" s="205"/>
      <c r="C680" s="205"/>
      <c r="D680" s="205"/>
      <c r="E680" s="205"/>
      <c r="F680" s="205"/>
      <c r="G680" s="205"/>
      <c r="H680" s="205"/>
      <c r="I680" s="205"/>
      <c r="J680" s="205"/>
      <c r="K680" s="205"/>
      <c r="L680" s="205"/>
      <c r="M680" s="205"/>
    </row>
    <row r="681">
      <c r="A681" s="205"/>
      <c r="B681" s="205"/>
      <c r="C681" s="205"/>
      <c r="D681" s="205"/>
      <c r="E681" s="205"/>
      <c r="F681" s="205"/>
      <c r="G681" s="205"/>
      <c r="H681" s="205"/>
      <c r="I681" s="205"/>
      <c r="J681" s="205"/>
      <c r="K681" s="205"/>
      <c r="L681" s="205"/>
      <c r="M681" s="205"/>
    </row>
    <row r="682">
      <c r="A682" s="205"/>
      <c r="B682" s="205"/>
      <c r="C682" s="205"/>
      <c r="D682" s="205"/>
      <c r="E682" s="205"/>
      <c r="F682" s="205"/>
      <c r="G682" s="205"/>
      <c r="H682" s="205"/>
      <c r="I682" s="205"/>
      <c r="J682" s="205"/>
      <c r="K682" s="205"/>
      <c r="L682" s="205"/>
      <c r="M682" s="205"/>
    </row>
    <row r="683">
      <c r="A683" s="205"/>
      <c r="B683" s="205"/>
      <c r="C683" s="205"/>
      <c r="D683" s="205"/>
      <c r="E683" s="205"/>
      <c r="F683" s="205"/>
      <c r="G683" s="205"/>
      <c r="H683" s="205"/>
      <c r="I683" s="205"/>
      <c r="J683" s="205"/>
      <c r="K683" s="205"/>
      <c r="L683" s="205"/>
      <c r="M683" s="205"/>
    </row>
    <row r="684">
      <c r="A684" s="205"/>
      <c r="B684" s="205"/>
      <c r="C684" s="205"/>
      <c r="D684" s="205"/>
      <c r="E684" s="205"/>
      <c r="F684" s="205"/>
      <c r="G684" s="205"/>
      <c r="H684" s="205"/>
      <c r="I684" s="205"/>
      <c r="J684" s="205"/>
      <c r="K684" s="205"/>
      <c r="L684" s="205"/>
      <c r="M684" s="205"/>
    </row>
    <row r="685">
      <c r="A685" s="205"/>
      <c r="B685" s="205"/>
      <c r="C685" s="205"/>
      <c r="D685" s="205"/>
      <c r="E685" s="205"/>
      <c r="F685" s="205"/>
      <c r="G685" s="205"/>
      <c r="H685" s="205"/>
      <c r="I685" s="205"/>
      <c r="J685" s="205"/>
      <c r="K685" s="205"/>
      <c r="L685" s="205"/>
      <c r="M685" s="205"/>
    </row>
    <row r="686">
      <c r="A686" s="205"/>
      <c r="B686" s="205"/>
      <c r="C686" s="205"/>
      <c r="D686" s="205"/>
      <c r="E686" s="205"/>
      <c r="F686" s="205"/>
      <c r="G686" s="205"/>
      <c r="H686" s="205"/>
      <c r="I686" s="205"/>
      <c r="J686" s="205"/>
      <c r="K686" s="205"/>
      <c r="L686" s="205"/>
      <c r="M686" s="205"/>
    </row>
    <row r="687">
      <c r="A687" s="205"/>
      <c r="B687" s="205"/>
      <c r="C687" s="205"/>
      <c r="D687" s="205"/>
      <c r="E687" s="205"/>
      <c r="F687" s="205"/>
      <c r="G687" s="205"/>
      <c r="H687" s="205"/>
      <c r="I687" s="205"/>
      <c r="J687" s="205"/>
      <c r="K687" s="205"/>
      <c r="L687" s="205"/>
      <c r="M687" s="205"/>
    </row>
    <row r="688">
      <c r="A688" s="205"/>
      <c r="B688" s="205"/>
      <c r="C688" s="205"/>
      <c r="D688" s="205"/>
      <c r="E688" s="205"/>
      <c r="F688" s="205"/>
      <c r="G688" s="205"/>
      <c r="H688" s="205"/>
      <c r="I688" s="205"/>
      <c r="J688" s="205"/>
      <c r="K688" s="205"/>
      <c r="L688" s="205"/>
      <c r="M688" s="205"/>
    </row>
    <row r="689">
      <c r="A689" s="205"/>
      <c r="B689" s="205"/>
      <c r="C689" s="205"/>
      <c r="D689" s="205"/>
      <c r="E689" s="205"/>
      <c r="F689" s="205"/>
      <c r="G689" s="205"/>
      <c r="H689" s="205"/>
      <c r="I689" s="205"/>
      <c r="J689" s="205"/>
      <c r="K689" s="205"/>
      <c r="L689" s="205"/>
      <c r="M689" s="205"/>
    </row>
    <row r="690">
      <c r="A690" s="205"/>
      <c r="B690" s="205"/>
      <c r="C690" s="205"/>
      <c r="D690" s="205"/>
      <c r="E690" s="205"/>
      <c r="F690" s="205"/>
      <c r="G690" s="205"/>
      <c r="H690" s="205"/>
      <c r="I690" s="205"/>
      <c r="J690" s="205"/>
      <c r="K690" s="205"/>
      <c r="L690" s="205"/>
      <c r="M690" s="205"/>
    </row>
    <row r="691">
      <c r="A691" s="205"/>
      <c r="B691" s="205"/>
      <c r="C691" s="205"/>
      <c r="D691" s="205"/>
      <c r="E691" s="205"/>
      <c r="F691" s="205"/>
      <c r="G691" s="205"/>
      <c r="H691" s="205"/>
      <c r="I691" s="205"/>
      <c r="J691" s="205"/>
      <c r="K691" s="205"/>
      <c r="L691" s="205"/>
      <c r="M691" s="205"/>
    </row>
    <row r="692">
      <c r="A692" s="205"/>
      <c r="B692" s="205"/>
      <c r="C692" s="205"/>
      <c r="D692" s="205"/>
      <c r="E692" s="205"/>
      <c r="F692" s="205"/>
      <c r="G692" s="205"/>
      <c r="H692" s="205"/>
      <c r="I692" s="205"/>
      <c r="J692" s="205"/>
      <c r="K692" s="205"/>
      <c r="L692" s="205"/>
      <c r="M692" s="205"/>
    </row>
    <row r="693">
      <c r="A693" s="205"/>
      <c r="B693" s="205"/>
      <c r="C693" s="205"/>
      <c r="D693" s="205"/>
      <c r="E693" s="205"/>
      <c r="F693" s="205"/>
      <c r="G693" s="205"/>
      <c r="H693" s="205"/>
      <c r="I693" s="205"/>
      <c r="J693" s="205"/>
      <c r="K693" s="205"/>
      <c r="L693" s="205"/>
      <c r="M693" s="205"/>
    </row>
    <row r="694">
      <c r="A694" s="205"/>
      <c r="B694" s="205"/>
      <c r="C694" s="205"/>
      <c r="D694" s="205"/>
      <c r="E694" s="205"/>
      <c r="F694" s="205"/>
      <c r="G694" s="205"/>
      <c r="H694" s="205"/>
      <c r="I694" s="205"/>
      <c r="J694" s="205"/>
      <c r="K694" s="205"/>
      <c r="L694" s="205"/>
      <c r="M694" s="205"/>
    </row>
    <row r="695">
      <c r="A695" s="205"/>
      <c r="B695" s="205"/>
      <c r="C695" s="205"/>
      <c r="D695" s="205"/>
      <c r="E695" s="205"/>
      <c r="F695" s="205"/>
      <c r="G695" s="205"/>
      <c r="H695" s="205"/>
      <c r="I695" s="205"/>
      <c r="J695" s="205"/>
      <c r="K695" s="205"/>
      <c r="L695" s="205"/>
      <c r="M695" s="205"/>
    </row>
    <row r="696">
      <c r="A696" s="205"/>
      <c r="B696" s="205"/>
      <c r="C696" s="205"/>
      <c r="D696" s="205"/>
      <c r="E696" s="205"/>
      <c r="F696" s="205"/>
      <c r="G696" s="205"/>
      <c r="H696" s="205"/>
      <c r="I696" s="205"/>
      <c r="J696" s="205"/>
      <c r="K696" s="205"/>
      <c r="L696" s="205"/>
      <c r="M696" s="205"/>
    </row>
    <row r="697">
      <c r="A697" s="205"/>
      <c r="B697" s="205"/>
      <c r="C697" s="205"/>
      <c r="D697" s="205"/>
      <c r="E697" s="205"/>
      <c r="F697" s="205"/>
      <c r="G697" s="205"/>
      <c r="H697" s="205"/>
      <c r="I697" s="205"/>
      <c r="J697" s="205"/>
      <c r="K697" s="205"/>
      <c r="L697" s="205"/>
      <c r="M697" s="205"/>
    </row>
    <row r="698">
      <c r="A698" s="205"/>
      <c r="B698" s="205"/>
      <c r="C698" s="205"/>
      <c r="D698" s="205"/>
      <c r="E698" s="205"/>
      <c r="F698" s="205"/>
      <c r="G698" s="205"/>
      <c r="H698" s="205"/>
      <c r="I698" s="205"/>
      <c r="J698" s="205"/>
      <c r="K698" s="205"/>
      <c r="L698" s="205"/>
      <c r="M698" s="205"/>
    </row>
    <row r="699">
      <c r="A699" s="205"/>
      <c r="B699" s="205"/>
      <c r="C699" s="205"/>
      <c r="D699" s="205"/>
      <c r="E699" s="205"/>
      <c r="F699" s="205"/>
      <c r="G699" s="205"/>
      <c r="H699" s="205"/>
      <c r="I699" s="205"/>
      <c r="J699" s="205"/>
      <c r="K699" s="205"/>
      <c r="L699" s="205"/>
      <c r="M699" s="205"/>
    </row>
    <row r="700">
      <c r="A700" s="205"/>
      <c r="B700" s="205"/>
      <c r="C700" s="205"/>
      <c r="D700" s="205"/>
      <c r="E700" s="205"/>
      <c r="F700" s="205"/>
      <c r="G700" s="205"/>
      <c r="H700" s="205"/>
      <c r="I700" s="205"/>
      <c r="J700" s="205"/>
      <c r="K700" s="205"/>
      <c r="L700" s="205"/>
      <c r="M700" s="205"/>
    </row>
    <row r="701">
      <c r="A701" s="205"/>
      <c r="B701" s="205"/>
      <c r="C701" s="205"/>
      <c r="D701" s="205"/>
      <c r="E701" s="205"/>
      <c r="F701" s="205"/>
      <c r="G701" s="205"/>
      <c r="H701" s="205"/>
      <c r="I701" s="205"/>
      <c r="J701" s="205"/>
      <c r="K701" s="205"/>
      <c r="L701" s="205"/>
      <c r="M701" s="205"/>
    </row>
    <row r="702">
      <c r="A702" s="205"/>
      <c r="B702" s="205"/>
      <c r="C702" s="205"/>
      <c r="D702" s="205"/>
      <c r="E702" s="205"/>
      <c r="F702" s="205"/>
      <c r="G702" s="205"/>
      <c r="H702" s="205"/>
      <c r="I702" s="205"/>
      <c r="J702" s="205"/>
      <c r="K702" s="205"/>
      <c r="L702" s="205"/>
      <c r="M702" s="205"/>
    </row>
    <row r="703">
      <c r="A703" s="205"/>
      <c r="B703" s="205"/>
      <c r="C703" s="205"/>
      <c r="D703" s="205"/>
      <c r="E703" s="205"/>
      <c r="F703" s="205"/>
      <c r="G703" s="205"/>
      <c r="H703" s="205"/>
      <c r="I703" s="205"/>
      <c r="J703" s="205"/>
      <c r="K703" s="205"/>
      <c r="L703" s="205"/>
      <c r="M703" s="205"/>
    </row>
    <row r="704">
      <c r="A704" s="205"/>
      <c r="B704" s="205"/>
      <c r="C704" s="205"/>
      <c r="D704" s="205"/>
      <c r="E704" s="205"/>
      <c r="F704" s="205"/>
      <c r="G704" s="205"/>
      <c r="H704" s="205"/>
      <c r="I704" s="205"/>
      <c r="J704" s="205"/>
      <c r="K704" s="205"/>
      <c r="L704" s="205"/>
      <c r="M704" s="205"/>
    </row>
    <row r="705">
      <c r="A705" s="205"/>
      <c r="B705" s="205"/>
      <c r="C705" s="205"/>
      <c r="D705" s="205"/>
      <c r="E705" s="205"/>
      <c r="F705" s="205"/>
      <c r="G705" s="205"/>
      <c r="H705" s="205"/>
      <c r="I705" s="205"/>
      <c r="J705" s="205"/>
      <c r="K705" s="205"/>
      <c r="L705" s="205"/>
      <c r="M705" s="205"/>
    </row>
    <row r="706">
      <c r="A706" s="205"/>
      <c r="B706" s="205"/>
      <c r="C706" s="205"/>
      <c r="D706" s="205"/>
      <c r="E706" s="205"/>
      <c r="F706" s="205"/>
      <c r="G706" s="205"/>
      <c r="H706" s="205"/>
      <c r="I706" s="205"/>
      <c r="J706" s="205"/>
      <c r="K706" s="205"/>
      <c r="L706" s="205"/>
      <c r="M706" s="205"/>
    </row>
    <row r="707">
      <c r="A707" s="205"/>
      <c r="B707" s="205"/>
      <c r="C707" s="205"/>
      <c r="D707" s="205"/>
      <c r="E707" s="205"/>
      <c r="F707" s="205"/>
      <c r="G707" s="205"/>
      <c r="H707" s="205"/>
      <c r="I707" s="205"/>
      <c r="J707" s="205"/>
      <c r="K707" s="205"/>
      <c r="L707" s="205"/>
      <c r="M707" s="205"/>
    </row>
    <row r="708">
      <c r="A708" s="205"/>
      <c r="B708" s="205"/>
      <c r="C708" s="205"/>
      <c r="D708" s="205"/>
      <c r="E708" s="205"/>
      <c r="F708" s="205"/>
      <c r="G708" s="205"/>
      <c r="H708" s="205"/>
      <c r="I708" s="205"/>
      <c r="J708" s="205"/>
      <c r="K708" s="205"/>
      <c r="L708" s="205"/>
      <c r="M708" s="205"/>
    </row>
    <row r="709">
      <c r="A709" s="205"/>
      <c r="B709" s="205"/>
      <c r="C709" s="205"/>
      <c r="D709" s="205"/>
      <c r="E709" s="205"/>
      <c r="F709" s="205"/>
      <c r="G709" s="205"/>
      <c r="H709" s="205"/>
      <c r="I709" s="205"/>
      <c r="J709" s="205"/>
      <c r="K709" s="205"/>
      <c r="L709" s="205"/>
      <c r="M709" s="205"/>
    </row>
    <row r="710">
      <c r="A710" s="205"/>
      <c r="B710" s="205"/>
      <c r="C710" s="205"/>
      <c r="D710" s="205"/>
      <c r="E710" s="205"/>
      <c r="F710" s="205"/>
      <c r="G710" s="205"/>
      <c r="H710" s="205"/>
      <c r="I710" s="205"/>
      <c r="J710" s="205"/>
      <c r="K710" s="205"/>
      <c r="L710" s="205"/>
      <c r="M710" s="205"/>
    </row>
    <row r="711">
      <c r="A711" s="205"/>
      <c r="B711" s="205"/>
      <c r="C711" s="205"/>
      <c r="D711" s="205"/>
      <c r="E711" s="205"/>
      <c r="F711" s="205"/>
      <c r="G711" s="205"/>
      <c r="H711" s="205"/>
      <c r="I711" s="205"/>
      <c r="J711" s="205"/>
      <c r="K711" s="205"/>
      <c r="L711" s="205"/>
      <c r="M711" s="205"/>
    </row>
    <row r="712">
      <c r="A712" s="205"/>
      <c r="B712" s="205"/>
      <c r="C712" s="205"/>
      <c r="D712" s="205"/>
      <c r="E712" s="205"/>
      <c r="F712" s="205"/>
      <c r="G712" s="205"/>
      <c r="H712" s="205"/>
      <c r="I712" s="205"/>
      <c r="J712" s="205"/>
      <c r="K712" s="205"/>
      <c r="L712" s="205"/>
      <c r="M712" s="205"/>
    </row>
    <row r="713">
      <c r="A713" s="205"/>
      <c r="B713" s="205"/>
      <c r="C713" s="205"/>
      <c r="D713" s="205"/>
      <c r="E713" s="205"/>
      <c r="F713" s="205"/>
      <c r="G713" s="205"/>
      <c r="H713" s="205"/>
      <c r="I713" s="205"/>
      <c r="J713" s="205"/>
      <c r="K713" s="205"/>
      <c r="L713" s="205"/>
      <c r="M713" s="205"/>
    </row>
    <row r="714">
      <c r="A714" s="205"/>
      <c r="B714" s="205"/>
      <c r="C714" s="205"/>
      <c r="D714" s="205"/>
      <c r="E714" s="205"/>
      <c r="F714" s="205"/>
      <c r="G714" s="205"/>
      <c r="H714" s="205"/>
      <c r="I714" s="205"/>
      <c r="J714" s="205"/>
      <c r="K714" s="205"/>
      <c r="L714" s="205"/>
      <c r="M714" s="205"/>
    </row>
    <row r="715">
      <c r="A715" s="205"/>
      <c r="B715" s="205"/>
      <c r="C715" s="205"/>
      <c r="D715" s="205"/>
      <c r="E715" s="205"/>
      <c r="F715" s="205"/>
      <c r="G715" s="205"/>
      <c r="H715" s="205"/>
      <c r="I715" s="205"/>
      <c r="J715" s="205"/>
      <c r="K715" s="205"/>
      <c r="L715" s="205"/>
      <c r="M715" s="205"/>
    </row>
    <row r="716">
      <c r="A716" s="205"/>
      <c r="B716" s="205"/>
      <c r="C716" s="205"/>
      <c r="D716" s="205"/>
      <c r="E716" s="205"/>
      <c r="F716" s="205"/>
      <c r="G716" s="205"/>
      <c r="H716" s="205"/>
      <c r="I716" s="205"/>
      <c r="J716" s="205"/>
      <c r="K716" s="205"/>
      <c r="L716" s="205"/>
      <c r="M716" s="205"/>
    </row>
    <row r="717">
      <c r="A717" s="205"/>
      <c r="B717" s="205"/>
      <c r="C717" s="205"/>
      <c r="D717" s="205"/>
      <c r="E717" s="205"/>
      <c r="F717" s="205"/>
      <c r="G717" s="205"/>
      <c r="H717" s="205"/>
      <c r="I717" s="205"/>
      <c r="J717" s="205"/>
      <c r="K717" s="205"/>
      <c r="L717" s="205"/>
      <c r="M717" s="205"/>
    </row>
    <row r="718">
      <c r="A718" s="205"/>
      <c r="B718" s="205"/>
      <c r="C718" s="205"/>
      <c r="D718" s="205"/>
      <c r="E718" s="205"/>
      <c r="F718" s="205"/>
      <c r="G718" s="205"/>
      <c r="H718" s="205"/>
      <c r="I718" s="205"/>
      <c r="J718" s="205"/>
      <c r="K718" s="205"/>
      <c r="L718" s="205"/>
      <c r="M718" s="205"/>
    </row>
    <row r="719">
      <c r="A719" s="205"/>
      <c r="B719" s="205"/>
      <c r="C719" s="205"/>
      <c r="D719" s="205"/>
      <c r="E719" s="205"/>
      <c r="F719" s="205"/>
      <c r="G719" s="205"/>
      <c r="H719" s="205"/>
      <c r="I719" s="205"/>
      <c r="J719" s="205"/>
      <c r="K719" s="205"/>
      <c r="L719" s="205"/>
      <c r="M719" s="205"/>
    </row>
    <row r="720">
      <c r="A720" s="205"/>
      <c r="B720" s="205"/>
      <c r="C720" s="205"/>
      <c r="D720" s="205"/>
      <c r="E720" s="205"/>
      <c r="F720" s="205"/>
      <c r="G720" s="205"/>
      <c r="H720" s="205"/>
      <c r="I720" s="205"/>
      <c r="J720" s="205"/>
      <c r="K720" s="205"/>
      <c r="L720" s="205"/>
      <c r="M720" s="205"/>
    </row>
    <row r="721">
      <c r="A721" s="205"/>
      <c r="B721" s="205"/>
      <c r="C721" s="205"/>
      <c r="D721" s="205"/>
      <c r="E721" s="205"/>
      <c r="F721" s="205"/>
      <c r="G721" s="205"/>
      <c r="H721" s="205"/>
      <c r="I721" s="205"/>
      <c r="J721" s="205"/>
      <c r="K721" s="205"/>
      <c r="L721" s="205"/>
      <c r="M721" s="205"/>
    </row>
    <row r="722">
      <c r="A722" s="205"/>
      <c r="B722" s="205"/>
      <c r="C722" s="205"/>
      <c r="D722" s="205"/>
      <c r="E722" s="205"/>
      <c r="F722" s="205"/>
      <c r="G722" s="205"/>
      <c r="H722" s="205"/>
      <c r="I722" s="205"/>
      <c r="J722" s="205"/>
      <c r="K722" s="205"/>
      <c r="L722" s="205"/>
      <c r="M722" s="205"/>
    </row>
    <row r="723">
      <c r="A723" s="205"/>
      <c r="B723" s="205"/>
      <c r="C723" s="205"/>
      <c r="D723" s="205"/>
      <c r="E723" s="205"/>
      <c r="F723" s="205"/>
      <c r="G723" s="205"/>
      <c r="H723" s="205"/>
      <c r="I723" s="205"/>
      <c r="J723" s="205"/>
      <c r="K723" s="205"/>
      <c r="L723" s="205"/>
      <c r="M723" s="205"/>
    </row>
    <row r="724">
      <c r="A724" s="205"/>
      <c r="B724" s="205"/>
      <c r="C724" s="205"/>
      <c r="D724" s="205"/>
      <c r="E724" s="205"/>
      <c r="F724" s="205"/>
      <c r="G724" s="205"/>
      <c r="H724" s="205"/>
      <c r="I724" s="205"/>
      <c r="J724" s="205"/>
      <c r="K724" s="205"/>
      <c r="L724" s="205"/>
      <c r="M724" s="205"/>
    </row>
    <row r="725">
      <c r="A725" s="205"/>
      <c r="B725" s="205"/>
      <c r="C725" s="205"/>
      <c r="D725" s="205"/>
      <c r="E725" s="205"/>
      <c r="F725" s="205"/>
      <c r="G725" s="205"/>
      <c r="H725" s="205"/>
      <c r="I725" s="205"/>
      <c r="J725" s="205"/>
      <c r="K725" s="205"/>
      <c r="L725" s="205"/>
      <c r="M725" s="205"/>
    </row>
    <row r="726">
      <c r="A726" s="205"/>
      <c r="B726" s="205"/>
      <c r="C726" s="205"/>
      <c r="D726" s="205"/>
      <c r="E726" s="205"/>
      <c r="F726" s="205"/>
      <c r="G726" s="205"/>
      <c r="H726" s="205"/>
      <c r="I726" s="205"/>
      <c r="J726" s="205"/>
      <c r="K726" s="205"/>
      <c r="L726" s="205"/>
      <c r="M726" s="205"/>
    </row>
    <row r="727">
      <c r="A727" s="205"/>
      <c r="B727" s="205"/>
      <c r="C727" s="205"/>
      <c r="D727" s="205"/>
      <c r="E727" s="205"/>
      <c r="F727" s="205"/>
      <c r="G727" s="205"/>
      <c r="H727" s="205"/>
      <c r="I727" s="205"/>
      <c r="J727" s="205"/>
      <c r="K727" s="205"/>
      <c r="L727" s="205"/>
      <c r="M727" s="205"/>
    </row>
    <row r="728">
      <c r="A728" s="205"/>
      <c r="B728" s="205"/>
      <c r="C728" s="205"/>
      <c r="D728" s="205"/>
      <c r="E728" s="205"/>
      <c r="F728" s="205"/>
      <c r="G728" s="205"/>
      <c r="H728" s="205"/>
      <c r="I728" s="205"/>
      <c r="J728" s="205"/>
      <c r="K728" s="205"/>
      <c r="L728" s="205"/>
      <c r="M728" s="205"/>
    </row>
    <row r="729">
      <c r="A729" s="205"/>
      <c r="B729" s="205"/>
      <c r="C729" s="205"/>
      <c r="D729" s="205"/>
      <c r="E729" s="205"/>
      <c r="F729" s="205"/>
      <c r="G729" s="205"/>
      <c r="H729" s="205"/>
      <c r="I729" s="205"/>
      <c r="J729" s="205"/>
      <c r="K729" s="205"/>
      <c r="L729" s="205"/>
      <c r="M729" s="205"/>
    </row>
    <row r="730">
      <c r="A730" s="205"/>
      <c r="B730" s="205"/>
      <c r="C730" s="205"/>
      <c r="D730" s="205"/>
      <c r="E730" s="205"/>
      <c r="F730" s="205"/>
      <c r="G730" s="205"/>
      <c r="H730" s="205"/>
      <c r="I730" s="205"/>
      <c r="J730" s="205"/>
      <c r="K730" s="205"/>
      <c r="L730" s="205"/>
      <c r="M730" s="205"/>
    </row>
    <row r="731">
      <c r="A731" s="205"/>
      <c r="B731" s="205"/>
      <c r="C731" s="205"/>
      <c r="D731" s="205"/>
      <c r="E731" s="205"/>
      <c r="F731" s="205"/>
      <c r="G731" s="205"/>
      <c r="H731" s="205"/>
      <c r="I731" s="205"/>
      <c r="J731" s="205"/>
      <c r="K731" s="205"/>
      <c r="L731" s="205"/>
      <c r="M731" s="205"/>
    </row>
    <row r="732">
      <c r="A732" s="205"/>
      <c r="B732" s="205"/>
      <c r="C732" s="205"/>
      <c r="D732" s="205"/>
      <c r="E732" s="205"/>
      <c r="F732" s="205"/>
      <c r="G732" s="205"/>
      <c r="H732" s="205"/>
      <c r="I732" s="205"/>
      <c r="J732" s="205"/>
      <c r="K732" s="205"/>
      <c r="L732" s="205"/>
      <c r="M732" s="205"/>
    </row>
    <row r="733">
      <c r="A733" s="205"/>
      <c r="B733" s="205"/>
      <c r="C733" s="205"/>
      <c r="D733" s="205"/>
      <c r="E733" s="205"/>
      <c r="F733" s="205"/>
      <c r="G733" s="205"/>
      <c r="H733" s="205"/>
      <c r="I733" s="205"/>
      <c r="J733" s="205"/>
      <c r="K733" s="205"/>
      <c r="L733" s="205"/>
      <c r="M733" s="205"/>
    </row>
    <row r="734">
      <c r="A734" s="205"/>
      <c r="B734" s="205"/>
      <c r="C734" s="205"/>
      <c r="D734" s="205"/>
      <c r="E734" s="205"/>
      <c r="F734" s="205"/>
      <c r="G734" s="205"/>
      <c r="H734" s="205"/>
      <c r="I734" s="205"/>
      <c r="J734" s="205"/>
      <c r="K734" s="205"/>
      <c r="L734" s="205"/>
      <c r="M734" s="205"/>
    </row>
    <row r="735">
      <c r="A735" s="205"/>
      <c r="B735" s="205"/>
      <c r="C735" s="205"/>
      <c r="D735" s="205"/>
      <c r="E735" s="205"/>
      <c r="F735" s="205"/>
      <c r="G735" s="205"/>
      <c r="H735" s="205"/>
      <c r="I735" s="205"/>
      <c r="J735" s="205"/>
      <c r="K735" s="205"/>
      <c r="L735" s="205"/>
      <c r="M735" s="205"/>
    </row>
    <row r="736">
      <c r="A736" s="205"/>
      <c r="B736" s="205"/>
      <c r="C736" s="205"/>
      <c r="D736" s="205"/>
      <c r="E736" s="205"/>
      <c r="F736" s="205"/>
      <c r="G736" s="205"/>
      <c r="H736" s="205"/>
      <c r="I736" s="205"/>
      <c r="J736" s="205"/>
      <c r="K736" s="205"/>
      <c r="L736" s="205"/>
      <c r="M736" s="205"/>
    </row>
    <row r="737">
      <c r="A737" s="205"/>
      <c r="B737" s="205"/>
      <c r="C737" s="205"/>
      <c r="D737" s="205"/>
      <c r="E737" s="205"/>
      <c r="F737" s="205"/>
      <c r="G737" s="205"/>
      <c r="H737" s="205"/>
      <c r="I737" s="205"/>
      <c r="J737" s="205"/>
      <c r="K737" s="205"/>
      <c r="L737" s="205"/>
      <c r="M737" s="205"/>
    </row>
    <row r="738">
      <c r="A738" s="205"/>
      <c r="B738" s="205"/>
      <c r="C738" s="205"/>
      <c r="D738" s="205"/>
      <c r="E738" s="205"/>
      <c r="F738" s="205"/>
      <c r="G738" s="205"/>
      <c r="H738" s="205"/>
      <c r="I738" s="205"/>
      <c r="J738" s="205"/>
      <c r="K738" s="205"/>
      <c r="L738" s="205"/>
      <c r="M738" s="205"/>
    </row>
    <row r="739">
      <c r="A739" s="205"/>
      <c r="B739" s="205"/>
      <c r="C739" s="205"/>
      <c r="D739" s="205"/>
      <c r="E739" s="205"/>
      <c r="F739" s="205"/>
      <c r="G739" s="205"/>
      <c r="H739" s="205"/>
      <c r="I739" s="205"/>
      <c r="J739" s="205"/>
      <c r="K739" s="205"/>
      <c r="L739" s="205"/>
      <c r="M739" s="205"/>
    </row>
    <row r="740">
      <c r="A740" s="205"/>
      <c r="B740" s="205"/>
      <c r="C740" s="205"/>
      <c r="D740" s="205"/>
      <c r="E740" s="205"/>
      <c r="F740" s="205"/>
      <c r="G740" s="205"/>
      <c r="H740" s="205"/>
      <c r="I740" s="205"/>
      <c r="J740" s="205"/>
      <c r="K740" s="205"/>
      <c r="L740" s="205"/>
      <c r="M740" s="205"/>
    </row>
    <row r="741">
      <c r="A741" s="205"/>
      <c r="B741" s="205"/>
      <c r="C741" s="205"/>
      <c r="D741" s="205"/>
      <c r="E741" s="205"/>
      <c r="F741" s="205"/>
      <c r="G741" s="205"/>
      <c r="H741" s="205"/>
      <c r="I741" s="205"/>
      <c r="J741" s="205"/>
      <c r="K741" s="205"/>
      <c r="L741" s="205"/>
      <c r="M741" s="205"/>
    </row>
    <row r="742">
      <c r="A742" s="205"/>
      <c r="B742" s="205"/>
      <c r="C742" s="205"/>
      <c r="D742" s="205"/>
      <c r="E742" s="205"/>
      <c r="F742" s="205"/>
      <c r="G742" s="205"/>
      <c r="H742" s="205"/>
      <c r="I742" s="205"/>
      <c r="J742" s="205"/>
      <c r="K742" s="205"/>
      <c r="L742" s="205"/>
      <c r="M742" s="205"/>
    </row>
    <row r="743">
      <c r="A743" s="205"/>
      <c r="B743" s="205"/>
      <c r="C743" s="205"/>
      <c r="D743" s="205"/>
      <c r="E743" s="205"/>
      <c r="F743" s="205"/>
      <c r="G743" s="205"/>
      <c r="H743" s="205"/>
      <c r="I743" s="205"/>
      <c r="J743" s="205"/>
      <c r="K743" s="205"/>
      <c r="L743" s="205"/>
      <c r="M743" s="205"/>
    </row>
    <row r="744">
      <c r="A744" s="205"/>
      <c r="B744" s="205"/>
      <c r="C744" s="205"/>
      <c r="D744" s="205"/>
      <c r="E744" s="205"/>
      <c r="F744" s="205"/>
      <c r="G744" s="205"/>
      <c r="H744" s="205"/>
      <c r="I744" s="205"/>
      <c r="J744" s="205"/>
      <c r="K744" s="205"/>
      <c r="L744" s="205"/>
      <c r="M744" s="205"/>
    </row>
    <row r="745">
      <c r="A745" s="205"/>
      <c r="B745" s="205"/>
      <c r="C745" s="205"/>
      <c r="D745" s="205"/>
      <c r="E745" s="205"/>
      <c r="F745" s="205"/>
      <c r="G745" s="205"/>
      <c r="H745" s="205"/>
      <c r="I745" s="205"/>
      <c r="J745" s="205"/>
      <c r="K745" s="205"/>
      <c r="L745" s="205"/>
      <c r="M745" s="205"/>
    </row>
    <row r="746">
      <c r="A746" s="205"/>
      <c r="B746" s="205"/>
      <c r="C746" s="205"/>
      <c r="D746" s="205"/>
      <c r="E746" s="205"/>
      <c r="F746" s="205"/>
      <c r="G746" s="205"/>
      <c r="H746" s="205"/>
      <c r="I746" s="205"/>
      <c r="J746" s="205"/>
      <c r="K746" s="205"/>
      <c r="L746" s="205"/>
      <c r="M746" s="205"/>
    </row>
    <row r="747">
      <c r="A747" s="205"/>
      <c r="B747" s="205"/>
      <c r="C747" s="205"/>
      <c r="D747" s="205"/>
      <c r="E747" s="205"/>
      <c r="F747" s="205"/>
      <c r="G747" s="205"/>
      <c r="H747" s="205"/>
      <c r="I747" s="205"/>
      <c r="J747" s="205"/>
      <c r="K747" s="205"/>
      <c r="L747" s="205"/>
      <c r="M747" s="205"/>
    </row>
    <row r="748">
      <c r="A748" s="205"/>
      <c r="B748" s="205"/>
      <c r="C748" s="205"/>
      <c r="D748" s="205"/>
      <c r="E748" s="205"/>
      <c r="F748" s="205"/>
      <c r="G748" s="205"/>
      <c r="H748" s="205"/>
      <c r="I748" s="205"/>
      <c r="J748" s="205"/>
      <c r="K748" s="205"/>
      <c r="L748" s="205"/>
      <c r="M748" s="205"/>
    </row>
    <row r="749">
      <c r="A749" s="205"/>
      <c r="B749" s="205"/>
      <c r="C749" s="205"/>
      <c r="D749" s="205"/>
      <c r="E749" s="205"/>
      <c r="F749" s="205"/>
      <c r="G749" s="205"/>
      <c r="H749" s="205"/>
      <c r="I749" s="205"/>
      <c r="J749" s="205"/>
      <c r="K749" s="205"/>
      <c r="L749" s="205"/>
      <c r="M749" s="205"/>
    </row>
    <row r="750">
      <c r="A750" s="205"/>
      <c r="B750" s="205"/>
      <c r="C750" s="205"/>
      <c r="D750" s="205"/>
      <c r="E750" s="205"/>
      <c r="F750" s="205"/>
      <c r="G750" s="205"/>
      <c r="H750" s="205"/>
      <c r="I750" s="205"/>
      <c r="J750" s="205"/>
      <c r="K750" s="205"/>
      <c r="L750" s="205"/>
      <c r="M750" s="205"/>
    </row>
    <row r="751">
      <c r="A751" s="205"/>
      <c r="B751" s="205"/>
      <c r="C751" s="205"/>
      <c r="D751" s="205"/>
      <c r="E751" s="205"/>
      <c r="F751" s="205"/>
      <c r="G751" s="205"/>
      <c r="H751" s="205"/>
      <c r="I751" s="205"/>
      <c r="J751" s="205"/>
      <c r="K751" s="205"/>
      <c r="L751" s="205"/>
      <c r="M751" s="205"/>
    </row>
    <row r="752">
      <c r="A752" s="205"/>
      <c r="B752" s="205"/>
      <c r="C752" s="205"/>
      <c r="D752" s="205"/>
      <c r="E752" s="205"/>
      <c r="F752" s="205"/>
      <c r="G752" s="205"/>
      <c r="H752" s="205"/>
      <c r="I752" s="205"/>
      <c r="J752" s="205"/>
      <c r="K752" s="205"/>
      <c r="L752" s="205"/>
      <c r="M752" s="205"/>
    </row>
    <row r="753">
      <c r="A753" s="205"/>
      <c r="B753" s="205"/>
      <c r="C753" s="205"/>
      <c r="D753" s="205"/>
      <c r="E753" s="205"/>
      <c r="F753" s="205"/>
      <c r="G753" s="205"/>
      <c r="H753" s="205"/>
      <c r="I753" s="205"/>
      <c r="J753" s="205"/>
      <c r="K753" s="205"/>
      <c r="L753" s="205"/>
      <c r="M753" s="205"/>
    </row>
    <row r="754">
      <c r="A754" s="205"/>
      <c r="B754" s="205"/>
      <c r="C754" s="205"/>
      <c r="D754" s="205"/>
      <c r="E754" s="205"/>
      <c r="F754" s="205"/>
      <c r="G754" s="205"/>
      <c r="H754" s="205"/>
      <c r="I754" s="205"/>
      <c r="J754" s="205"/>
      <c r="K754" s="205"/>
      <c r="L754" s="205"/>
      <c r="M754" s="205"/>
    </row>
    <row r="755">
      <c r="A755" s="205"/>
      <c r="B755" s="205"/>
      <c r="C755" s="205"/>
      <c r="D755" s="205"/>
      <c r="E755" s="205"/>
      <c r="F755" s="205"/>
      <c r="G755" s="205"/>
      <c r="H755" s="205"/>
      <c r="I755" s="205"/>
      <c r="J755" s="205"/>
      <c r="K755" s="205"/>
      <c r="L755" s="205"/>
      <c r="M755" s="205"/>
    </row>
    <row r="756">
      <c r="A756" s="205"/>
      <c r="B756" s="205"/>
      <c r="C756" s="205"/>
      <c r="D756" s="205"/>
      <c r="E756" s="205"/>
      <c r="F756" s="205"/>
      <c r="G756" s="205"/>
      <c r="H756" s="205"/>
      <c r="I756" s="205"/>
      <c r="J756" s="205"/>
      <c r="K756" s="205"/>
      <c r="L756" s="205"/>
      <c r="M756" s="205"/>
    </row>
    <row r="757">
      <c r="A757" s="205"/>
      <c r="B757" s="205"/>
      <c r="C757" s="205"/>
      <c r="D757" s="205"/>
      <c r="E757" s="205"/>
      <c r="F757" s="205"/>
      <c r="G757" s="205"/>
      <c r="H757" s="205"/>
      <c r="I757" s="205"/>
      <c r="J757" s="205"/>
      <c r="K757" s="205"/>
      <c r="L757" s="205"/>
      <c r="M757" s="205"/>
    </row>
    <row r="758">
      <c r="A758" s="205"/>
      <c r="B758" s="205"/>
      <c r="C758" s="205"/>
      <c r="D758" s="205"/>
      <c r="E758" s="205"/>
      <c r="F758" s="205"/>
      <c r="G758" s="205"/>
      <c r="H758" s="205"/>
      <c r="I758" s="205"/>
      <c r="J758" s="205"/>
      <c r="K758" s="205"/>
      <c r="L758" s="205"/>
      <c r="M758" s="205"/>
    </row>
    <row r="759">
      <c r="A759" s="205"/>
      <c r="B759" s="205"/>
      <c r="C759" s="205"/>
      <c r="D759" s="205"/>
      <c r="E759" s="205"/>
      <c r="F759" s="205"/>
      <c r="G759" s="205"/>
      <c r="H759" s="205"/>
      <c r="I759" s="205"/>
      <c r="J759" s="205"/>
      <c r="K759" s="205"/>
      <c r="L759" s="205"/>
      <c r="M759" s="205"/>
    </row>
    <row r="760">
      <c r="A760" s="205"/>
      <c r="B760" s="205"/>
      <c r="C760" s="205"/>
      <c r="D760" s="205"/>
      <c r="E760" s="205"/>
      <c r="F760" s="205"/>
      <c r="G760" s="205"/>
      <c r="H760" s="205"/>
      <c r="I760" s="205"/>
      <c r="J760" s="205"/>
      <c r="K760" s="205"/>
      <c r="L760" s="205"/>
      <c r="M760" s="205"/>
    </row>
    <row r="761">
      <c r="A761" s="205"/>
      <c r="B761" s="205"/>
      <c r="C761" s="205"/>
      <c r="D761" s="205"/>
      <c r="E761" s="205"/>
      <c r="F761" s="205"/>
      <c r="G761" s="205"/>
      <c r="H761" s="205"/>
      <c r="I761" s="205"/>
      <c r="J761" s="205"/>
      <c r="K761" s="205"/>
      <c r="L761" s="205"/>
      <c r="M761" s="205"/>
    </row>
    <row r="762">
      <c r="A762" s="205"/>
      <c r="B762" s="205"/>
      <c r="C762" s="205"/>
      <c r="D762" s="205"/>
      <c r="E762" s="205"/>
      <c r="F762" s="205"/>
      <c r="G762" s="205"/>
      <c r="H762" s="205"/>
      <c r="I762" s="205"/>
      <c r="J762" s="205"/>
      <c r="K762" s="205"/>
      <c r="L762" s="205"/>
      <c r="M762" s="205"/>
    </row>
    <row r="763">
      <c r="A763" s="205"/>
      <c r="B763" s="205"/>
      <c r="C763" s="205"/>
      <c r="D763" s="205"/>
      <c r="E763" s="205"/>
      <c r="F763" s="205"/>
      <c r="G763" s="205"/>
      <c r="H763" s="205"/>
      <c r="I763" s="205"/>
      <c r="J763" s="205"/>
      <c r="K763" s="205"/>
      <c r="L763" s="205"/>
      <c r="M763" s="205"/>
    </row>
    <row r="764">
      <c r="A764" s="205"/>
      <c r="B764" s="205"/>
      <c r="C764" s="205"/>
      <c r="D764" s="205"/>
      <c r="E764" s="205"/>
      <c r="F764" s="205"/>
      <c r="G764" s="205"/>
      <c r="H764" s="205"/>
      <c r="I764" s="205"/>
      <c r="J764" s="205"/>
      <c r="K764" s="205"/>
      <c r="L764" s="205"/>
      <c r="M764" s="205"/>
    </row>
    <row r="765">
      <c r="A765" s="205"/>
      <c r="B765" s="205"/>
      <c r="C765" s="205"/>
      <c r="D765" s="205"/>
      <c r="E765" s="205"/>
      <c r="F765" s="205"/>
      <c r="G765" s="205"/>
      <c r="H765" s="205"/>
      <c r="I765" s="205"/>
      <c r="J765" s="205"/>
      <c r="K765" s="205"/>
      <c r="L765" s="205"/>
      <c r="M765" s="205"/>
    </row>
    <row r="766">
      <c r="A766" s="205"/>
      <c r="B766" s="205"/>
      <c r="C766" s="205"/>
      <c r="D766" s="205"/>
      <c r="E766" s="205"/>
      <c r="F766" s="205"/>
      <c r="G766" s="205"/>
      <c r="H766" s="205"/>
      <c r="I766" s="205"/>
      <c r="J766" s="205"/>
      <c r="K766" s="205"/>
      <c r="L766" s="205"/>
      <c r="M766" s="205"/>
    </row>
    <row r="767">
      <c r="A767" s="205"/>
      <c r="B767" s="205"/>
      <c r="C767" s="205"/>
      <c r="D767" s="205"/>
      <c r="E767" s="205"/>
      <c r="F767" s="205"/>
      <c r="G767" s="205"/>
      <c r="H767" s="205"/>
      <c r="I767" s="205"/>
      <c r="J767" s="205"/>
      <c r="K767" s="205"/>
      <c r="L767" s="205"/>
      <c r="M767" s="205"/>
    </row>
    <row r="768">
      <c r="A768" s="205"/>
      <c r="B768" s="205"/>
      <c r="C768" s="205"/>
      <c r="D768" s="205"/>
      <c r="E768" s="205"/>
      <c r="F768" s="205"/>
      <c r="G768" s="205"/>
      <c r="H768" s="205"/>
      <c r="I768" s="205"/>
      <c r="J768" s="205"/>
      <c r="K768" s="205"/>
      <c r="L768" s="205"/>
      <c r="M768" s="205"/>
    </row>
    <row r="769">
      <c r="A769" s="205"/>
      <c r="B769" s="205"/>
      <c r="C769" s="205"/>
      <c r="D769" s="205"/>
      <c r="E769" s="205"/>
      <c r="F769" s="205"/>
      <c r="G769" s="205"/>
      <c r="H769" s="205"/>
      <c r="I769" s="205"/>
      <c r="J769" s="205"/>
      <c r="K769" s="205"/>
      <c r="L769" s="205"/>
      <c r="M769" s="205"/>
    </row>
    <row r="770">
      <c r="A770" s="205"/>
      <c r="B770" s="205"/>
      <c r="C770" s="205"/>
      <c r="D770" s="205"/>
      <c r="E770" s="205"/>
      <c r="F770" s="205"/>
      <c r="G770" s="205"/>
      <c r="H770" s="205"/>
      <c r="I770" s="205"/>
      <c r="J770" s="205"/>
      <c r="K770" s="205"/>
      <c r="L770" s="205"/>
      <c r="M770" s="205"/>
    </row>
    <row r="771">
      <c r="A771" s="205"/>
      <c r="B771" s="205"/>
      <c r="C771" s="205"/>
      <c r="D771" s="205"/>
      <c r="E771" s="205"/>
      <c r="F771" s="205"/>
      <c r="G771" s="205"/>
      <c r="H771" s="205"/>
      <c r="I771" s="205"/>
      <c r="J771" s="205"/>
      <c r="K771" s="205"/>
      <c r="L771" s="205"/>
      <c r="M771" s="205"/>
    </row>
    <row r="772">
      <c r="A772" s="205"/>
      <c r="B772" s="205"/>
      <c r="C772" s="205"/>
      <c r="D772" s="205"/>
      <c r="E772" s="205"/>
      <c r="F772" s="205"/>
      <c r="G772" s="205"/>
      <c r="H772" s="205"/>
      <c r="I772" s="205"/>
      <c r="J772" s="205"/>
      <c r="K772" s="205"/>
      <c r="L772" s="205"/>
      <c r="M772" s="205"/>
    </row>
    <row r="773">
      <c r="A773" s="205"/>
      <c r="B773" s="205"/>
      <c r="C773" s="205"/>
      <c r="D773" s="205"/>
      <c r="E773" s="205"/>
      <c r="F773" s="205"/>
      <c r="G773" s="205"/>
      <c r="H773" s="205"/>
      <c r="I773" s="205"/>
      <c r="J773" s="205"/>
      <c r="K773" s="205"/>
      <c r="L773" s="205"/>
      <c r="M773" s="205"/>
    </row>
    <row r="774">
      <c r="A774" s="205"/>
      <c r="B774" s="205"/>
      <c r="C774" s="205"/>
      <c r="D774" s="205"/>
      <c r="E774" s="205"/>
      <c r="F774" s="205"/>
      <c r="G774" s="205"/>
      <c r="H774" s="205"/>
      <c r="I774" s="205"/>
      <c r="J774" s="205"/>
      <c r="K774" s="205"/>
      <c r="L774" s="205"/>
      <c r="M774" s="205"/>
    </row>
    <row r="775">
      <c r="A775" s="205"/>
      <c r="B775" s="205"/>
      <c r="C775" s="205"/>
      <c r="D775" s="205"/>
      <c r="E775" s="205"/>
      <c r="F775" s="205"/>
      <c r="G775" s="205"/>
      <c r="H775" s="205"/>
      <c r="I775" s="205"/>
      <c r="J775" s="205"/>
      <c r="K775" s="205"/>
      <c r="L775" s="205"/>
      <c r="M775" s="205"/>
    </row>
    <row r="776">
      <c r="A776" s="205"/>
      <c r="B776" s="205"/>
      <c r="C776" s="205"/>
      <c r="D776" s="205"/>
      <c r="E776" s="205"/>
      <c r="F776" s="205"/>
      <c r="G776" s="205"/>
      <c r="H776" s="205"/>
      <c r="I776" s="205"/>
      <c r="J776" s="205"/>
      <c r="K776" s="205"/>
      <c r="L776" s="205"/>
      <c r="M776" s="205"/>
    </row>
    <row r="777">
      <c r="A777" s="205"/>
      <c r="B777" s="205"/>
      <c r="C777" s="205"/>
      <c r="D777" s="205"/>
      <c r="E777" s="205"/>
      <c r="F777" s="205"/>
      <c r="G777" s="205"/>
      <c r="H777" s="205"/>
      <c r="I777" s="205"/>
      <c r="J777" s="205"/>
      <c r="K777" s="205"/>
      <c r="L777" s="205"/>
      <c r="M777" s="205"/>
    </row>
    <row r="778">
      <c r="A778" s="205"/>
      <c r="B778" s="205"/>
      <c r="C778" s="205"/>
      <c r="D778" s="205"/>
      <c r="E778" s="205"/>
      <c r="F778" s="205"/>
      <c r="G778" s="205"/>
      <c r="H778" s="205"/>
      <c r="I778" s="205"/>
      <c r="J778" s="205"/>
      <c r="K778" s="205"/>
      <c r="L778" s="205"/>
      <c r="M778" s="205"/>
    </row>
    <row r="779">
      <c r="A779" s="205"/>
      <c r="B779" s="205"/>
      <c r="C779" s="205"/>
      <c r="D779" s="205"/>
      <c r="E779" s="205"/>
      <c r="F779" s="205"/>
      <c r="G779" s="205"/>
      <c r="H779" s="205"/>
      <c r="I779" s="205"/>
      <c r="J779" s="205"/>
      <c r="K779" s="205"/>
      <c r="L779" s="205"/>
      <c r="M779" s="205"/>
    </row>
    <row r="780">
      <c r="A780" s="205"/>
      <c r="B780" s="205"/>
      <c r="C780" s="205"/>
      <c r="D780" s="205"/>
      <c r="E780" s="205"/>
      <c r="F780" s="205"/>
      <c r="G780" s="205"/>
      <c r="H780" s="205"/>
      <c r="I780" s="205"/>
      <c r="J780" s="205"/>
      <c r="K780" s="205"/>
      <c r="L780" s="205"/>
      <c r="M780" s="205"/>
    </row>
    <row r="781">
      <c r="A781" s="205"/>
      <c r="B781" s="205"/>
      <c r="C781" s="205"/>
      <c r="D781" s="205"/>
      <c r="E781" s="205"/>
      <c r="F781" s="205"/>
      <c r="G781" s="205"/>
      <c r="H781" s="205"/>
      <c r="I781" s="205"/>
      <c r="J781" s="205"/>
      <c r="K781" s="205"/>
      <c r="L781" s="205"/>
      <c r="M781" s="205"/>
    </row>
    <row r="782">
      <c r="A782" s="205"/>
      <c r="B782" s="205"/>
      <c r="C782" s="205"/>
      <c r="D782" s="205"/>
      <c r="E782" s="205"/>
      <c r="F782" s="205"/>
      <c r="G782" s="205"/>
      <c r="H782" s="205"/>
      <c r="I782" s="205"/>
      <c r="J782" s="205"/>
      <c r="K782" s="205"/>
      <c r="L782" s="205"/>
      <c r="M782" s="205"/>
    </row>
    <row r="783">
      <c r="A783" s="205"/>
      <c r="B783" s="205"/>
      <c r="C783" s="205"/>
      <c r="D783" s="205"/>
      <c r="E783" s="205"/>
      <c r="F783" s="205"/>
      <c r="G783" s="205"/>
      <c r="H783" s="205"/>
      <c r="I783" s="205"/>
      <c r="J783" s="205"/>
      <c r="K783" s="205"/>
      <c r="L783" s="205"/>
      <c r="M783" s="205"/>
    </row>
    <row r="784">
      <c r="A784" s="205"/>
      <c r="B784" s="205"/>
      <c r="C784" s="205"/>
      <c r="D784" s="205"/>
      <c r="E784" s="205"/>
      <c r="F784" s="205"/>
      <c r="G784" s="205"/>
      <c r="H784" s="205"/>
      <c r="I784" s="205"/>
      <c r="J784" s="205"/>
      <c r="K784" s="205"/>
      <c r="L784" s="205"/>
      <c r="M784" s="205"/>
    </row>
    <row r="785">
      <c r="A785" s="205"/>
      <c r="B785" s="205"/>
      <c r="C785" s="205"/>
      <c r="D785" s="205"/>
      <c r="E785" s="205"/>
      <c r="F785" s="205"/>
      <c r="G785" s="205"/>
      <c r="H785" s="205"/>
      <c r="I785" s="205"/>
      <c r="J785" s="205"/>
      <c r="K785" s="205"/>
      <c r="L785" s="205"/>
      <c r="M785" s="205"/>
    </row>
    <row r="786">
      <c r="A786" s="205"/>
      <c r="B786" s="205"/>
      <c r="C786" s="205"/>
      <c r="D786" s="205"/>
      <c r="E786" s="205"/>
      <c r="F786" s="205"/>
      <c r="G786" s="205"/>
      <c r="H786" s="205"/>
      <c r="I786" s="205"/>
      <c r="J786" s="205"/>
      <c r="K786" s="205"/>
      <c r="L786" s="205"/>
      <c r="M786" s="205"/>
    </row>
    <row r="787">
      <c r="A787" s="205"/>
      <c r="B787" s="205"/>
      <c r="C787" s="205"/>
      <c r="D787" s="205"/>
      <c r="E787" s="205"/>
      <c r="F787" s="205"/>
      <c r="G787" s="205"/>
      <c r="H787" s="205"/>
      <c r="I787" s="205"/>
      <c r="J787" s="205"/>
      <c r="K787" s="205"/>
      <c r="L787" s="205"/>
      <c r="M787" s="205"/>
    </row>
    <row r="788">
      <c r="A788" s="205"/>
      <c r="B788" s="205"/>
      <c r="C788" s="205"/>
      <c r="D788" s="205"/>
      <c r="E788" s="205"/>
      <c r="F788" s="205"/>
      <c r="G788" s="205"/>
      <c r="H788" s="205"/>
      <c r="I788" s="205"/>
      <c r="J788" s="205"/>
      <c r="K788" s="205"/>
      <c r="L788" s="205"/>
      <c r="M788" s="205"/>
    </row>
    <row r="789">
      <c r="A789" s="205"/>
      <c r="B789" s="205"/>
      <c r="C789" s="205"/>
      <c r="D789" s="205"/>
      <c r="E789" s="205"/>
      <c r="F789" s="205"/>
      <c r="G789" s="205"/>
      <c r="H789" s="205"/>
      <c r="I789" s="205"/>
      <c r="J789" s="205"/>
      <c r="K789" s="205"/>
      <c r="L789" s="205"/>
      <c r="M789" s="205"/>
    </row>
    <row r="790">
      <c r="A790" s="205"/>
      <c r="B790" s="205"/>
      <c r="C790" s="205"/>
      <c r="D790" s="205"/>
      <c r="E790" s="205"/>
      <c r="F790" s="205"/>
      <c r="G790" s="205"/>
      <c r="H790" s="205"/>
      <c r="I790" s="205"/>
      <c r="J790" s="205"/>
      <c r="K790" s="205"/>
      <c r="L790" s="205"/>
      <c r="M790" s="205"/>
    </row>
    <row r="791">
      <c r="A791" s="205"/>
      <c r="B791" s="205"/>
      <c r="C791" s="205"/>
      <c r="D791" s="205"/>
      <c r="E791" s="205"/>
      <c r="F791" s="205"/>
      <c r="G791" s="205"/>
      <c r="H791" s="205"/>
      <c r="I791" s="205"/>
      <c r="J791" s="205"/>
      <c r="K791" s="205"/>
      <c r="L791" s="205"/>
      <c r="M791" s="205"/>
    </row>
    <row r="792">
      <c r="A792" s="205"/>
      <c r="B792" s="205"/>
      <c r="C792" s="205"/>
      <c r="D792" s="205"/>
      <c r="E792" s="205"/>
      <c r="F792" s="205"/>
      <c r="G792" s="205"/>
      <c r="H792" s="205"/>
      <c r="I792" s="205"/>
      <c r="J792" s="205"/>
      <c r="K792" s="205"/>
      <c r="L792" s="205"/>
      <c r="M792" s="205"/>
    </row>
    <row r="793">
      <c r="A793" s="205"/>
      <c r="B793" s="205"/>
      <c r="C793" s="205"/>
      <c r="D793" s="205"/>
      <c r="E793" s="205"/>
      <c r="F793" s="205"/>
      <c r="G793" s="205"/>
      <c r="H793" s="205"/>
      <c r="I793" s="205"/>
      <c r="J793" s="205"/>
      <c r="K793" s="205"/>
      <c r="L793" s="205"/>
      <c r="M793" s="205"/>
    </row>
    <row r="794">
      <c r="A794" s="205"/>
      <c r="B794" s="205"/>
      <c r="C794" s="205"/>
      <c r="D794" s="205"/>
      <c r="E794" s="205"/>
      <c r="F794" s="205"/>
      <c r="G794" s="205"/>
      <c r="H794" s="205"/>
      <c r="I794" s="205"/>
      <c r="J794" s="205"/>
      <c r="K794" s="205"/>
      <c r="L794" s="205"/>
      <c r="M794" s="205"/>
    </row>
    <row r="795">
      <c r="A795" s="205"/>
      <c r="B795" s="205"/>
      <c r="C795" s="205"/>
      <c r="D795" s="205"/>
      <c r="E795" s="205"/>
      <c r="F795" s="205"/>
      <c r="G795" s="205"/>
      <c r="H795" s="205"/>
      <c r="I795" s="205"/>
      <c r="J795" s="205"/>
      <c r="K795" s="205"/>
      <c r="L795" s="205"/>
      <c r="M795" s="205"/>
    </row>
    <row r="796">
      <c r="A796" s="205"/>
      <c r="B796" s="205"/>
      <c r="C796" s="205"/>
      <c r="D796" s="205"/>
      <c r="E796" s="205"/>
      <c r="F796" s="205"/>
      <c r="G796" s="205"/>
      <c r="H796" s="205"/>
      <c r="I796" s="205"/>
      <c r="J796" s="205"/>
      <c r="K796" s="205"/>
      <c r="L796" s="205"/>
      <c r="M796" s="205"/>
    </row>
    <row r="797">
      <c r="A797" s="205"/>
      <c r="B797" s="205"/>
      <c r="C797" s="205"/>
      <c r="D797" s="205"/>
      <c r="E797" s="205"/>
      <c r="F797" s="205"/>
      <c r="G797" s="205"/>
      <c r="H797" s="205"/>
      <c r="I797" s="205"/>
      <c r="J797" s="205"/>
      <c r="K797" s="205"/>
      <c r="L797" s="205"/>
      <c r="M797" s="205"/>
    </row>
    <row r="798">
      <c r="A798" s="205"/>
      <c r="B798" s="205"/>
      <c r="C798" s="205"/>
      <c r="D798" s="205"/>
      <c r="E798" s="205"/>
      <c r="F798" s="205"/>
      <c r="G798" s="205"/>
      <c r="H798" s="205"/>
      <c r="I798" s="205"/>
      <c r="J798" s="205"/>
      <c r="K798" s="205"/>
      <c r="L798" s="205"/>
      <c r="M798" s="205"/>
    </row>
    <row r="799">
      <c r="A799" s="205"/>
      <c r="B799" s="205"/>
      <c r="C799" s="205"/>
      <c r="D799" s="205"/>
      <c r="E799" s="205"/>
      <c r="F799" s="205"/>
      <c r="G799" s="205"/>
      <c r="H799" s="205"/>
      <c r="I799" s="205"/>
      <c r="J799" s="205"/>
      <c r="K799" s="205"/>
      <c r="L799" s="205"/>
      <c r="M799" s="205"/>
    </row>
    <row r="800">
      <c r="A800" s="205"/>
      <c r="B800" s="205"/>
      <c r="C800" s="205"/>
      <c r="D800" s="205"/>
      <c r="E800" s="205"/>
      <c r="F800" s="205"/>
      <c r="G800" s="205"/>
      <c r="H800" s="205"/>
      <c r="I800" s="205"/>
      <c r="J800" s="205"/>
      <c r="K800" s="205"/>
      <c r="L800" s="205"/>
      <c r="M800" s="205"/>
    </row>
    <row r="801">
      <c r="A801" s="205"/>
      <c r="B801" s="205"/>
      <c r="C801" s="205"/>
      <c r="D801" s="205"/>
      <c r="E801" s="205"/>
      <c r="F801" s="205"/>
      <c r="G801" s="205"/>
      <c r="H801" s="205"/>
      <c r="I801" s="205"/>
      <c r="J801" s="205"/>
      <c r="K801" s="205"/>
      <c r="L801" s="205"/>
      <c r="M801" s="205"/>
    </row>
    <row r="802">
      <c r="A802" s="205"/>
      <c r="B802" s="205"/>
      <c r="C802" s="205"/>
      <c r="D802" s="205"/>
      <c r="E802" s="205"/>
      <c r="F802" s="205"/>
      <c r="G802" s="205"/>
      <c r="H802" s="205"/>
      <c r="I802" s="205"/>
      <c r="J802" s="205"/>
      <c r="K802" s="205"/>
      <c r="L802" s="205"/>
      <c r="M802" s="205"/>
    </row>
    <row r="803">
      <c r="A803" s="205"/>
      <c r="B803" s="205"/>
      <c r="C803" s="205"/>
      <c r="D803" s="205"/>
      <c r="E803" s="205"/>
      <c r="F803" s="205"/>
      <c r="G803" s="205"/>
      <c r="H803" s="205"/>
      <c r="I803" s="205"/>
      <c r="J803" s="205"/>
      <c r="K803" s="205"/>
      <c r="L803" s="205"/>
      <c r="M803" s="205"/>
    </row>
    <row r="804">
      <c r="A804" s="205"/>
      <c r="B804" s="205"/>
      <c r="C804" s="205"/>
      <c r="D804" s="205"/>
      <c r="E804" s="205"/>
      <c r="F804" s="205"/>
      <c r="G804" s="205"/>
      <c r="H804" s="205"/>
      <c r="I804" s="205"/>
      <c r="J804" s="205"/>
      <c r="K804" s="205"/>
      <c r="L804" s="205"/>
      <c r="M804" s="205"/>
    </row>
    <row r="805">
      <c r="A805" s="205"/>
      <c r="B805" s="205"/>
      <c r="C805" s="205"/>
      <c r="D805" s="205"/>
      <c r="E805" s="205"/>
      <c r="F805" s="205"/>
      <c r="G805" s="205"/>
      <c r="H805" s="205"/>
      <c r="I805" s="205"/>
      <c r="J805" s="205"/>
      <c r="K805" s="205"/>
      <c r="L805" s="205"/>
      <c r="M805" s="205"/>
    </row>
    <row r="806">
      <c r="A806" s="205"/>
      <c r="B806" s="205"/>
      <c r="C806" s="205"/>
      <c r="D806" s="205"/>
      <c r="E806" s="205"/>
      <c r="F806" s="205"/>
      <c r="G806" s="205"/>
      <c r="H806" s="205"/>
      <c r="I806" s="205"/>
      <c r="J806" s="205"/>
      <c r="K806" s="205"/>
      <c r="L806" s="205"/>
      <c r="M806" s="205"/>
    </row>
    <row r="807">
      <c r="A807" s="205"/>
      <c r="B807" s="205"/>
      <c r="C807" s="205"/>
      <c r="D807" s="205"/>
      <c r="E807" s="205"/>
      <c r="F807" s="205"/>
      <c r="G807" s="205"/>
      <c r="H807" s="205"/>
      <c r="I807" s="205"/>
      <c r="J807" s="205"/>
      <c r="K807" s="205"/>
      <c r="L807" s="205"/>
      <c r="M807" s="205"/>
    </row>
    <row r="808">
      <c r="A808" s="205"/>
      <c r="B808" s="205"/>
      <c r="C808" s="205"/>
      <c r="D808" s="205"/>
      <c r="E808" s="205"/>
      <c r="F808" s="205"/>
      <c r="G808" s="205"/>
      <c r="H808" s="205"/>
      <c r="I808" s="205"/>
      <c r="J808" s="205"/>
      <c r="K808" s="205"/>
      <c r="L808" s="205"/>
      <c r="M808" s="205"/>
    </row>
    <row r="809">
      <c r="A809" s="205"/>
      <c r="B809" s="205"/>
      <c r="C809" s="205"/>
      <c r="D809" s="205"/>
      <c r="E809" s="205"/>
      <c r="F809" s="205"/>
      <c r="G809" s="205"/>
      <c r="H809" s="205"/>
      <c r="I809" s="205"/>
      <c r="J809" s="205"/>
      <c r="K809" s="205"/>
      <c r="L809" s="205"/>
      <c r="M809" s="205"/>
    </row>
    <row r="810">
      <c r="A810" s="205"/>
      <c r="B810" s="205"/>
      <c r="C810" s="205"/>
      <c r="D810" s="205"/>
      <c r="E810" s="205"/>
      <c r="F810" s="205"/>
      <c r="G810" s="205"/>
      <c r="H810" s="205"/>
      <c r="I810" s="205"/>
      <c r="J810" s="205"/>
      <c r="K810" s="205"/>
      <c r="L810" s="205"/>
      <c r="M810" s="205"/>
    </row>
    <row r="811">
      <c r="A811" s="205"/>
      <c r="B811" s="205"/>
      <c r="C811" s="205"/>
      <c r="D811" s="205"/>
      <c r="E811" s="205"/>
      <c r="F811" s="205"/>
      <c r="G811" s="205"/>
      <c r="H811" s="205"/>
      <c r="I811" s="205"/>
      <c r="J811" s="205"/>
      <c r="K811" s="205"/>
      <c r="L811" s="205"/>
      <c r="M811" s="205"/>
    </row>
    <row r="812">
      <c r="A812" s="205"/>
      <c r="B812" s="205"/>
      <c r="C812" s="205"/>
      <c r="D812" s="205"/>
      <c r="E812" s="205"/>
      <c r="F812" s="205"/>
      <c r="G812" s="205"/>
      <c r="H812" s="205"/>
      <c r="I812" s="205"/>
      <c r="J812" s="205"/>
      <c r="K812" s="205"/>
      <c r="L812" s="205"/>
      <c r="M812" s="205"/>
    </row>
    <row r="813">
      <c r="A813" s="205"/>
      <c r="B813" s="205"/>
      <c r="C813" s="205"/>
      <c r="D813" s="205"/>
      <c r="E813" s="205"/>
      <c r="F813" s="205"/>
      <c r="G813" s="205"/>
      <c r="H813" s="205"/>
      <c r="I813" s="205"/>
      <c r="J813" s="205"/>
      <c r="K813" s="205"/>
      <c r="L813" s="205"/>
      <c r="M813" s="205"/>
    </row>
    <row r="814">
      <c r="A814" s="205"/>
      <c r="B814" s="205"/>
      <c r="C814" s="205"/>
      <c r="D814" s="205"/>
      <c r="E814" s="205"/>
      <c r="F814" s="205"/>
      <c r="G814" s="205"/>
      <c r="H814" s="205"/>
      <c r="I814" s="205"/>
      <c r="J814" s="205"/>
      <c r="K814" s="205"/>
      <c r="L814" s="205"/>
      <c r="M814" s="205"/>
    </row>
    <row r="815">
      <c r="A815" s="205"/>
      <c r="B815" s="205"/>
      <c r="C815" s="205"/>
      <c r="D815" s="205"/>
      <c r="E815" s="205"/>
      <c r="F815" s="205"/>
      <c r="G815" s="205"/>
      <c r="H815" s="205"/>
      <c r="I815" s="205"/>
      <c r="J815" s="205"/>
      <c r="K815" s="205"/>
      <c r="L815" s="205"/>
      <c r="M815" s="205"/>
    </row>
    <row r="816">
      <c r="A816" s="205"/>
      <c r="B816" s="205"/>
      <c r="C816" s="205"/>
      <c r="D816" s="205"/>
      <c r="E816" s="205"/>
      <c r="F816" s="205"/>
      <c r="G816" s="205"/>
      <c r="H816" s="205"/>
      <c r="I816" s="205"/>
      <c r="J816" s="205"/>
      <c r="K816" s="205"/>
      <c r="L816" s="205"/>
      <c r="M816" s="205"/>
    </row>
    <row r="817">
      <c r="A817" s="205"/>
      <c r="B817" s="205"/>
      <c r="C817" s="205"/>
      <c r="D817" s="205"/>
      <c r="E817" s="205"/>
      <c r="F817" s="205"/>
      <c r="G817" s="205"/>
      <c r="H817" s="205"/>
      <c r="I817" s="205"/>
      <c r="J817" s="205"/>
      <c r="K817" s="205"/>
      <c r="L817" s="205"/>
      <c r="M817" s="205"/>
    </row>
    <row r="818">
      <c r="A818" s="205"/>
      <c r="B818" s="205"/>
      <c r="C818" s="205"/>
      <c r="D818" s="205"/>
      <c r="E818" s="205"/>
      <c r="F818" s="205"/>
      <c r="G818" s="205"/>
      <c r="H818" s="205"/>
      <c r="I818" s="205"/>
      <c r="J818" s="205"/>
      <c r="K818" s="205"/>
      <c r="L818" s="205"/>
      <c r="M818" s="205"/>
    </row>
    <row r="819">
      <c r="A819" s="205"/>
      <c r="B819" s="205"/>
      <c r="C819" s="205"/>
      <c r="D819" s="205"/>
      <c r="E819" s="205"/>
      <c r="F819" s="205"/>
      <c r="G819" s="205"/>
      <c r="H819" s="205"/>
      <c r="I819" s="205"/>
      <c r="J819" s="205"/>
      <c r="K819" s="205"/>
      <c r="L819" s="205"/>
      <c r="M819" s="205"/>
    </row>
    <row r="820">
      <c r="A820" s="205"/>
      <c r="B820" s="205"/>
      <c r="C820" s="205"/>
      <c r="D820" s="205"/>
      <c r="E820" s="205"/>
      <c r="F820" s="205"/>
      <c r="G820" s="205"/>
      <c r="H820" s="205"/>
      <c r="I820" s="205"/>
      <c r="J820" s="205"/>
      <c r="K820" s="205"/>
      <c r="L820" s="205"/>
      <c r="M820" s="205"/>
    </row>
    <row r="821">
      <c r="A821" s="205"/>
      <c r="B821" s="205"/>
      <c r="C821" s="205"/>
      <c r="D821" s="205"/>
      <c r="E821" s="205"/>
      <c r="F821" s="205"/>
      <c r="G821" s="205"/>
      <c r="H821" s="205"/>
      <c r="I821" s="205"/>
      <c r="J821" s="205"/>
      <c r="K821" s="205"/>
      <c r="L821" s="205"/>
      <c r="M821" s="205"/>
    </row>
    <row r="822">
      <c r="A822" s="205"/>
      <c r="B822" s="205"/>
      <c r="C822" s="205"/>
      <c r="D822" s="205"/>
      <c r="E822" s="205"/>
      <c r="F822" s="205"/>
      <c r="G822" s="205"/>
      <c r="H822" s="205"/>
      <c r="I822" s="205"/>
      <c r="J822" s="205"/>
      <c r="K822" s="205"/>
      <c r="L822" s="205"/>
      <c r="M822" s="205"/>
    </row>
    <row r="823">
      <c r="A823" s="205"/>
      <c r="B823" s="205"/>
      <c r="C823" s="205"/>
      <c r="D823" s="205"/>
      <c r="E823" s="205"/>
      <c r="F823" s="205"/>
      <c r="G823" s="205"/>
      <c r="H823" s="205"/>
      <c r="I823" s="205"/>
      <c r="J823" s="205"/>
      <c r="K823" s="205"/>
      <c r="L823" s="205"/>
      <c r="M823" s="205"/>
    </row>
    <row r="824">
      <c r="A824" s="205"/>
      <c r="B824" s="205"/>
      <c r="C824" s="205"/>
      <c r="D824" s="205"/>
      <c r="E824" s="205"/>
      <c r="F824" s="205"/>
      <c r="G824" s="205"/>
      <c r="H824" s="205"/>
      <c r="I824" s="205"/>
      <c r="J824" s="205"/>
      <c r="K824" s="205"/>
      <c r="L824" s="205"/>
      <c r="M824" s="205"/>
    </row>
    <row r="825">
      <c r="A825" s="205"/>
      <c r="B825" s="205"/>
      <c r="C825" s="205"/>
      <c r="D825" s="205"/>
      <c r="E825" s="205"/>
      <c r="F825" s="205"/>
      <c r="G825" s="205"/>
      <c r="H825" s="205"/>
      <c r="I825" s="205"/>
      <c r="J825" s="205"/>
      <c r="K825" s="205"/>
      <c r="L825" s="205"/>
      <c r="M825" s="205"/>
    </row>
    <row r="826">
      <c r="A826" s="205"/>
      <c r="B826" s="205"/>
      <c r="C826" s="205"/>
      <c r="D826" s="205"/>
      <c r="E826" s="205"/>
      <c r="F826" s="205"/>
      <c r="G826" s="205"/>
      <c r="H826" s="205"/>
      <c r="I826" s="205"/>
      <c r="J826" s="205"/>
      <c r="K826" s="205"/>
      <c r="L826" s="205"/>
      <c r="M826" s="205"/>
    </row>
    <row r="827">
      <c r="A827" s="205"/>
      <c r="B827" s="205"/>
      <c r="C827" s="205"/>
      <c r="D827" s="205"/>
      <c r="E827" s="205"/>
      <c r="F827" s="205"/>
      <c r="G827" s="205"/>
      <c r="H827" s="205"/>
      <c r="I827" s="205"/>
      <c r="J827" s="205"/>
      <c r="K827" s="205"/>
      <c r="L827" s="205"/>
      <c r="M827" s="205"/>
    </row>
    <row r="828">
      <c r="A828" s="205"/>
      <c r="B828" s="205"/>
      <c r="C828" s="205"/>
      <c r="D828" s="205"/>
      <c r="E828" s="205"/>
      <c r="F828" s="205"/>
      <c r="G828" s="205"/>
      <c r="H828" s="205"/>
      <c r="I828" s="205"/>
      <c r="J828" s="205"/>
      <c r="K828" s="205"/>
      <c r="L828" s="205"/>
      <c r="M828" s="205"/>
    </row>
    <row r="829">
      <c r="A829" s="205"/>
      <c r="B829" s="205"/>
      <c r="C829" s="205"/>
      <c r="D829" s="205"/>
      <c r="E829" s="205"/>
      <c r="F829" s="205"/>
      <c r="G829" s="205"/>
      <c r="H829" s="205"/>
      <c r="I829" s="205"/>
      <c r="J829" s="205"/>
      <c r="K829" s="205"/>
      <c r="L829" s="205"/>
      <c r="M829" s="205"/>
    </row>
    <row r="830">
      <c r="A830" s="205"/>
      <c r="B830" s="205"/>
      <c r="C830" s="205"/>
      <c r="D830" s="205"/>
      <c r="E830" s="205"/>
      <c r="F830" s="205"/>
      <c r="G830" s="205"/>
      <c r="H830" s="205"/>
      <c r="I830" s="205"/>
      <c r="J830" s="205"/>
      <c r="K830" s="205"/>
      <c r="L830" s="205"/>
      <c r="M830" s="205"/>
    </row>
    <row r="831">
      <c r="A831" s="205"/>
      <c r="B831" s="205"/>
      <c r="C831" s="205"/>
      <c r="D831" s="205"/>
      <c r="E831" s="205"/>
      <c r="F831" s="205"/>
      <c r="G831" s="205"/>
      <c r="H831" s="205"/>
      <c r="I831" s="205"/>
      <c r="J831" s="205"/>
      <c r="K831" s="205"/>
      <c r="L831" s="205"/>
      <c r="M831" s="205"/>
    </row>
    <row r="832">
      <c r="A832" s="205"/>
      <c r="B832" s="205"/>
      <c r="C832" s="205"/>
      <c r="D832" s="205"/>
      <c r="E832" s="205"/>
      <c r="F832" s="205"/>
      <c r="G832" s="205"/>
      <c r="H832" s="205"/>
      <c r="I832" s="205"/>
      <c r="J832" s="205"/>
      <c r="K832" s="205"/>
      <c r="L832" s="205"/>
      <c r="M832" s="205"/>
    </row>
    <row r="833">
      <c r="A833" s="205"/>
      <c r="B833" s="205"/>
      <c r="C833" s="205"/>
      <c r="D833" s="205"/>
      <c r="E833" s="205"/>
      <c r="F833" s="205"/>
      <c r="G833" s="205"/>
      <c r="H833" s="205"/>
      <c r="I833" s="205"/>
      <c r="J833" s="205"/>
      <c r="K833" s="205"/>
      <c r="L833" s="205"/>
      <c r="M833" s="205"/>
    </row>
    <row r="834">
      <c r="A834" s="205"/>
      <c r="B834" s="205"/>
      <c r="C834" s="205"/>
      <c r="D834" s="205"/>
      <c r="E834" s="205"/>
      <c r="F834" s="205"/>
      <c r="G834" s="205"/>
      <c r="H834" s="205"/>
      <c r="I834" s="205"/>
      <c r="J834" s="205"/>
      <c r="K834" s="205"/>
      <c r="L834" s="205"/>
      <c r="M834" s="205"/>
    </row>
    <row r="835">
      <c r="A835" s="205"/>
      <c r="B835" s="205"/>
      <c r="C835" s="205"/>
      <c r="D835" s="205"/>
      <c r="E835" s="205"/>
      <c r="F835" s="205"/>
      <c r="G835" s="205"/>
      <c r="H835" s="205"/>
      <c r="I835" s="205"/>
      <c r="J835" s="205"/>
      <c r="K835" s="205"/>
      <c r="L835" s="205"/>
      <c r="M835" s="205"/>
    </row>
    <row r="836">
      <c r="A836" s="205"/>
      <c r="B836" s="205"/>
      <c r="C836" s="205"/>
      <c r="D836" s="205"/>
      <c r="E836" s="205"/>
      <c r="F836" s="205"/>
      <c r="G836" s="205"/>
      <c r="H836" s="205"/>
      <c r="I836" s="205"/>
      <c r="J836" s="205"/>
      <c r="K836" s="205"/>
      <c r="L836" s="205"/>
      <c r="M836" s="205"/>
    </row>
    <row r="837">
      <c r="A837" s="205"/>
      <c r="B837" s="205"/>
      <c r="C837" s="205"/>
      <c r="D837" s="205"/>
      <c r="E837" s="205"/>
      <c r="F837" s="205"/>
      <c r="G837" s="205"/>
      <c r="H837" s="205"/>
      <c r="I837" s="205"/>
      <c r="J837" s="205"/>
      <c r="K837" s="205"/>
      <c r="L837" s="205"/>
      <c r="M837" s="205"/>
    </row>
    <row r="838">
      <c r="A838" s="205"/>
      <c r="B838" s="205"/>
      <c r="C838" s="205"/>
      <c r="D838" s="205"/>
      <c r="E838" s="205"/>
      <c r="F838" s="205"/>
      <c r="G838" s="205"/>
      <c r="H838" s="205"/>
      <c r="I838" s="205"/>
      <c r="J838" s="205"/>
      <c r="K838" s="205"/>
      <c r="L838" s="205"/>
      <c r="M838" s="205"/>
    </row>
    <row r="839">
      <c r="A839" s="205"/>
      <c r="B839" s="205"/>
      <c r="C839" s="205"/>
      <c r="D839" s="205"/>
      <c r="E839" s="205"/>
      <c r="F839" s="205"/>
      <c r="G839" s="205"/>
      <c r="H839" s="205"/>
      <c r="I839" s="205"/>
      <c r="J839" s="205"/>
      <c r="K839" s="205"/>
      <c r="L839" s="205"/>
      <c r="M839" s="205"/>
    </row>
    <row r="840">
      <c r="A840" s="205"/>
      <c r="B840" s="205"/>
      <c r="C840" s="205"/>
      <c r="D840" s="205"/>
      <c r="E840" s="205"/>
      <c r="F840" s="205"/>
      <c r="G840" s="205"/>
      <c r="H840" s="205"/>
      <c r="I840" s="205"/>
      <c r="J840" s="205"/>
      <c r="K840" s="205"/>
      <c r="L840" s="205"/>
      <c r="M840" s="205"/>
    </row>
    <row r="841">
      <c r="A841" s="205"/>
      <c r="B841" s="205"/>
      <c r="C841" s="205"/>
      <c r="D841" s="205"/>
      <c r="E841" s="205"/>
      <c r="F841" s="205"/>
      <c r="G841" s="205"/>
      <c r="H841" s="205"/>
      <c r="I841" s="205"/>
      <c r="J841" s="205"/>
      <c r="K841" s="205"/>
      <c r="L841" s="205"/>
      <c r="M841" s="205"/>
    </row>
    <row r="842">
      <c r="A842" s="205"/>
      <c r="B842" s="205"/>
      <c r="C842" s="205"/>
      <c r="D842" s="205"/>
      <c r="E842" s="205"/>
      <c r="F842" s="205"/>
      <c r="G842" s="205"/>
      <c r="H842" s="205"/>
      <c r="I842" s="205"/>
      <c r="J842" s="205"/>
      <c r="K842" s="205"/>
      <c r="L842" s="205"/>
      <c r="M842" s="205"/>
    </row>
    <row r="843">
      <c r="A843" s="205"/>
      <c r="B843" s="205"/>
      <c r="C843" s="205"/>
      <c r="D843" s="205"/>
      <c r="E843" s="205"/>
      <c r="F843" s="205"/>
      <c r="G843" s="205"/>
      <c r="H843" s="205"/>
      <c r="I843" s="205"/>
      <c r="J843" s="205"/>
      <c r="K843" s="205"/>
      <c r="L843" s="205"/>
      <c r="M843" s="205"/>
    </row>
    <row r="844">
      <c r="A844" s="205"/>
      <c r="B844" s="205"/>
      <c r="C844" s="205"/>
      <c r="D844" s="205"/>
      <c r="E844" s="205"/>
      <c r="F844" s="205"/>
      <c r="G844" s="205"/>
      <c r="H844" s="205"/>
      <c r="I844" s="205"/>
      <c r="J844" s="205"/>
      <c r="K844" s="205"/>
      <c r="L844" s="205"/>
      <c r="M844" s="205"/>
    </row>
    <row r="845">
      <c r="A845" s="205"/>
      <c r="B845" s="205"/>
      <c r="C845" s="205"/>
      <c r="D845" s="205"/>
      <c r="E845" s="205"/>
      <c r="F845" s="205"/>
      <c r="G845" s="205"/>
      <c r="H845" s="205"/>
      <c r="I845" s="205"/>
      <c r="J845" s="205"/>
      <c r="K845" s="205"/>
      <c r="L845" s="205"/>
      <c r="M845" s="205"/>
    </row>
    <row r="846">
      <c r="A846" s="205"/>
      <c r="B846" s="205"/>
      <c r="C846" s="205"/>
      <c r="D846" s="205"/>
      <c r="E846" s="205"/>
      <c r="F846" s="205"/>
      <c r="G846" s="205"/>
      <c r="H846" s="205"/>
      <c r="I846" s="205"/>
      <c r="J846" s="205"/>
      <c r="K846" s="205"/>
      <c r="L846" s="205"/>
      <c r="M846" s="205"/>
    </row>
    <row r="847">
      <c r="A847" s="205"/>
      <c r="B847" s="205"/>
      <c r="C847" s="205"/>
      <c r="D847" s="205"/>
      <c r="E847" s="205"/>
      <c r="F847" s="205"/>
      <c r="G847" s="205"/>
      <c r="H847" s="205"/>
      <c r="I847" s="205"/>
      <c r="J847" s="205"/>
      <c r="K847" s="205"/>
      <c r="L847" s="205"/>
      <c r="M847" s="205"/>
    </row>
    <row r="848">
      <c r="A848" s="205"/>
      <c r="B848" s="205"/>
      <c r="C848" s="205"/>
      <c r="D848" s="205"/>
      <c r="E848" s="205"/>
      <c r="F848" s="205"/>
      <c r="G848" s="205"/>
      <c r="H848" s="205"/>
      <c r="I848" s="205"/>
      <c r="J848" s="205"/>
      <c r="K848" s="205"/>
      <c r="L848" s="205"/>
      <c r="M848" s="205"/>
    </row>
    <row r="849">
      <c r="A849" s="205"/>
      <c r="B849" s="205"/>
      <c r="C849" s="205"/>
      <c r="D849" s="205"/>
      <c r="E849" s="205"/>
      <c r="F849" s="205"/>
      <c r="G849" s="205"/>
      <c r="H849" s="205"/>
      <c r="I849" s="205"/>
      <c r="J849" s="205"/>
      <c r="K849" s="205"/>
      <c r="L849" s="205"/>
      <c r="M849" s="205"/>
    </row>
    <row r="850">
      <c r="A850" s="205"/>
      <c r="B850" s="205"/>
      <c r="C850" s="205"/>
      <c r="D850" s="205"/>
      <c r="E850" s="205"/>
      <c r="F850" s="205"/>
      <c r="G850" s="205"/>
      <c r="H850" s="205"/>
      <c r="I850" s="205"/>
      <c r="J850" s="205"/>
      <c r="K850" s="205"/>
      <c r="L850" s="205"/>
      <c r="M850" s="205"/>
    </row>
    <row r="851">
      <c r="A851" s="205"/>
      <c r="B851" s="205"/>
      <c r="C851" s="205"/>
      <c r="D851" s="205"/>
      <c r="E851" s="205"/>
      <c r="F851" s="205"/>
      <c r="G851" s="205"/>
      <c r="H851" s="205"/>
      <c r="I851" s="205"/>
      <c r="J851" s="205"/>
      <c r="K851" s="205"/>
      <c r="L851" s="205"/>
      <c r="M851" s="205"/>
    </row>
    <row r="852">
      <c r="A852" s="205"/>
      <c r="B852" s="205"/>
      <c r="C852" s="205"/>
      <c r="D852" s="205"/>
      <c r="E852" s="205"/>
      <c r="F852" s="205"/>
      <c r="G852" s="205"/>
      <c r="H852" s="205"/>
      <c r="I852" s="205"/>
      <c r="J852" s="205"/>
      <c r="K852" s="205"/>
      <c r="L852" s="205"/>
      <c r="M852" s="205"/>
    </row>
    <row r="853">
      <c r="A853" s="205"/>
      <c r="B853" s="205"/>
      <c r="C853" s="205"/>
      <c r="D853" s="205"/>
      <c r="E853" s="205"/>
      <c r="F853" s="205"/>
      <c r="G853" s="205"/>
      <c r="H853" s="205"/>
      <c r="I853" s="205"/>
      <c r="J853" s="205"/>
      <c r="K853" s="205"/>
      <c r="L853" s="205"/>
      <c r="M853" s="205"/>
    </row>
    <row r="854">
      <c r="A854" s="205"/>
      <c r="B854" s="205"/>
      <c r="C854" s="205"/>
      <c r="D854" s="205"/>
      <c r="E854" s="205"/>
      <c r="F854" s="205"/>
      <c r="G854" s="205"/>
      <c r="H854" s="205"/>
      <c r="I854" s="205"/>
      <c r="J854" s="205"/>
      <c r="K854" s="205"/>
      <c r="L854" s="205"/>
      <c r="M854" s="205"/>
    </row>
    <row r="855">
      <c r="A855" s="205"/>
      <c r="B855" s="205"/>
      <c r="C855" s="205"/>
      <c r="D855" s="205"/>
      <c r="E855" s="205"/>
      <c r="F855" s="205"/>
      <c r="G855" s="205"/>
      <c r="H855" s="205"/>
      <c r="I855" s="205"/>
      <c r="J855" s="205"/>
      <c r="K855" s="205"/>
      <c r="L855" s="205"/>
      <c r="M855" s="205"/>
    </row>
    <row r="856">
      <c r="A856" s="205"/>
      <c r="B856" s="205"/>
      <c r="C856" s="205"/>
      <c r="D856" s="205"/>
      <c r="E856" s="205"/>
      <c r="F856" s="205"/>
      <c r="G856" s="205"/>
      <c r="H856" s="205"/>
      <c r="I856" s="205"/>
      <c r="J856" s="205"/>
      <c r="K856" s="205"/>
      <c r="L856" s="205"/>
      <c r="M856" s="205"/>
    </row>
    <row r="857">
      <c r="A857" s="205"/>
      <c r="B857" s="205"/>
      <c r="C857" s="205"/>
      <c r="D857" s="205"/>
      <c r="E857" s="205"/>
      <c r="F857" s="205"/>
      <c r="G857" s="205"/>
      <c r="H857" s="205"/>
      <c r="I857" s="205"/>
      <c r="J857" s="205"/>
      <c r="K857" s="205"/>
      <c r="L857" s="205"/>
      <c r="M857" s="205"/>
    </row>
    <row r="858">
      <c r="A858" s="205"/>
      <c r="B858" s="205"/>
      <c r="C858" s="205"/>
      <c r="D858" s="205"/>
      <c r="E858" s="205"/>
      <c r="F858" s="205"/>
      <c r="G858" s="205"/>
      <c r="H858" s="205"/>
      <c r="I858" s="205"/>
      <c r="J858" s="205"/>
      <c r="K858" s="205"/>
      <c r="L858" s="205"/>
      <c r="M858" s="205"/>
    </row>
    <row r="859">
      <c r="A859" s="205"/>
      <c r="B859" s="205"/>
      <c r="C859" s="205"/>
      <c r="D859" s="205"/>
      <c r="E859" s="205"/>
      <c r="F859" s="205"/>
      <c r="G859" s="205"/>
      <c r="H859" s="205"/>
      <c r="I859" s="205"/>
      <c r="J859" s="205"/>
      <c r="K859" s="205"/>
      <c r="L859" s="205"/>
      <c r="M859" s="205"/>
    </row>
    <row r="860">
      <c r="A860" s="205"/>
      <c r="B860" s="205"/>
      <c r="C860" s="205"/>
      <c r="D860" s="205"/>
      <c r="E860" s="205"/>
      <c r="F860" s="205"/>
      <c r="G860" s="205"/>
      <c r="H860" s="205"/>
      <c r="I860" s="205"/>
      <c r="J860" s="205"/>
      <c r="K860" s="205"/>
      <c r="L860" s="205"/>
      <c r="M860" s="205"/>
    </row>
    <row r="861">
      <c r="A861" s="205"/>
      <c r="B861" s="205"/>
      <c r="C861" s="205"/>
      <c r="D861" s="205"/>
      <c r="E861" s="205"/>
      <c r="F861" s="205"/>
      <c r="G861" s="205"/>
      <c r="H861" s="205"/>
      <c r="I861" s="205"/>
      <c r="J861" s="205"/>
      <c r="K861" s="205"/>
      <c r="L861" s="205"/>
      <c r="M861" s="205"/>
    </row>
    <row r="862">
      <c r="A862" s="205"/>
      <c r="B862" s="205"/>
      <c r="C862" s="205"/>
      <c r="D862" s="205"/>
      <c r="E862" s="205"/>
      <c r="F862" s="205"/>
      <c r="G862" s="205"/>
      <c r="H862" s="205"/>
      <c r="I862" s="205"/>
      <c r="J862" s="205"/>
      <c r="K862" s="205"/>
      <c r="L862" s="205"/>
      <c r="M862" s="205"/>
    </row>
    <row r="863">
      <c r="A863" s="205"/>
      <c r="B863" s="205"/>
      <c r="C863" s="205"/>
      <c r="D863" s="205"/>
      <c r="E863" s="205"/>
      <c r="F863" s="205"/>
      <c r="G863" s="205"/>
      <c r="H863" s="205"/>
      <c r="I863" s="205"/>
      <c r="J863" s="205"/>
      <c r="K863" s="205"/>
      <c r="L863" s="205"/>
      <c r="M863" s="205"/>
    </row>
    <row r="864">
      <c r="A864" s="205"/>
      <c r="B864" s="205"/>
      <c r="C864" s="205"/>
      <c r="D864" s="205"/>
      <c r="E864" s="205"/>
      <c r="F864" s="205"/>
      <c r="G864" s="205"/>
      <c r="H864" s="205"/>
      <c r="I864" s="205"/>
      <c r="J864" s="205"/>
      <c r="K864" s="205"/>
      <c r="L864" s="205"/>
      <c r="M864" s="205"/>
    </row>
    <row r="865">
      <c r="A865" s="205"/>
      <c r="B865" s="205"/>
      <c r="C865" s="205"/>
      <c r="D865" s="205"/>
      <c r="E865" s="205"/>
      <c r="F865" s="205"/>
      <c r="G865" s="205"/>
      <c r="H865" s="205"/>
      <c r="I865" s="205"/>
      <c r="J865" s="205"/>
      <c r="K865" s="205"/>
      <c r="L865" s="205"/>
      <c r="M865" s="205"/>
    </row>
    <row r="866">
      <c r="A866" s="205"/>
      <c r="B866" s="205"/>
      <c r="C866" s="205"/>
      <c r="D866" s="205"/>
      <c r="E866" s="205"/>
      <c r="F866" s="205"/>
      <c r="G866" s="205"/>
      <c r="H866" s="205"/>
      <c r="I866" s="205"/>
      <c r="J866" s="205"/>
      <c r="K866" s="205"/>
      <c r="L866" s="205"/>
      <c r="M866" s="205"/>
    </row>
    <row r="867">
      <c r="A867" s="205"/>
      <c r="B867" s="205"/>
      <c r="C867" s="205"/>
      <c r="D867" s="205"/>
      <c r="E867" s="205"/>
      <c r="F867" s="205"/>
      <c r="G867" s="205"/>
      <c r="H867" s="205"/>
      <c r="I867" s="205"/>
      <c r="J867" s="205"/>
      <c r="K867" s="205"/>
      <c r="L867" s="205"/>
      <c r="M867" s="205"/>
    </row>
    <row r="868">
      <c r="A868" s="205"/>
      <c r="B868" s="205"/>
      <c r="C868" s="205"/>
      <c r="D868" s="205"/>
      <c r="E868" s="205"/>
      <c r="F868" s="205"/>
      <c r="G868" s="205"/>
      <c r="H868" s="205"/>
      <c r="I868" s="205"/>
      <c r="J868" s="205"/>
      <c r="K868" s="205"/>
      <c r="L868" s="205"/>
      <c r="M868" s="205"/>
    </row>
    <row r="869">
      <c r="A869" s="205"/>
      <c r="B869" s="205"/>
      <c r="C869" s="205"/>
      <c r="D869" s="205"/>
      <c r="E869" s="205"/>
      <c r="F869" s="205"/>
      <c r="G869" s="205"/>
      <c r="H869" s="205"/>
      <c r="I869" s="205"/>
      <c r="J869" s="205"/>
      <c r="K869" s="205"/>
      <c r="L869" s="205"/>
      <c r="M869" s="205"/>
    </row>
    <row r="870">
      <c r="A870" s="205"/>
      <c r="B870" s="205"/>
      <c r="C870" s="205"/>
      <c r="D870" s="205"/>
      <c r="E870" s="205"/>
      <c r="F870" s="205"/>
      <c r="G870" s="205"/>
      <c r="H870" s="205"/>
      <c r="I870" s="205"/>
      <c r="J870" s="205"/>
      <c r="K870" s="205"/>
      <c r="L870" s="205"/>
      <c r="M870" s="205"/>
    </row>
    <row r="871">
      <c r="A871" s="205"/>
      <c r="B871" s="205"/>
      <c r="C871" s="205"/>
      <c r="D871" s="205"/>
      <c r="E871" s="205"/>
      <c r="F871" s="205"/>
      <c r="G871" s="205"/>
      <c r="H871" s="205"/>
      <c r="I871" s="205"/>
      <c r="J871" s="205"/>
      <c r="K871" s="205"/>
      <c r="L871" s="205"/>
      <c r="M871" s="205"/>
    </row>
    <row r="872">
      <c r="A872" s="205"/>
      <c r="B872" s="205"/>
      <c r="C872" s="205"/>
      <c r="D872" s="205"/>
      <c r="E872" s="205"/>
      <c r="F872" s="205"/>
      <c r="G872" s="205"/>
      <c r="H872" s="205"/>
      <c r="I872" s="205"/>
      <c r="J872" s="205"/>
      <c r="K872" s="205"/>
      <c r="L872" s="205"/>
      <c r="M872" s="205"/>
    </row>
    <row r="873">
      <c r="A873" s="205"/>
      <c r="B873" s="205"/>
      <c r="C873" s="205"/>
      <c r="D873" s="205"/>
      <c r="E873" s="205"/>
      <c r="F873" s="205"/>
      <c r="G873" s="205"/>
      <c r="H873" s="205"/>
      <c r="I873" s="205"/>
      <c r="J873" s="205"/>
      <c r="K873" s="205"/>
      <c r="L873" s="205"/>
      <c r="M873" s="205"/>
    </row>
    <row r="874">
      <c r="A874" s="205"/>
      <c r="B874" s="205"/>
      <c r="C874" s="205"/>
      <c r="D874" s="205"/>
      <c r="E874" s="205"/>
      <c r="F874" s="205"/>
      <c r="G874" s="205"/>
      <c r="H874" s="205"/>
      <c r="I874" s="205"/>
      <c r="J874" s="205"/>
      <c r="K874" s="205"/>
      <c r="L874" s="205"/>
      <c r="M874" s="205"/>
    </row>
    <row r="875">
      <c r="A875" s="205"/>
      <c r="B875" s="205"/>
      <c r="C875" s="205"/>
      <c r="D875" s="205"/>
      <c r="E875" s="205"/>
      <c r="F875" s="205"/>
      <c r="G875" s="205"/>
      <c r="H875" s="205"/>
      <c r="I875" s="205"/>
      <c r="J875" s="205"/>
      <c r="K875" s="205"/>
      <c r="L875" s="205"/>
      <c r="M875" s="205"/>
    </row>
    <row r="876">
      <c r="A876" s="205"/>
      <c r="B876" s="205"/>
      <c r="C876" s="205"/>
      <c r="D876" s="205"/>
      <c r="E876" s="205"/>
      <c r="F876" s="205"/>
      <c r="G876" s="205"/>
      <c r="H876" s="205"/>
      <c r="I876" s="205"/>
      <c r="J876" s="205"/>
      <c r="K876" s="205"/>
      <c r="L876" s="205"/>
      <c r="M876" s="205"/>
    </row>
    <row r="877">
      <c r="A877" s="205"/>
      <c r="B877" s="205"/>
      <c r="C877" s="205"/>
      <c r="D877" s="205"/>
      <c r="E877" s="205"/>
      <c r="F877" s="205"/>
      <c r="G877" s="205"/>
      <c r="H877" s="205"/>
      <c r="I877" s="205"/>
      <c r="J877" s="205"/>
      <c r="K877" s="205"/>
      <c r="L877" s="205"/>
      <c r="M877" s="205"/>
    </row>
    <row r="878">
      <c r="A878" s="205"/>
      <c r="B878" s="205"/>
      <c r="C878" s="205"/>
      <c r="D878" s="205"/>
      <c r="E878" s="205"/>
      <c r="F878" s="205"/>
      <c r="G878" s="205"/>
      <c r="H878" s="205"/>
      <c r="I878" s="205"/>
      <c r="J878" s="205"/>
      <c r="K878" s="205"/>
      <c r="L878" s="205"/>
      <c r="M878" s="205"/>
    </row>
    <row r="879">
      <c r="A879" s="205"/>
      <c r="B879" s="205"/>
      <c r="C879" s="205"/>
      <c r="D879" s="205"/>
      <c r="E879" s="205"/>
      <c r="F879" s="205"/>
      <c r="G879" s="205"/>
      <c r="H879" s="205"/>
      <c r="I879" s="205"/>
      <c r="J879" s="205"/>
      <c r="K879" s="205"/>
      <c r="L879" s="205"/>
      <c r="M879" s="205"/>
    </row>
    <row r="880">
      <c r="A880" s="205"/>
      <c r="B880" s="205"/>
      <c r="C880" s="205"/>
      <c r="D880" s="205"/>
      <c r="E880" s="205"/>
      <c r="F880" s="205"/>
      <c r="G880" s="205"/>
      <c r="H880" s="205"/>
      <c r="I880" s="205"/>
      <c r="J880" s="205"/>
      <c r="K880" s="205"/>
      <c r="L880" s="205"/>
      <c r="M880" s="205"/>
    </row>
    <row r="881">
      <c r="A881" s="205"/>
      <c r="B881" s="205"/>
      <c r="C881" s="205"/>
      <c r="D881" s="205"/>
      <c r="E881" s="205"/>
      <c r="F881" s="205"/>
      <c r="G881" s="205"/>
      <c r="H881" s="205"/>
      <c r="I881" s="205"/>
      <c r="J881" s="205"/>
      <c r="K881" s="205"/>
      <c r="L881" s="205"/>
      <c r="M881" s="205"/>
    </row>
    <row r="882">
      <c r="A882" s="205"/>
      <c r="B882" s="205"/>
      <c r="C882" s="205"/>
      <c r="D882" s="205"/>
      <c r="E882" s="205"/>
      <c r="F882" s="205"/>
      <c r="G882" s="205"/>
      <c r="H882" s="205"/>
      <c r="I882" s="205"/>
      <c r="J882" s="205"/>
      <c r="K882" s="205"/>
      <c r="L882" s="205"/>
      <c r="M882" s="205"/>
    </row>
    <row r="883">
      <c r="A883" s="205"/>
      <c r="B883" s="205"/>
      <c r="C883" s="205"/>
      <c r="D883" s="205"/>
      <c r="E883" s="205"/>
      <c r="F883" s="205"/>
      <c r="G883" s="205"/>
      <c r="H883" s="205"/>
      <c r="I883" s="205"/>
      <c r="J883" s="205"/>
      <c r="K883" s="205"/>
      <c r="L883" s="205"/>
      <c r="M883" s="205"/>
    </row>
    <row r="884">
      <c r="A884" s="205"/>
      <c r="B884" s="205"/>
      <c r="C884" s="205"/>
      <c r="D884" s="205"/>
      <c r="E884" s="205"/>
      <c r="F884" s="205"/>
      <c r="G884" s="205"/>
      <c r="H884" s="205"/>
      <c r="I884" s="205"/>
      <c r="J884" s="205"/>
      <c r="K884" s="205"/>
      <c r="L884" s="205"/>
      <c r="M884" s="205"/>
    </row>
    <row r="885">
      <c r="A885" s="205"/>
      <c r="B885" s="205"/>
      <c r="C885" s="205"/>
      <c r="D885" s="205"/>
      <c r="E885" s="205"/>
      <c r="F885" s="205"/>
      <c r="G885" s="205"/>
      <c r="H885" s="205"/>
      <c r="I885" s="205"/>
      <c r="J885" s="205"/>
      <c r="K885" s="205"/>
      <c r="L885" s="205"/>
      <c r="M885" s="205"/>
    </row>
    <row r="886">
      <c r="A886" s="205"/>
      <c r="B886" s="205"/>
      <c r="C886" s="205"/>
      <c r="D886" s="205"/>
      <c r="E886" s="205"/>
      <c r="F886" s="205"/>
      <c r="G886" s="205"/>
      <c r="H886" s="205"/>
      <c r="I886" s="205"/>
      <c r="J886" s="205"/>
      <c r="K886" s="205"/>
      <c r="L886" s="205"/>
      <c r="M886" s="205"/>
    </row>
    <row r="887">
      <c r="A887" s="205"/>
      <c r="B887" s="205"/>
      <c r="C887" s="205"/>
      <c r="D887" s="205"/>
      <c r="E887" s="205"/>
      <c r="F887" s="205"/>
      <c r="G887" s="205"/>
      <c r="H887" s="205"/>
      <c r="I887" s="205"/>
      <c r="J887" s="205"/>
      <c r="K887" s="205"/>
      <c r="L887" s="205"/>
      <c r="M887" s="205"/>
    </row>
    <row r="888">
      <c r="A888" s="205"/>
      <c r="B888" s="205"/>
      <c r="C888" s="205"/>
      <c r="D888" s="205"/>
      <c r="E888" s="205"/>
      <c r="F888" s="205"/>
      <c r="G888" s="205"/>
      <c r="H888" s="205"/>
      <c r="I888" s="205"/>
      <c r="J888" s="205"/>
      <c r="K888" s="205"/>
      <c r="L888" s="205"/>
      <c r="M888" s="205"/>
    </row>
    <row r="889">
      <c r="A889" s="205"/>
      <c r="B889" s="205"/>
      <c r="C889" s="205"/>
      <c r="D889" s="205"/>
      <c r="E889" s="205"/>
      <c r="F889" s="205"/>
      <c r="G889" s="205"/>
      <c r="H889" s="205"/>
      <c r="I889" s="205"/>
      <c r="J889" s="205"/>
      <c r="K889" s="205"/>
      <c r="L889" s="205"/>
      <c r="M889" s="205"/>
    </row>
    <row r="890">
      <c r="A890" s="205"/>
      <c r="B890" s="205"/>
      <c r="C890" s="205"/>
      <c r="D890" s="205"/>
      <c r="E890" s="205"/>
      <c r="F890" s="205"/>
      <c r="G890" s="205"/>
      <c r="H890" s="205"/>
      <c r="I890" s="205"/>
      <c r="J890" s="205"/>
      <c r="K890" s="205"/>
      <c r="L890" s="205"/>
      <c r="M890" s="205"/>
    </row>
    <row r="891">
      <c r="A891" s="205"/>
      <c r="B891" s="205"/>
      <c r="C891" s="205"/>
      <c r="D891" s="205"/>
      <c r="E891" s="205"/>
      <c r="F891" s="205"/>
      <c r="G891" s="205"/>
      <c r="H891" s="205"/>
      <c r="I891" s="205"/>
      <c r="J891" s="205"/>
      <c r="K891" s="205"/>
      <c r="L891" s="205"/>
      <c r="M891" s="205"/>
    </row>
    <row r="892">
      <c r="A892" s="205"/>
      <c r="B892" s="205"/>
      <c r="C892" s="205"/>
      <c r="D892" s="205"/>
      <c r="E892" s="205"/>
      <c r="F892" s="205"/>
      <c r="G892" s="205"/>
      <c r="H892" s="205"/>
      <c r="I892" s="205"/>
      <c r="J892" s="205"/>
      <c r="K892" s="205"/>
      <c r="L892" s="205"/>
      <c r="M892" s="205"/>
    </row>
    <row r="893">
      <c r="A893" s="205"/>
      <c r="B893" s="205"/>
      <c r="C893" s="205"/>
      <c r="D893" s="205"/>
      <c r="E893" s="205"/>
      <c r="F893" s="205"/>
      <c r="G893" s="205"/>
      <c r="H893" s="205"/>
      <c r="I893" s="205"/>
      <c r="J893" s="205"/>
      <c r="K893" s="205"/>
      <c r="L893" s="205"/>
      <c r="M893" s="205"/>
    </row>
    <row r="894">
      <c r="A894" s="205"/>
      <c r="B894" s="205"/>
      <c r="C894" s="205"/>
      <c r="D894" s="205"/>
      <c r="E894" s="205"/>
      <c r="F894" s="205"/>
      <c r="G894" s="205"/>
      <c r="H894" s="205"/>
      <c r="I894" s="205"/>
      <c r="J894" s="205"/>
      <c r="K894" s="205"/>
      <c r="L894" s="205"/>
      <c r="M894" s="205"/>
    </row>
    <row r="895">
      <c r="A895" s="205"/>
      <c r="B895" s="205"/>
      <c r="C895" s="205"/>
      <c r="D895" s="205"/>
      <c r="E895" s="205"/>
      <c r="F895" s="205"/>
      <c r="G895" s="205"/>
      <c r="H895" s="205"/>
      <c r="I895" s="205"/>
      <c r="J895" s="205"/>
      <c r="K895" s="205"/>
      <c r="L895" s="205"/>
      <c r="M895" s="205"/>
    </row>
    <row r="896">
      <c r="A896" s="205"/>
      <c r="B896" s="205"/>
      <c r="C896" s="205"/>
      <c r="D896" s="205"/>
      <c r="E896" s="205"/>
      <c r="F896" s="205"/>
      <c r="G896" s="205"/>
      <c r="H896" s="205"/>
      <c r="I896" s="205"/>
      <c r="J896" s="205"/>
      <c r="K896" s="205"/>
      <c r="L896" s="205"/>
      <c r="M896" s="205"/>
    </row>
    <row r="897">
      <c r="A897" s="205"/>
      <c r="B897" s="205"/>
      <c r="C897" s="205"/>
      <c r="D897" s="205"/>
      <c r="E897" s="205"/>
      <c r="F897" s="205"/>
      <c r="G897" s="205"/>
      <c r="H897" s="205"/>
      <c r="I897" s="205"/>
      <c r="J897" s="205"/>
      <c r="K897" s="205"/>
      <c r="L897" s="205"/>
      <c r="M897" s="205"/>
    </row>
    <row r="898">
      <c r="A898" s="205"/>
      <c r="B898" s="205"/>
      <c r="C898" s="205"/>
      <c r="D898" s="205"/>
      <c r="E898" s="205"/>
      <c r="F898" s="205"/>
      <c r="G898" s="205"/>
      <c r="H898" s="205"/>
      <c r="I898" s="205"/>
      <c r="J898" s="205"/>
      <c r="K898" s="205"/>
      <c r="L898" s="205"/>
      <c r="M898" s="205"/>
    </row>
    <row r="899">
      <c r="A899" s="205"/>
      <c r="B899" s="205"/>
      <c r="C899" s="205"/>
      <c r="D899" s="205"/>
      <c r="E899" s="205"/>
      <c r="F899" s="205"/>
      <c r="G899" s="205"/>
      <c r="H899" s="205"/>
      <c r="I899" s="205"/>
      <c r="J899" s="205"/>
      <c r="K899" s="205"/>
      <c r="L899" s="205"/>
      <c r="M899" s="205"/>
    </row>
    <row r="900">
      <c r="A900" s="205"/>
      <c r="B900" s="205"/>
      <c r="C900" s="205"/>
      <c r="D900" s="205"/>
      <c r="E900" s="205"/>
      <c r="F900" s="205"/>
      <c r="G900" s="205"/>
      <c r="H900" s="205"/>
      <c r="I900" s="205"/>
      <c r="J900" s="205"/>
      <c r="K900" s="205"/>
      <c r="L900" s="205"/>
      <c r="M900" s="205"/>
    </row>
    <row r="901">
      <c r="A901" s="205"/>
      <c r="B901" s="205"/>
      <c r="C901" s="205"/>
      <c r="D901" s="205"/>
      <c r="E901" s="205"/>
      <c r="F901" s="205"/>
      <c r="G901" s="205"/>
      <c r="H901" s="205"/>
      <c r="I901" s="205"/>
      <c r="J901" s="205"/>
      <c r="K901" s="205"/>
      <c r="L901" s="205"/>
      <c r="M901" s="205"/>
    </row>
    <row r="902">
      <c r="A902" s="205"/>
      <c r="B902" s="205"/>
      <c r="C902" s="205"/>
      <c r="D902" s="205"/>
      <c r="E902" s="205"/>
      <c r="F902" s="205"/>
      <c r="G902" s="205"/>
      <c r="H902" s="205"/>
      <c r="I902" s="205"/>
      <c r="J902" s="205"/>
      <c r="K902" s="205"/>
      <c r="L902" s="205"/>
      <c r="M902" s="205"/>
    </row>
    <row r="903">
      <c r="A903" s="205"/>
      <c r="B903" s="205"/>
      <c r="C903" s="205"/>
      <c r="D903" s="205"/>
      <c r="E903" s="205"/>
      <c r="F903" s="205"/>
      <c r="G903" s="205"/>
      <c r="H903" s="205"/>
      <c r="I903" s="205"/>
      <c r="J903" s="205"/>
      <c r="K903" s="205"/>
      <c r="L903" s="205"/>
      <c r="M903" s="205"/>
    </row>
    <row r="904">
      <c r="A904" s="205"/>
      <c r="B904" s="205"/>
      <c r="C904" s="205"/>
      <c r="D904" s="205"/>
      <c r="E904" s="205"/>
      <c r="F904" s="205"/>
      <c r="G904" s="205"/>
      <c r="H904" s="205"/>
      <c r="I904" s="205"/>
      <c r="J904" s="205"/>
      <c r="K904" s="205"/>
      <c r="L904" s="205"/>
      <c r="M904" s="205"/>
    </row>
    <row r="905">
      <c r="A905" s="205"/>
      <c r="B905" s="205"/>
      <c r="C905" s="205"/>
      <c r="D905" s="205"/>
      <c r="E905" s="205"/>
      <c r="F905" s="205"/>
      <c r="G905" s="205"/>
      <c r="H905" s="205"/>
      <c r="I905" s="205"/>
      <c r="J905" s="205"/>
      <c r="K905" s="205"/>
      <c r="L905" s="205"/>
      <c r="M905" s="205"/>
    </row>
    <row r="906">
      <c r="A906" s="205"/>
      <c r="B906" s="205"/>
      <c r="C906" s="205"/>
      <c r="D906" s="205"/>
      <c r="E906" s="205"/>
      <c r="F906" s="205"/>
      <c r="G906" s="205"/>
      <c r="H906" s="205"/>
      <c r="I906" s="205"/>
      <c r="J906" s="205"/>
      <c r="K906" s="205"/>
      <c r="L906" s="205"/>
      <c r="M906" s="205"/>
    </row>
    <row r="907">
      <c r="A907" s="205"/>
      <c r="B907" s="205"/>
      <c r="C907" s="205"/>
      <c r="D907" s="205"/>
      <c r="E907" s="205"/>
      <c r="F907" s="205"/>
      <c r="G907" s="205"/>
      <c r="H907" s="205"/>
      <c r="I907" s="205"/>
      <c r="J907" s="205"/>
      <c r="K907" s="205"/>
      <c r="L907" s="205"/>
      <c r="M907" s="205"/>
    </row>
    <row r="908">
      <c r="A908" s="205"/>
      <c r="B908" s="205"/>
      <c r="C908" s="205"/>
      <c r="D908" s="205"/>
      <c r="E908" s="205"/>
      <c r="F908" s="205"/>
      <c r="G908" s="205"/>
      <c r="H908" s="205"/>
      <c r="I908" s="205"/>
      <c r="J908" s="205"/>
      <c r="K908" s="205"/>
      <c r="L908" s="205"/>
      <c r="M908" s="205"/>
    </row>
    <row r="909">
      <c r="A909" s="205"/>
      <c r="B909" s="205"/>
      <c r="C909" s="205"/>
      <c r="D909" s="205"/>
      <c r="E909" s="205"/>
      <c r="F909" s="205"/>
      <c r="G909" s="205"/>
      <c r="H909" s="205"/>
      <c r="I909" s="205"/>
      <c r="J909" s="205"/>
      <c r="K909" s="205"/>
      <c r="L909" s="205"/>
      <c r="M909" s="205"/>
    </row>
    <row r="910">
      <c r="A910" s="205"/>
      <c r="B910" s="205"/>
      <c r="C910" s="205"/>
      <c r="D910" s="205"/>
      <c r="E910" s="205"/>
      <c r="F910" s="205"/>
      <c r="G910" s="205"/>
      <c r="H910" s="205"/>
      <c r="I910" s="205"/>
      <c r="J910" s="205"/>
      <c r="K910" s="205"/>
      <c r="L910" s="205"/>
      <c r="M910" s="205"/>
    </row>
    <row r="911">
      <c r="A911" s="205"/>
      <c r="B911" s="205"/>
      <c r="C911" s="205"/>
      <c r="D911" s="205"/>
      <c r="E911" s="205"/>
      <c r="F911" s="205"/>
      <c r="G911" s="205"/>
      <c r="H911" s="205"/>
      <c r="I911" s="205"/>
      <c r="J911" s="205"/>
      <c r="K911" s="205"/>
      <c r="L911" s="205"/>
      <c r="M911" s="205"/>
    </row>
    <row r="912">
      <c r="A912" s="205"/>
      <c r="B912" s="205"/>
      <c r="C912" s="205"/>
      <c r="D912" s="205"/>
      <c r="E912" s="205"/>
      <c r="F912" s="205"/>
      <c r="G912" s="205"/>
      <c r="H912" s="205"/>
      <c r="I912" s="205"/>
      <c r="J912" s="205"/>
      <c r="K912" s="205"/>
      <c r="L912" s="205"/>
      <c r="M912" s="205"/>
    </row>
    <row r="913">
      <c r="A913" s="205"/>
      <c r="B913" s="205"/>
      <c r="C913" s="205"/>
      <c r="D913" s="205"/>
      <c r="E913" s="205"/>
      <c r="F913" s="205"/>
      <c r="G913" s="205"/>
      <c r="H913" s="205"/>
      <c r="I913" s="205"/>
      <c r="J913" s="205"/>
      <c r="K913" s="205"/>
      <c r="L913" s="205"/>
      <c r="M913" s="205"/>
    </row>
    <row r="914">
      <c r="A914" s="205"/>
      <c r="B914" s="205"/>
      <c r="C914" s="205"/>
      <c r="D914" s="205"/>
      <c r="E914" s="205"/>
      <c r="F914" s="205"/>
      <c r="G914" s="205"/>
      <c r="H914" s="205"/>
      <c r="I914" s="205"/>
      <c r="J914" s="205"/>
      <c r="K914" s="205"/>
      <c r="L914" s="205"/>
      <c r="M914" s="205"/>
    </row>
    <row r="915">
      <c r="A915" s="205"/>
      <c r="B915" s="205"/>
      <c r="C915" s="205"/>
      <c r="D915" s="205"/>
      <c r="E915" s="205"/>
      <c r="F915" s="205"/>
      <c r="G915" s="205"/>
      <c r="H915" s="205"/>
      <c r="I915" s="205"/>
      <c r="J915" s="205"/>
      <c r="K915" s="205"/>
      <c r="L915" s="205"/>
      <c r="M915" s="205"/>
    </row>
    <row r="916">
      <c r="A916" s="205"/>
      <c r="B916" s="205"/>
      <c r="C916" s="205"/>
      <c r="D916" s="205"/>
      <c r="E916" s="205"/>
      <c r="F916" s="205"/>
      <c r="G916" s="205"/>
      <c r="H916" s="205"/>
      <c r="I916" s="205"/>
      <c r="J916" s="205"/>
      <c r="K916" s="205"/>
      <c r="L916" s="205"/>
      <c r="M916" s="205"/>
    </row>
    <row r="917">
      <c r="A917" s="205"/>
      <c r="B917" s="205"/>
      <c r="C917" s="205"/>
      <c r="D917" s="205"/>
      <c r="E917" s="205"/>
      <c r="F917" s="205"/>
      <c r="G917" s="205"/>
      <c r="H917" s="205"/>
      <c r="I917" s="205"/>
      <c r="J917" s="205"/>
      <c r="K917" s="205"/>
      <c r="L917" s="205"/>
      <c r="M917" s="205"/>
    </row>
    <row r="918">
      <c r="A918" s="205"/>
      <c r="B918" s="205"/>
      <c r="C918" s="205"/>
      <c r="D918" s="205"/>
      <c r="E918" s="205"/>
      <c r="F918" s="205"/>
      <c r="G918" s="205"/>
      <c r="H918" s="205"/>
      <c r="I918" s="205"/>
      <c r="J918" s="205"/>
      <c r="K918" s="205"/>
      <c r="L918" s="205"/>
      <c r="M918" s="205"/>
    </row>
    <row r="919">
      <c r="A919" s="205"/>
      <c r="B919" s="205"/>
      <c r="C919" s="205"/>
      <c r="D919" s="205"/>
      <c r="E919" s="205"/>
      <c r="F919" s="205"/>
      <c r="G919" s="205"/>
      <c r="H919" s="205"/>
      <c r="I919" s="205"/>
      <c r="J919" s="205"/>
      <c r="K919" s="205"/>
      <c r="L919" s="205"/>
      <c r="M919" s="205"/>
    </row>
    <row r="920">
      <c r="A920" s="205"/>
      <c r="B920" s="205"/>
      <c r="C920" s="205"/>
      <c r="D920" s="205"/>
      <c r="E920" s="205"/>
      <c r="F920" s="205"/>
      <c r="G920" s="205"/>
      <c r="H920" s="205"/>
      <c r="I920" s="205"/>
      <c r="J920" s="205"/>
      <c r="K920" s="205"/>
      <c r="L920" s="205"/>
      <c r="M920" s="205"/>
    </row>
    <row r="921">
      <c r="A921" s="205"/>
      <c r="B921" s="205"/>
      <c r="C921" s="205"/>
      <c r="D921" s="205"/>
      <c r="E921" s="205"/>
      <c r="F921" s="205"/>
      <c r="G921" s="205"/>
      <c r="H921" s="205"/>
      <c r="I921" s="205"/>
      <c r="J921" s="205"/>
      <c r="K921" s="205"/>
      <c r="L921" s="205"/>
      <c r="M921" s="205"/>
    </row>
    <row r="922">
      <c r="A922" s="205"/>
      <c r="B922" s="205"/>
      <c r="C922" s="205"/>
      <c r="D922" s="205"/>
      <c r="E922" s="205"/>
      <c r="F922" s="205"/>
      <c r="G922" s="205"/>
      <c r="H922" s="205"/>
      <c r="I922" s="205"/>
      <c r="J922" s="205"/>
      <c r="K922" s="205"/>
      <c r="L922" s="205"/>
      <c r="M922" s="205"/>
    </row>
    <row r="923">
      <c r="A923" s="205"/>
      <c r="B923" s="205"/>
      <c r="C923" s="205"/>
      <c r="D923" s="205"/>
      <c r="E923" s="205"/>
      <c r="F923" s="205"/>
      <c r="G923" s="205"/>
      <c r="H923" s="205"/>
      <c r="I923" s="205"/>
      <c r="J923" s="205"/>
      <c r="K923" s="205"/>
      <c r="L923" s="205"/>
      <c r="M923" s="205"/>
    </row>
    <row r="924">
      <c r="A924" s="205"/>
      <c r="B924" s="205"/>
      <c r="C924" s="205"/>
      <c r="D924" s="205"/>
      <c r="E924" s="205"/>
      <c r="F924" s="205"/>
      <c r="G924" s="205"/>
      <c r="H924" s="205"/>
      <c r="I924" s="205"/>
      <c r="J924" s="205"/>
      <c r="K924" s="205"/>
      <c r="L924" s="205"/>
      <c r="M924" s="205"/>
    </row>
    <row r="925">
      <c r="A925" s="205"/>
      <c r="B925" s="205"/>
      <c r="C925" s="205"/>
      <c r="D925" s="205"/>
      <c r="E925" s="205"/>
      <c r="F925" s="205"/>
      <c r="G925" s="205"/>
      <c r="H925" s="205"/>
      <c r="I925" s="205"/>
      <c r="J925" s="205"/>
      <c r="K925" s="205"/>
      <c r="L925" s="205"/>
      <c r="M925" s="205"/>
    </row>
    <row r="926">
      <c r="A926" s="205"/>
      <c r="B926" s="205"/>
      <c r="C926" s="205"/>
      <c r="D926" s="205"/>
      <c r="E926" s="205"/>
      <c r="F926" s="205"/>
      <c r="G926" s="205"/>
      <c r="H926" s="205"/>
      <c r="I926" s="205"/>
      <c r="J926" s="205"/>
      <c r="K926" s="205"/>
      <c r="L926" s="205"/>
      <c r="M926" s="205"/>
    </row>
    <row r="927">
      <c r="A927" s="205"/>
      <c r="B927" s="205"/>
      <c r="C927" s="205"/>
      <c r="D927" s="205"/>
      <c r="E927" s="205"/>
      <c r="F927" s="205"/>
      <c r="G927" s="205"/>
      <c r="H927" s="205"/>
      <c r="I927" s="205"/>
      <c r="J927" s="205"/>
      <c r="K927" s="205"/>
      <c r="L927" s="205"/>
      <c r="M927" s="205"/>
    </row>
    <row r="928">
      <c r="A928" s="205"/>
      <c r="B928" s="205"/>
      <c r="C928" s="205"/>
      <c r="D928" s="205"/>
      <c r="E928" s="205"/>
      <c r="F928" s="205"/>
      <c r="G928" s="205"/>
      <c r="H928" s="205"/>
      <c r="I928" s="205"/>
      <c r="J928" s="205"/>
      <c r="K928" s="205"/>
      <c r="L928" s="205"/>
      <c r="M928" s="205"/>
    </row>
    <row r="929">
      <c r="A929" s="205"/>
      <c r="B929" s="205"/>
      <c r="C929" s="205"/>
      <c r="D929" s="205"/>
      <c r="E929" s="205"/>
      <c r="F929" s="205"/>
      <c r="G929" s="205"/>
      <c r="H929" s="205"/>
      <c r="I929" s="205"/>
      <c r="J929" s="205"/>
      <c r="K929" s="205"/>
      <c r="L929" s="205"/>
      <c r="M929" s="205"/>
    </row>
    <row r="930">
      <c r="A930" s="205"/>
      <c r="B930" s="205"/>
      <c r="C930" s="205"/>
      <c r="D930" s="205"/>
      <c r="E930" s="205"/>
      <c r="F930" s="205"/>
      <c r="G930" s="205"/>
      <c r="H930" s="205"/>
      <c r="I930" s="205"/>
      <c r="J930" s="205"/>
      <c r="K930" s="205"/>
      <c r="L930" s="205"/>
      <c r="M930" s="205"/>
    </row>
    <row r="931">
      <c r="A931" s="205"/>
      <c r="B931" s="205"/>
      <c r="C931" s="205"/>
      <c r="D931" s="205"/>
      <c r="E931" s="205"/>
      <c r="F931" s="205"/>
      <c r="G931" s="205"/>
      <c r="H931" s="205"/>
      <c r="I931" s="205"/>
      <c r="J931" s="205"/>
      <c r="K931" s="205"/>
      <c r="L931" s="205"/>
      <c r="M931" s="205"/>
    </row>
    <row r="932">
      <c r="A932" s="205"/>
      <c r="B932" s="205"/>
      <c r="C932" s="205"/>
      <c r="D932" s="205"/>
      <c r="E932" s="205"/>
      <c r="F932" s="205"/>
      <c r="G932" s="205"/>
      <c r="H932" s="205"/>
      <c r="I932" s="205"/>
      <c r="J932" s="205"/>
      <c r="K932" s="205"/>
      <c r="L932" s="205"/>
      <c r="M932" s="205"/>
    </row>
    <row r="933">
      <c r="A933" s="205"/>
      <c r="B933" s="205"/>
      <c r="C933" s="205"/>
      <c r="D933" s="205"/>
      <c r="E933" s="205"/>
      <c r="F933" s="205"/>
      <c r="G933" s="205"/>
      <c r="H933" s="205"/>
      <c r="I933" s="205"/>
      <c r="J933" s="205"/>
      <c r="K933" s="205"/>
      <c r="L933" s="205"/>
      <c r="M933" s="205"/>
    </row>
    <row r="934">
      <c r="A934" s="205"/>
      <c r="B934" s="205"/>
      <c r="C934" s="205"/>
      <c r="D934" s="205"/>
      <c r="E934" s="205"/>
      <c r="F934" s="205"/>
      <c r="G934" s="205"/>
      <c r="H934" s="205"/>
      <c r="I934" s="205"/>
      <c r="J934" s="205"/>
      <c r="K934" s="205"/>
      <c r="L934" s="205"/>
      <c r="M934" s="205"/>
    </row>
    <row r="935">
      <c r="A935" s="205"/>
      <c r="B935" s="205"/>
      <c r="C935" s="205"/>
      <c r="D935" s="205"/>
      <c r="E935" s="205"/>
      <c r="F935" s="205"/>
      <c r="G935" s="205"/>
      <c r="H935" s="205"/>
      <c r="I935" s="205"/>
      <c r="J935" s="205"/>
      <c r="K935" s="205"/>
      <c r="L935" s="205"/>
      <c r="M935" s="205"/>
    </row>
    <row r="936">
      <c r="A936" s="205"/>
      <c r="B936" s="205"/>
      <c r="C936" s="205"/>
      <c r="D936" s="205"/>
      <c r="E936" s="205"/>
      <c r="F936" s="205"/>
      <c r="G936" s="205"/>
      <c r="H936" s="205"/>
      <c r="I936" s="205"/>
      <c r="J936" s="205"/>
      <c r="K936" s="205"/>
      <c r="L936" s="205"/>
      <c r="M936" s="205"/>
    </row>
    <row r="937">
      <c r="A937" s="205"/>
      <c r="B937" s="205"/>
      <c r="C937" s="205"/>
      <c r="D937" s="205"/>
      <c r="E937" s="205"/>
      <c r="F937" s="205"/>
      <c r="G937" s="205"/>
      <c r="H937" s="205"/>
      <c r="I937" s="205"/>
      <c r="J937" s="205"/>
      <c r="K937" s="205"/>
      <c r="L937" s="205"/>
      <c r="M937" s="205"/>
    </row>
    <row r="938">
      <c r="A938" s="205"/>
      <c r="B938" s="205"/>
      <c r="C938" s="205"/>
      <c r="D938" s="205"/>
      <c r="E938" s="205"/>
      <c r="F938" s="205"/>
      <c r="G938" s="205"/>
      <c r="H938" s="205"/>
      <c r="I938" s="205"/>
      <c r="J938" s="205"/>
      <c r="K938" s="205"/>
      <c r="L938" s="205"/>
      <c r="M938" s="205"/>
    </row>
    <row r="939">
      <c r="A939" s="205"/>
      <c r="B939" s="205"/>
      <c r="C939" s="205"/>
      <c r="D939" s="205"/>
      <c r="E939" s="205"/>
      <c r="F939" s="205"/>
      <c r="G939" s="205"/>
      <c r="H939" s="205"/>
      <c r="I939" s="205"/>
      <c r="J939" s="205"/>
      <c r="K939" s="205"/>
      <c r="L939" s="205"/>
      <c r="M939" s="205"/>
    </row>
    <row r="940">
      <c r="A940" s="205"/>
      <c r="B940" s="205"/>
      <c r="C940" s="205"/>
      <c r="D940" s="205"/>
      <c r="E940" s="205"/>
      <c r="F940" s="205"/>
      <c r="G940" s="205"/>
      <c r="H940" s="205"/>
      <c r="I940" s="205"/>
      <c r="J940" s="205"/>
      <c r="K940" s="205"/>
      <c r="L940" s="205"/>
      <c r="M940" s="205"/>
    </row>
    <row r="941">
      <c r="A941" s="205"/>
      <c r="B941" s="205"/>
      <c r="C941" s="205"/>
      <c r="D941" s="205"/>
      <c r="E941" s="205"/>
      <c r="F941" s="205"/>
      <c r="G941" s="205"/>
      <c r="H941" s="205"/>
      <c r="I941" s="205"/>
      <c r="J941" s="205"/>
      <c r="K941" s="205"/>
      <c r="L941" s="205"/>
      <c r="M941" s="205"/>
    </row>
    <row r="942">
      <c r="A942" s="205"/>
      <c r="B942" s="205"/>
      <c r="C942" s="205"/>
      <c r="D942" s="205"/>
      <c r="E942" s="205"/>
      <c r="F942" s="205"/>
      <c r="G942" s="205"/>
      <c r="H942" s="205"/>
      <c r="I942" s="205"/>
      <c r="J942" s="205"/>
      <c r="K942" s="205"/>
      <c r="L942" s="205"/>
      <c r="M942" s="205"/>
    </row>
    <row r="943">
      <c r="A943" s="205"/>
      <c r="B943" s="205"/>
      <c r="C943" s="205"/>
      <c r="D943" s="205"/>
      <c r="E943" s="205"/>
      <c r="F943" s="205"/>
      <c r="G943" s="205"/>
      <c r="H943" s="205"/>
      <c r="I943" s="205"/>
      <c r="J943" s="205"/>
      <c r="K943" s="205"/>
      <c r="L943" s="205"/>
      <c r="M943" s="205"/>
    </row>
    <row r="944">
      <c r="A944" s="205"/>
      <c r="B944" s="205"/>
      <c r="C944" s="205"/>
      <c r="D944" s="205"/>
      <c r="E944" s="205"/>
      <c r="F944" s="205"/>
      <c r="G944" s="205"/>
      <c r="H944" s="205"/>
      <c r="I944" s="205"/>
      <c r="J944" s="205"/>
      <c r="K944" s="205"/>
      <c r="L944" s="205"/>
      <c r="M944" s="205"/>
    </row>
    <row r="945">
      <c r="A945" s="205"/>
      <c r="B945" s="205"/>
      <c r="C945" s="205"/>
      <c r="D945" s="205"/>
      <c r="E945" s="205"/>
      <c r="F945" s="205"/>
      <c r="G945" s="205"/>
      <c r="H945" s="205"/>
      <c r="I945" s="205"/>
      <c r="J945" s="205"/>
      <c r="K945" s="205"/>
      <c r="L945" s="205"/>
      <c r="M945" s="205"/>
    </row>
    <row r="946">
      <c r="A946" s="205"/>
      <c r="B946" s="205"/>
      <c r="C946" s="205"/>
      <c r="D946" s="205"/>
      <c r="E946" s="205"/>
      <c r="F946" s="205"/>
      <c r="G946" s="205"/>
      <c r="H946" s="205"/>
      <c r="I946" s="205"/>
      <c r="J946" s="205"/>
      <c r="K946" s="205"/>
      <c r="L946" s="205"/>
      <c r="M946" s="205"/>
    </row>
    <row r="947">
      <c r="A947" s="205"/>
      <c r="B947" s="205"/>
      <c r="C947" s="205"/>
      <c r="D947" s="205"/>
      <c r="E947" s="205"/>
      <c r="F947" s="205"/>
      <c r="G947" s="205"/>
      <c r="H947" s="205"/>
      <c r="I947" s="205"/>
      <c r="J947" s="205"/>
      <c r="K947" s="205"/>
      <c r="L947" s="205"/>
      <c r="M947" s="205"/>
    </row>
    <row r="948">
      <c r="A948" s="205"/>
      <c r="B948" s="205"/>
      <c r="C948" s="205"/>
      <c r="D948" s="205"/>
      <c r="E948" s="205"/>
      <c r="F948" s="205"/>
      <c r="G948" s="205"/>
      <c r="H948" s="205"/>
      <c r="I948" s="205"/>
      <c r="J948" s="205"/>
      <c r="K948" s="205"/>
      <c r="L948" s="205"/>
      <c r="M948" s="205"/>
    </row>
    <row r="949">
      <c r="A949" s="205"/>
      <c r="B949" s="205"/>
      <c r="C949" s="205"/>
      <c r="D949" s="205"/>
      <c r="E949" s="205"/>
      <c r="F949" s="205"/>
      <c r="G949" s="205"/>
      <c r="H949" s="205"/>
      <c r="I949" s="205"/>
      <c r="J949" s="205"/>
      <c r="K949" s="205"/>
      <c r="L949" s="205"/>
      <c r="M949" s="205"/>
    </row>
    <row r="950">
      <c r="A950" s="205"/>
      <c r="B950" s="205"/>
      <c r="C950" s="205"/>
      <c r="D950" s="205"/>
      <c r="E950" s="205"/>
      <c r="F950" s="205"/>
      <c r="G950" s="205"/>
      <c r="H950" s="205"/>
      <c r="I950" s="205"/>
      <c r="J950" s="205"/>
      <c r="K950" s="205"/>
      <c r="L950" s="205"/>
      <c r="M950" s="205"/>
    </row>
    <row r="951">
      <c r="A951" s="205"/>
      <c r="B951" s="205"/>
      <c r="C951" s="205"/>
      <c r="D951" s="205"/>
      <c r="E951" s="205"/>
      <c r="F951" s="205"/>
      <c r="G951" s="205"/>
      <c r="H951" s="205"/>
      <c r="I951" s="205"/>
      <c r="J951" s="205"/>
      <c r="K951" s="205"/>
      <c r="L951" s="205"/>
      <c r="M951" s="205"/>
    </row>
    <row r="952">
      <c r="A952" s="205"/>
      <c r="B952" s="205"/>
      <c r="C952" s="205"/>
      <c r="D952" s="205"/>
      <c r="E952" s="205"/>
      <c r="F952" s="205"/>
      <c r="G952" s="205"/>
      <c r="H952" s="205"/>
      <c r="I952" s="205"/>
      <c r="J952" s="205"/>
      <c r="K952" s="205"/>
      <c r="L952" s="205"/>
      <c r="M952" s="205"/>
    </row>
    <row r="953">
      <c r="A953" s="205"/>
      <c r="B953" s="205"/>
      <c r="C953" s="205"/>
      <c r="D953" s="205"/>
      <c r="E953" s="205"/>
      <c r="F953" s="205"/>
      <c r="G953" s="205"/>
      <c r="H953" s="205"/>
      <c r="I953" s="205"/>
      <c r="J953" s="205"/>
      <c r="K953" s="205"/>
      <c r="L953" s="205"/>
      <c r="M953" s="205"/>
    </row>
    <row r="954">
      <c r="A954" s="205"/>
      <c r="B954" s="205"/>
      <c r="C954" s="205"/>
      <c r="D954" s="205"/>
      <c r="E954" s="205"/>
      <c r="F954" s="205"/>
      <c r="G954" s="205"/>
      <c r="H954" s="205"/>
      <c r="I954" s="205"/>
      <c r="J954" s="205"/>
      <c r="K954" s="205"/>
      <c r="L954" s="205"/>
      <c r="M954" s="205"/>
    </row>
    <row r="955">
      <c r="A955" s="205"/>
      <c r="B955" s="205"/>
      <c r="C955" s="205"/>
      <c r="D955" s="205"/>
      <c r="E955" s="205"/>
      <c r="F955" s="205"/>
      <c r="G955" s="205"/>
      <c r="H955" s="205"/>
      <c r="I955" s="205"/>
      <c r="J955" s="205"/>
      <c r="K955" s="205"/>
      <c r="L955" s="205"/>
      <c r="M955" s="205"/>
    </row>
    <row r="956">
      <c r="A956" s="205"/>
      <c r="B956" s="205"/>
      <c r="C956" s="205"/>
      <c r="D956" s="205"/>
      <c r="E956" s="205"/>
      <c r="F956" s="205"/>
      <c r="G956" s="205"/>
      <c r="H956" s="205"/>
      <c r="I956" s="205"/>
      <c r="J956" s="205"/>
      <c r="K956" s="205"/>
      <c r="L956" s="205"/>
      <c r="M956" s="205"/>
    </row>
    <row r="957">
      <c r="A957" s="205"/>
      <c r="B957" s="205"/>
      <c r="C957" s="205"/>
      <c r="D957" s="205"/>
      <c r="E957" s="205"/>
      <c r="F957" s="205"/>
      <c r="G957" s="205"/>
      <c r="H957" s="205"/>
      <c r="I957" s="205"/>
      <c r="J957" s="205"/>
      <c r="K957" s="205"/>
      <c r="L957" s="205"/>
      <c r="M957" s="205"/>
    </row>
    <row r="958">
      <c r="A958" s="205"/>
      <c r="B958" s="205"/>
      <c r="C958" s="205"/>
      <c r="D958" s="205"/>
      <c r="E958" s="205"/>
      <c r="F958" s="205"/>
      <c r="G958" s="205"/>
      <c r="H958" s="205"/>
      <c r="I958" s="205"/>
      <c r="J958" s="205"/>
      <c r="K958" s="205"/>
      <c r="L958" s="205"/>
      <c r="M958" s="205"/>
    </row>
    <row r="959">
      <c r="A959" s="205"/>
      <c r="B959" s="205"/>
      <c r="C959" s="205"/>
      <c r="D959" s="205"/>
      <c r="E959" s="205"/>
      <c r="F959" s="205"/>
      <c r="G959" s="205"/>
      <c r="H959" s="205"/>
      <c r="I959" s="205"/>
      <c r="J959" s="205"/>
      <c r="K959" s="205"/>
      <c r="L959" s="205"/>
      <c r="M959" s="205"/>
    </row>
    <row r="960">
      <c r="A960" s="205"/>
      <c r="B960" s="205"/>
      <c r="C960" s="205"/>
      <c r="D960" s="205"/>
      <c r="E960" s="205"/>
      <c r="F960" s="205"/>
      <c r="G960" s="205"/>
      <c r="H960" s="205"/>
      <c r="I960" s="205"/>
      <c r="J960" s="205"/>
      <c r="K960" s="205"/>
      <c r="L960" s="205"/>
      <c r="M960" s="205"/>
    </row>
    <row r="961">
      <c r="A961" s="205"/>
      <c r="B961" s="205"/>
      <c r="C961" s="205"/>
      <c r="D961" s="205"/>
      <c r="E961" s="205"/>
      <c r="F961" s="205"/>
      <c r="G961" s="205"/>
      <c r="H961" s="205"/>
      <c r="I961" s="205"/>
      <c r="J961" s="205"/>
      <c r="K961" s="205"/>
      <c r="L961" s="205"/>
      <c r="M961" s="205"/>
    </row>
    <row r="962">
      <c r="A962" s="205"/>
      <c r="B962" s="205"/>
      <c r="C962" s="205"/>
      <c r="D962" s="205"/>
      <c r="E962" s="205"/>
      <c r="F962" s="205"/>
      <c r="G962" s="205"/>
      <c r="H962" s="205"/>
      <c r="I962" s="205"/>
      <c r="J962" s="205"/>
      <c r="K962" s="205"/>
      <c r="L962" s="205"/>
      <c r="M962" s="205"/>
    </row>
    <row r="963">
      <c r="A963" s="205"/>
      <c r="B963" s="205"/>
      <c r="C963" s="205"/>
      <c r="D963" s="205"/>
      <c r="E963" s="205"/>
      <c r="F963" s="205"/>
      <c r="G963" s="205"/>
      <c r="H963" s="205"/>
      <c r="I963" s="205"/>
      <c r="J963" s="205"/>
      <c r="K963" s="205"/>
      <c r="L963" s="205"/>
      <c r="M963" s="205"/>
    </row>
    <row r="964">
      <c r="A964" s="205"/>
      <c r="B964" s="205"/>
      <c r="C964" s="205"/>
      <c r="D964" s="205"/>
      <c r="E964" s="205"/>
      <c r="F964" s="205"/>
      <c r="G964" s="205"/>
      <c r="H964" s="205"/>
      <c r="I964" s="205"/>
      <c r="J964" s="205"/>
      <c r="K964" s="205"/>
      <c r="L964" s="205"/>
      <c r="M964" s="205"/>
    </row>
    <row r="965">
      <c r="A965" s="205"/>
      <c r="B965" s="205"/>
      <c r="C965" s="205"/>
      <c r="D965" s="205"/>
      <c r="E965" s="205"/>
      <c r="F965" s="205"/>
      <c r="G965" s="205"/>
      <c r="H965" s="205"/>
      <c r="I965" s="205"/>
      <c r="J965" s="205"/>
      <c r="K965" s="205"/>
      <c r="L965" s="205"/>
      <c r="M965" s="205"/>
    </row>
    <row r="966">
      <c r="A966" s="205"/>
      <c r="B966" s="205"/>
      <c r="C966" s="205"/>
      <c r="D966" s="205"/>
      <c r="E966" s="205"/>
      <c r="F966" s="205"/>
      <c r="G966" s="205"/>
      <c r="H966" s="205"/>
      <c r="I966" s="205"/>
      <c r="J966" s="205"/>
      <c r="K966" s="205"/>
      <c r="L966" s="205"/>
      <c r="M966" s="205"/>
    </row>
    <row r="967">
      <c r="A967" s="205"/>
      <c r="B967" s="205"/>
      <c r="C967" s="205"/>
      <c r="D967" s="205"/>
      <c r="E967" s="205"/>
      <c r="F967" s="205"/>
      <c r="G967" s="205"/>
      <c r="H967" s="205"/>
      <c r="I967" s="205"/>
      <c r="J967" s="205"/>
      <c r="K967" s="205"/>
      <c r="L967" s="205"/>
      <c r="M967" s="205"/>
    </row>
    <row r="968">
      <c r="A968" s="205"/>
      <c r="B968" s="205"/>
      <c r="C968" s="205"/>
      <c r="D968" s="205"/>
      <c r="E968" s="205"/>
      <c r="F968" s="205"/>
      <c r="G968" s="205"/>
      <c r="H968" s="205"/>
      <c r="I968" s="205"/>
      <c r="J968" s="205"/>
      <c r="K968" s="205"/>
      <c r="L968" s="205"/>
      <c r="M968" s="205"/>
    </row>
    <row r="969">
      <c r="A969" s="205"/>
      <c r="B969" s="205"/>
      <c r="C969" s="205"/>
      <c r="D969" s="205"/>
      <c r="E969" s="205"/>
      <c r="F969" s="205"/>
      <c r="G969" s="205"/>
      <c r="H969" s="205"/>
      <c r="I969" s="205"/>
      <c r="J969" s="205"/>
      <c r="K969" s="205"/>
      <c r="L969" s="205"/>
      <c r="M969" s="205"/>
    </row>
    <row r="970">
      <c r="A970" s="205"/>
      <c r="B970" s="205"/>
      <c r="C970" s="205"/>
      <c r="D970" s="205"/>
      <c r="E970" s="205"/>
      <c r="F970" s="205"/>
      <c r="G970" s="205"/>
      <c r="H970" s="205"/>
      <c r="I970" s="205"/>
      <c r="J970" s="205"/>
      <c r="K970" s="205"/>
      <c r="L970" s="205"/>
      <c r="M970" s="205"/>
    </row>
    <row r="971">
      <c r="A971" s="205"/>
      <c r="B971" s="205"/>
      <c r="C971" s="205"/>
      <c r="D971" s="205"/>
      <c r="E971" s="205"/>
      <c r="F971" s="205"/>
      <c r="G971" s="205"/>
      <c r="H971" s="205"/>
      <c r="I971" s="205"/>
      <c r="J971" s="205"/>
      <c r="K971" s="205"/>
      <c r="L971" s="205"/>
      <c r="M971" s="205"/>
    </row>
    <row r="972">
      <c r="A972" s="205"/>
      <c r="B972" s="205"/>
      <c r="C972" s="205"/>
      <c r="D972" s="205"/>
      <c r="E972" s="205"/>
      <c r="F972" s="205"/>
      <c r="G972" s="205"/>
      <c r="H972" s="205"/>
      <c r="I972" s="205"/>
      <c r="J972" s="205"/>
      <c r="K972" s="205"/>
      <c r="L972" s="205"/>
      <c r="M972" s="205"/>
    </row>
    <row r="973">
      <c r="A973" s="205"/>
      <c r="B973" s="205"/>
      <c r="C973" s="205"/>
      <c r="D973" s="205"/>
      <c r="E973" s="205"/>
      <c r="F973" s="205"/>
      <c r="G973" s="205"/>
      <c r="H973" s="205"/>
      <c r="I973" s="205"/>
      <c r="J973" s="205"/>
      <c r="K973" s="205"/>
      <c r="L973" s="205"/>
      <c r="M973" s="205"/>
    </row>
    <row r="974">
      <c r="A974" s="205"/>
      <c r="B974" s="205"/>
      <c r="C974" s="205"/>
      <c r="D974" s="205"/>
      <c r="E974" s="205"/>
      <c r="F974" s="205"/>
      <c r="G974" s="205"/>
      <c r="H974" s="205"/>
      <c r="I974" s="205"/>
      <c r="J974" s="205"/>
      <c r="K974" s="205"/>
      <c r="L974" s="205"/>
      <c r="M974" s="205"/>
    </row>
    <row r="975">
      <c r="A975" s="205"/>
      <c r="B975" s="205"/>
      <c r="C975" s="205"/>
      <c r="D975" s="205"/>
      <c r="E975" s="205"/>
      <c r="F975" s="205"/>
      <c r="G975" s="205"/>
      <c r="H975" s="205"/>
      <c r="I975" s="205"/>
      <c r="J975" s="205"/>
      <c r="K975" s="205"/>
      <c r="L975" s="205"/>
      <c r="M975" s="205"/>
    </row>
    <row r="976">
      <c r="A976" s="205"/>
      <c r="B976" s="205"/>
      <c r="C976" s="205"/>
      <c r="D976" s="205"/>
      <c r="E976" s="205"/>
      <c r="F976" s="205"/>
      <c r="G976" s="205"/>
      <c r="H976" s="205"/>
      <c r="I976" s="205"/>
      <c r="J976" s="205"/>
      <c r="K976" s="205"/>
      <c r="L976" s="205"/>
      <c r="M976" s="205"/>
    </row>
    <row r="977">
      <c r="A977" s="205"/>
      <c r="B977" s="205"/>
      <c r="C977" s="205"/>
      <c r="D977" s="205"/>
      <c r="E977" s="205"/>
      <c r="F977" s="205"/>
      <c r="G977" s="205"/>
      <c r="H977" s="205"/>
      <c r="I977" s="205"/>
      <c r="J977" s="205"/>
      <c r="K977" s="205"/>
      <c r="L977" s="205"/>
      <c r="M977" s="205"/>
    </row>
    <row r="978">
      <c r="A978" s="205"/>
      <c r="B978" s="205"/>
      <c r="C978" s="205"/>
      <c r="D978" s="205"/>
      <c r="E978" s="205"/>
      <c r="F978" s="205"/>
      <c r="G978" s="205"/>
      <c r="H978" s="205"/>
      <c r="I978" s="205"/>
      <c r="J978" s="205"/>
      <c r="K978" s="205"/>
      <c r="L978" s="205"/>
      <c r="M978" s="205"/>
    </row>
    <row r="979">
      <c r="A979" s="205"/>
      <c r="B979" s="205"/>
      <c r="C979" s="205"/>
      <c r="D979" s="205"/>
      <c r="E979" s="205"/>
      <c r="F979" s="205"/>
      <c r="G979" s="205"/>
      <c r="H979" s="205"/>
      <c r="I979" s="205"/>
      <c r="J979" s="205"/>
      <c r="K979" s="205"/>
      <c r="L979" s="205"/>
      <c r="M979" s="205"/>
    </row>
    <row r="980">
      <c r="A980" s="205"/>
      <c r="B980" s="205"/>
      <c r="C980" s="205"/>
      <c r="D980" s="205"/>
      <c r="E980" s="205"/>
      <c r="F980" s="205"/>
      <c r="G980" s="205"/>
      <c r="H980" s="205"/>
      <c r="I980" s="205"/>
      <c r="J980" s="205"/>
      <c r="K980" s="205"/>
      <c r="L980" s="205"/>
      <c r="M980" s="205"/>
    </row>
    <row r="981">
      <c r="A981" s="205"/>
      <c r="B981" s="205"/>
      <c r="C981" s="205"/>
      <c r="D981" s="205"/>
      <c r="E981" s="205"/>
      <c r="F981" s="205"/>
      <c r="G981" s="205"/>
      <c r="H981" s="205"/>
      <c r="I981" s="205"/>
      <c r="J981" s="205"/>
      <c r="K981" s="205"/>
      <c r="L981" s="205"/>
      <c r="M981" s="205"/>
    </row>
    <row r="982">
      <c r="A982" s="205"/>
      <c r="B982" s="205"/>
      <c r="C982" s="205"/>
      <c r="D982" s="205"/>
      <c r="E982" s="205"/>
      <c r="F982" s="205"/>
      <c r="G982" s="205"/>
      <c r="H982" s="205"/>
      <c r="I982" s="205"/>
      <c r="J982" s="205"/>
      <c r="K982" s="205"/>
      <c r="L982" s="205"/>
      <c r="M982" s="205"/>
    </row>
    <row r="983">
      <c r="A983" s="205"/>
      <c r="B983" s="205"/>
      <c r="C983" s="205"/>
      <c r="D983" s="205"/>
      <c r="E983" s="205"/>
      <c r="F983" s="205"/>
      <c r="G983" s="205"/>
      <c r="H983" s="205"/>
      <c r="I983" s="205"/>
      <c r="J983" s="205"/>
      <c r="K983" s="205"/>
      <c r="L983" s="205"/>
      <c r="M983" s="205"/>
    </row>
    <row r="984">
      <c r="A984" s="205"/>
      <c r="B984" s="205"/>
      <c r="C984" s="205"/>
      <c r="D984" s="205"/>
      <c r="E984" s="205"/>
      <c r="F984" s="205"/>
      <c r="G984" s="205"/>
      <c r="H984" s="205"/>
      <c r="I984" s="205"/>
      <c r="J984" s="205"/>
      <c r="K984" s="205"/>
      <c r="L984" s="205"/>
      <c r="M984" s="205"/>
    </row>
    <row r="985">
      <c r="A985" s="205"/>
      <c r="B985" s="205"/>
      <c r="C985" s="205"/>
      <c r="D985" s="205"/>
      <c r="E985" s="205"/>
      <c r="F985" s="205"/>
      <c r="G985" s="205"/>
      <c r="H985" s="205"/>
      <c r="I985" s="205"/>
      <c r="J985" s="205"/>
      <c r="K985" s="205"/>
      <c r="L985" s="205"/>
      <c r="M985" s="205"/>
    </row>
    <row r="986">
      <c r="A986" s="205"/>
      <c r="B986" s="205"/>
      <c r="C986" s="205"/>
      <c r="D986" s="205"/>
      <c r="E986" s="205"/>
      <c r="F986" s="205"/>
      <c r="G986" s="205"/>
      <c r="H986" s="205"/>
      <c r="I986" s="205"/>
      <c r="J986" s="205"/>
      <c r="K986" s="205"/>
      <c r="L986" s="205"/>
      <c r="M986" s="205"/>
    </row>
    <row r="987">
      <c r="A987" s="205"/>
      <c r="B987" s="205"/>
      <c r="C987" s="205"/>
      <c r="D987" s="205"/>
      <c r="E987" s="205"/>
      <c r="F987" s="205"/>
      <c r="G987" s="205"/>
      <c r="H987" s="205"/>
      <c r="I987" s="205"/>
      <c r="J987" s="205"/>
      <c r="K987" s="205"/>
      <c r="L987" s="205"/>
      <c r="M987" s="205"/>
    </row>
    <row r="988">
      <c r="A988" s="205"/>
      <c r="B988" s="205"/>
      <c r="C988" s="205"/>
      <c r="D988" s="205"/>
      <c r="E988" s="205"/>
      <c r="F988" s="205"/>
      <c r="G988" s="205"/>
      <c r="H988" s="205"/>
      <c r="I988" s="205"/>
      <c r="J988" s="205"/>
      <c r="K988" s="205"/>
      <c r="L988" s="205"/>
      <c r="M988" s="205"/>
    </row>
    <row r="989">
      <c r="A989" s="205"/>
      <c r="B989" s="205"/>
      <c r="C989" s="205"/>
      <c r="D989" s="205"/>
      <c r="E989" s="205"/>
      <c r="F989" s="205"/>
      <c r="G989" s="205"/>
      <c r="H989" s="205"/>
      <c r="I989" s="205"/>
      <c r="J989" s="205"/>
      <c r="K989" s="205"/>
      <c r="L989" s="205"/>
      <c r="M989" s="205"/>
    </row>
    <row r="990">
      <c r="A990" s="205"/>
      <c r="B990" s="205"/>
      <c r="C990" s="205"/>
      <c r="D990" s="205"/>
      <c r="E990" s="205"/>
      <c r="F990" s="205"/>
      <c r="G990" s="205"/>
      <c r="H990" s="205"/>
      <c r="I990" s="205"/>
      <c r="J990" s="205"/>
      <c r="K990" s="205"/>
      <c r="L990" s="205"/>
      <c r="M990" s="205"/>
    </row>
    <row r="991">
      <c r="A991" s="205"/>
      <c r="B991" s="205"/>
      <c r="C991" s="205"/>
      <c r="D991" s="205"/>
      <c r="E991" s="205"/>
      <c r="F991" s="205"/>
      <c r="G991" s="205"/>
      <c r="H991" s="205"/>
      <c r="I991" s="205"/>
      <c r="J991" s="205"/>
      <c r="K991" s="205"/>
      <c r="L991" s="205"/>
      <c r="M991" s="205"/>
    </row>
    <row r="992">
      <c r="A992" s="205"/>
      <c r="B992" s="205"/>
      <c r="C992" s="205"/>
      <c r="D992" s="205"/>
      <c r="E992" s="205"/>
      <c r="F992" s="205"/>
      <c r="G992" s="205"/>
      <c r="H992" s="205"/>
      <c r="I992" s="205"/>
      <c r="J992" s="205"/>
      <c r="K992" s="205"/>
      <c r="L992" s="205"/>
      <c r="M992" s="205"/>
    </row>
    <row r="993">
      <c r="A993" s="205"/>
      <c r="B993" s="205"/>
      <c r="C993" s="205"/>
      <c r="D993" s="205"/>
      <c r="E993" s="205"/>
      <c r="F993" s="205"/>
      <c r="G993" s="205"/>
      <c r="H993" s="205"/>
      <c r="I993" s="205"/>
      <c r="J993" s="205"/>
      <c r="K993" s="205"/>
      <c r="L993" s="205"/>
      <c r="M993" s="205"/>
    </row>
    <row r="994">
      <c r="A994" s="205"/>
      <c r="B994" s="205"/>
      <c r="C994" s="205"/>
      <c r="D994" s="205"/>
      <c r="E994" s="205"/>
      <c r="F994" s="205"/>
      <c r="G994" s="205"/>
      <c r="H994" s="205"/>
      <c r="I994" s="205"/>
      <c r="J994" s="205"/>
      <c r="K994" s="205"/>
      <c r="L994" s="205"/>
      <c r="M994" s="205"/>
    </row>
    <row r="995">
      <c r="A995" s="205"/>
      <c r="B995" s="205"/>
      <c r="C995" s="205"/>
      <c r="D995" s="205"/>
      <c r="E995" s="205"/>
      <c r="F995" s="205"/>
      <c r="G995" s="205"/>
      <c r="H995" s="205"/>
      <c r="I995" s="205"/>
      <c r="J995" s="205"/>
      <c r="K995" s="205"/>
      <c r="L995" s="205"/>
      <c r="M995" s="205"/>
    </row>
    <row r="996">
      <c r="A996" s="205"/>
      <c r="B996" s="205"/>
      <c r="C996" s="205"/>
      <c r="D996" s="205"/>
      <c r="E996" s="205"/>
      <c r="F996" s="205"/>
      <c r="G996" s="205"/>
      <c r="H996" s="205"/>
      <c r="I996" s="205"/>
      <c r="J996" s="205"/>
      <c r="K996" s="205"/>
      <c r="L996" s="205"/>
      <c r="M996" s="205"/>
    </row>
    <row r="997">
      <c r="A997" s="205"/>
      <c r="B997" s="205"/>
      <c r="C997" s="205"/>
      <c r="D997" s="205"/>
      <c r="E997" s="205"/>
      <c r="F997" s="205"/>
      <c r="G997" s="205"/>
      <c r="H997" s="205"/>
      <c r="I997" s="205"/>
      <c r="J997" s="205"/>
      <c r="K997" s="205"/>
      <c r="L997" s="205"/>
      <c r="M997" s="205"/>
    </row>
    <row r="998">
      <c r="A998" s="205"/>
      <c r="B998" s="205"/>
      <c r="C998" s="205"/>
      <c r="D998" s="205"/>
      <c r="E998" s="205"/>
      <c r="F998" s="205"/>
      <c r="G998" s="205"/>
      <c r="H998" s="205"/>
      <c r="I998" s="205"/>
      <c r="J998" s="205"/>
      <c r="K998" s="205"/>
      <c r="L998" s="205"/>
      <c r="M998" s="205"/>
    </row>
    <row r="999">
      <c r="A999" s="205"/>
      <c r="B999" s="205"/>
      <c r="C999" s="205"/>
      <c r="D999" s="205"/>
      <c r="E999" s="205"/>
      <c r="F999" s="205"/>
      <c r="G999" s="205"/>
      <c r="H999" s="205"/>
      <c r="I999" s="205"/>
      <c r="J999" s="205"/>
      <c r="K999" s="205"/>
      <c r="L999" s="205"/>
      <c r="M999" s="205"/>
    </row>
    <row r="1000">
      <c r="A1000" s="205"/>
      <c r="B1000" s="205"/>
      <c r="C1000" s="205"/>
      <c r="D1000" s="205"/>
      <c r="E1000" s="205"/>
      <c r="F1000" s="205"/>
      <c r="G1000" s="205"/>
      <c r="H1000" s="205"/>
      <c r="I1000" s="205"/>
      <c r="J1000" s="205"/>
      <c r="K1000" s="205"/>
      <c r="L1000" s="205"/>
      <c r="M1000" s="205"/>
    </row>
    <row r="1001">
      <c r="A1001" s="205"/>
      <c r="B1001" s="205"/>
      <c r="C1001" s="205"/>
      <c r="D1001" s="205"/>
      <c r="E1001" s="205"/>
      <c r="F1001" s="205"/>
      <c r="G1001" s="205"/>
      <c r="H1001" s="205"/>
      <c r="I1001" s="205"/>
      <c r="J1001" s="205"/>
      <c r="K1001" s="205"/>
      <c r="L1001" s="205"/>
      <c r="M1001" s="205"/>
    </row>
    <row r="1002">
      <c r="A1002" s="205"/>
      <c r="B1002" s="205"/>
      <c r="C1002" s="205"/>
      <c r="D1002" s="205"/>
      <c r="E1002" s="205"/>
      <c r="F1002" s="205"/>
      <c r="G1002" s="205"/>
      <c r="H1002" s="205"/>
      <c r="I1002" s="205"/>
      <c r="J1002" s="205"/>
      <c r="K1002" s="205"/>
      <c r="L1002" s="205"/>
      <c r="M1002" s="205"/>
    </row>
    <row r="1003">
      <c r="A1003" s="205"/>
      <c r="B1003" s="205"/>
      <c r="C1003" s="205"/>
      <c r="D1003" s="205"/>
      <c r="E1003" s="205"/>
      <c r="F1003" s="205"/>
      <c r="G1003" s="205"/>
      <c r="H1003" s="205"/>
      <c r="I1003" s="205"/>
      <c r="J1003" s="205"/>
      <c r="K1003" s="205"/>
      <c r="L1003" s="205"/>
      <c r="M1003" s="205"/>
    </row>
    <row r="1004">
      <c r="A1004" s="205"/>
      <c r="B1004" s="205"/>
      <c r="C1004" s="205"/>
      <c r="D1004" s="205"/>
      <c r="E1004" s="205"/>
      <c r="F1004" s="205"/>
      <c r="G1004" s="205"/>
      <c r="H1004" s="205"/>
      <c r="I1004" s="205"/>
      <c r="J1004" s="205"/>
      <c r="K1004" s="205"/>
      <c r="L1004" s="205"/>
      <c r="M1004" s="205"/>
    </row>
    <row r="1005">
      <c r="A1005" s="205"/>
      <c r="B1005" s="205"/>
      <c r="C1005" s="205"/>
      <c r="D1005" s="205"/>
      <c r="E1005" s="205"/>
      <c r="F1005" s="205"/>
      <c r="G1005" s="205"/>
      <c r="H1005" s="205"/>
      <c r="I1005" s="205"/>
      <c r="J1005" s="205"/>
      <c r="K1005" s="205"/>
      <c r="L1005" s="205"/>
      <c r="M1005" s="205"/>
    </row>
    <row r="1006">
      <c r="A1006" s="205"/>
      <c r="B1006" s="205"/>
      <c r="C1006" s="205"/>
      <c r="D1006" s="205"/>
      <c r="E1006" s="205"/>
      <c r="F1006" s="205"/>
      <c r="G1006" s="205"/>
      <c r="H1006" s="205"/>
      <c r="I1006" s="205"/>
      <c r="J1006" s="205"/>
      <c r="K1006" s="205"/>
      <c r="L1006" s="205"/>
      <c r="M1006" s="205"/>
    </row>
    <row r="1007">
      <c r="A1007" s="205"/>
      <c r="B1007" s="205"/>
      <c r="C1007" s="205"/>
      <c r="D1007" s="205"/>
      <c r="E1007" s="205"/>
      <c r="F1007" s="205"/>
      <c r="G1007" s="205"/>
      <c r="H1007" s="205"/>
      <c r="I1007" s="205"/>
      <c r="J1007" s="205"/>
      <c r="K1007" s="205"/>
      <c r="L1007" s="205"/>
      <c r="M1007" s="205"/>
    </row>
    <row r="1008">
      <c r="A1008" s="205"/>
      <c r="B1008" s="205"/>
      <c r="C1008" s="205"/>
      <c r="D1008" s="205"/>
      <c r="E1008" s="205"/>
      <c r="F1008" s="205"/>
      <c r="G1008" s="205"/>
      <c r="H1008" s="205"/>
      <c r="I1008" s="205"/>
      <c r="J1008" s="205"/>
      <c r="K1008" s="205"/>
      <c r="L1008" s="205"/>
      <c r="M1008" s="205"/>
    </row>
    <row r="1009">
      <c r="A1009" s="205"/>
      <c r="B1009" s="205"/>
      <c r="C1009" s="205"/>
      <c r="D1009" s="205"/>
      <c r="E1009" s="205"/>
      <c r="F1009" s="205"/>
      <c r="G1009" s="205"/>
      <c r="H1009" s="205"/>
      <c r="I1009" s="205"/>
      <c r="J1009" s="205"/>
      <c r="K1009" s="205"/>
      <c r="L1009" s="205"/>
      <c r="M1009" s="205"/>
    </row>
    <row r="1010">
      <c r="A1010" s="205"/>
      <c r="B1010" s="205"/>
      <c r="C1010" s="205"/>
      <c r="D1010" s="205"/>
      <c r="E1010" s="205"/>
      <c r="F1010" s="205"/>
      <c r="G1010" s="205"/>
      <c r="H1010" s="205"/>
      <c r="I1010" s="205"/>
      <c r="J1010" s="205"/>
      <c r="K1010" s="205"/>
      <c r="L1010" s="205"/>
      <c r="M1010" s="205"/>
    </row>
    <row r="1011">
      <c r="A1011" s="205"/>
      <c r="B1011" s="205"/>
      <c r="C1011" s="205"/>
      <c r="D1011" s="205"/>
      <c r="E1011" s="205"/>
      <c r="F1011" s="205"/>
      <c r="G1011" s="205"/>
      <c r="H1011" s="205"/>
      <c r="I1011" s="205"/>
      <c r="J1011" s="205"/>
      <c r="K1011" s="205"/>
      <c r="L1011" s="205"/>
      <c r="M1011" s="205"/>
    </row>
    <row r="1012">
      <c r="A1012" s="205"/>
      <c r="B1012" s="205"/>
      <c r="C1012" s="205"/>
      <c r="D1012" s="205"/>
      <c r="E1012" s="205"/>
      <c r="F1012" s="205"/>
      <c r="G1012" s="205"/>
      <c r="H1012" s="205"/>
      <c r="I1012" s="205"/>
      <c r="J1012" s="205"/>
      <c r="K1012" s="205"/>
      <c r="L1012" s="205"/>
      <c r="M1012" s="205"/>
    </row>
    <row r="1013">
      <c r="A1013" s="205"/>
      <c r="B1013" s="205"/>
      <c r="C1013" s="205"/>
      <c r="D1013" s="205"/>
      <c r="E1013" s="205"/>
      <c r="F1013" s="205"/>
      <c r="G1013" s="205"/>
      <c r="H1013" s="205"/>
      <c r="I1013" s="205"/>
      <c r="J1013" s="205"/>
      <c r="K1013" s="205"/>
      <c r="L1013" s="205"/>
      <c r="M1013" s="205"/>
    </row>
    <row r="1014">
      <c r="A1014" s="205"/>
      <c r="B1014" s="205"/>
      <c r="C1014" s="205"/>
      <c r="D1014" s="205"/>
      <c r="E1014" s="205"/>
      <c r="F1014" s="205"/>
      <c r="G1014" s="205"/>
      <c r="H1014" s="205"/>
      <c r="I1014" s="205"/>
      <c r="J1014" s="205"/>
      <c r="K1014" s="205"/>
      <c r="L1014" s="205"/>
      <c r="M1014" s="205"/>
    </row>
    <row r="1015">
      <c r="A1015" s="205"/>
      <c r="B1015" s="205"/>
      <c r="C1015" s="205"/>
      <c r="D1015" s="205"/>
      <c r="E1015" s="205"/>
      <c r="F1015" s="205"/>
      <c r="G1015" s="205"/>
      <c r="H1015" s="205"/>
      <c r="I1015" s="205"/>
      <c r="J1015" s="205"/>
      <c r="K1015" s="205"/>
      <c r="L1015" s="205"/>
      <c r="M1015" s="205"/>
    </row>
    <row r="1016">
      <c r="A1016" s="205"/>
      <c r="B1016" s="205"/>
      <c r="C1016" s="205"/>
      <c r="D1016" s="205"/>
      <c r="E1016" s="205"/>
      <c r="F1016" s="205"/>
      <c r="G1016" s="205"/>
      <c r="H1016" s="205"/>
      <c r="I1016" s="205"/>
      <c r="J1016" s="205"/>
      <c r="K1016" s="205"/>
      <c r="L1016" s="205"/>
      <c r="M1016" s="205"/>
    </row>
    <row r="1017">
      <c r="A1017" s="205"/>
      <c r="B1017" s="205"/>
      <c r="C1017" s="205"/>
      <c r="D1017" s="205"/>
      <c r="E1017" s="205"/>
      <c r="F1017" s="205"/>
      <c r="G1017" s="205"/>
      <c r="H1017" s="205"/>
      <c r="I1017" s="205"/>
      <c r="J1017" s="205"/>
      <c r="K1017" s="205"/>
      <c r="L1017" s="205"/>
      <c r="M1017" s="205"/>
    </row>
    <row r="1018">
      <c r="A1018" s="205"/>
      <c r="B1018" s="205"/>
      <c r="C1018" s="205"/>
      <c r="D1018" s="205"/>
      <c r="E1018" s="205"/>
      <c r="F1018" s="205"/>
      <c r="G1018" s="205"/>
      <c r="H1018" s="205"/>
      <c r="I1018" s="205"/>
      <c r="J1018" s="205"/>
      <c r="K1018" s="205"/>
      <c r="L1018" s="205"/>
      <c r="M1018" s="205"/>
    </row>
    <row r="1019">
      <c r="A1019" s="205"/>
      <c r="B1019" s="205"/>
      <c r="C1019" s="205"/>
      <c r="D1019" s="205"/>
      <c r="E1019" s="205"/>
      <c r="F1019" s="205"/>
      <c r="G1019" s="205"/>
      <c r="H1019" s="205"/>
      <c r="I1019" s="205"/>
      <c r="J1019" s="205"/>
      <c r="K1019" s="205"/>
      <c r="L1019" s="205"/>
      <c r="M1019" s="205"/>
    </row>
    <row r="1020">
      <c r="A1020" s="205"/>
      <c r="B1020" s="205"/>
      <c r="C1020" s="205"/>
      <c r="D1020" s="205"/>
      <c r="E1020" s="205"/>
      <c r="F1020" s="205"/>
      <c r="G1020" s="205"/>
      <c r="H1020" s="205"/>
      <c r="I1020" s="205"/>
      <c r="J1020" s="205"/>
      <c r="K1020" s="205"/>
      <c r="L1020" s="205"/>
      <c r="M1020" s="205"/>
    </row>
    <row r="1021">
      <c r="A1021" s="205"/>
      <c r="B1021" s="205"/>
      <c r="C1021" s="205"/>
      <c r="D1021" s="205"/>
      <c r="E1021" s="205"/>
      <c r="F1021" s="205"/>
      <c r="G1021" s="205"/>
      <c r="H1021" s="205"/>
      <c r="I1021" s="205"/>
      <c r="J1021" s="205"/>
      <c r="K1021" s="205"/>
      <c r="L1021" s="205"/>
      <c r="M1021" s="205"/>
    </row>
    <row r="1022">
      <c r="A1022" s="205"/>
      <c r="B1022" s="205"/>
      <c r="C1022" s="205"/>
      <c r="D1022" s="205"/>
      <c r="E1022" s="205"/>
      <c r="F1022" s="205"/>
      <c r="G1022" s="205"/>
      <c r="H1022" s="205"/>
      <c r="I1022" s="205"/>
      <c r="J1022" s="205"/>
      <c r="K1022" s="205"/>
      <c r="L1022" s="205"/>
      <c r="M1022" s="205"/>
    </row>
    <row r="1023">
      <c r="A1023" s="205"/>
      <c r="B1023" s="205"/>
      <c r="C1023" s="205"/>
      <c r="D1023" s="205"/>
      <c r="E1023" s="205"/>
      <c r="F1023" s="205"/>
      <c r="G1023" s="205"/>
      <c r="H1023" s="205"/>
      <c r="I1023" s="205"/>
      <c r="J1023" s="205"/>
      <c r="K1023" s="205"/>
      <c r="L1023" s="205"/>
      <c r="M1023" s="205"/>
    </row>
    <row r="1024">
      <c r="A1024" s="205"/>
      <c r="B1024" s="205"/>
      <c r="C1024" s="205"/>
      <c r="D1024" s="205"/>
      <c r="E1024" s="205"/>
      <c r="F1024" s="205"/>
      <c r="G1024" s="205"/>
      <c r="H1024" s="205"/>
      <c r="I1024" s="205"/>
      <c r="J1024" s="205"/>
      <c r="K1024" s="205"/>
      <c r="L1024" s="205"/>
      <c r="M1024" s="205"/>
    </row>
    <row r="1025">
      <c r="A1025" s="205"/>
      <c r="B1025" s="205"/>
      <c r="C1025" s="205"/>
      <c r="D1025" s="205"/>
      <c r="E1025" s="205"/>
      <c r="F1025" s="205"/>
      <c r="G1025" s="205"/>
      <c r="H1025" s="205"/>
      <c r="I1025" s="205"/>
      <c r="J1025" s="205"/>
      <c r="K1025" s="205"/>
      <c r="L1025" s="205"/>
      <c r="M1025" s="205"/>
    </row>
    <row r="1026">
      <c r="A1026" s="205"/>
      <c r="B1026" s="205"/>
      <c r="C1026" s="205"/>
      <c r="D1026" s="205"/>
      <c r="E1026" s="205"/>
      <c r="F1026" s="205"/>
      <c r="G1026" s="205"/>
      <c r="H1026" s="205"/>
      <c r="I1026" s="205"/>
      <c r="J1026" s="205"/>
      <c r="K1026" s="205"/>
      <c r="L1026" s="205"/>
      <c r="M1026" s="205"/>
    </row>
  </sheetData>
  <mergeCells count="7">
    <mergeCell ref="A3:D3"/>
    <mergeCell ref="A4:D4"/>
    <mergeCell ref="A5:D5"/>
    <mergeCell ref="A6:D6"/>
    <mergeCell ref="A7:D7"/>
    <mergeCell ref="A8:D8"/>
    <mergeCell ref="D29:E29"/>
  </mergeCells>
  <hyperlinks>
    <hyperlink r:id="rId1" ref="A32"/>
  </hyperlinks>
  <printOptions horizontalCentered="1"/>
  <pageMargins bottom="0.75" footer="0.0" header="0.0" left="0.25" right="0.25" top="0.75"/>
  <pageSetup fitToHeight="0" paperSize="9" orientation="portrait" pageOrder="overThenDown"/>
  <headerFooter>
    <oddHeader>&amp;L&amp;F&amp;C지역화폐로 할게요&amp;R&amp;A</oddHeader>
    <oddFooter>&amp;L&amp;D&amp;Clocalpay.codefor.kr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75"/>
  <cols>
    <col customWidth="1" min="1" max="1" width="5.0"/>
    <col customWidth="1" min="2" max="2" width="7.13"/>
    <col customWidth="1" min="3" max="3" width="6.38"/>
    <col customWidth="1" min="4" max="4" width="9.75"/>
    <col customWidth="1" min="5" max="5" width="9.38"/>
    <col customWidth="1" min="8" max="8" width="11.13"/>
    <col customWidth="1" min="9" max="9" width="9.63"/>
    <col customWidth="1" min="10" max="10" width="12.0"/>
    <col customWidth="1" min="11" max="11" width="6.63"/>
    <col customWidth="1" min="12" max="12" width="8.38"/>
    <col customWidth="1" min="13" max="13" width="25.88"/>
    <col customWidth="1" min="15" max="21" width="9.75"/>
    <col customWidth="1" min="22" max="22" width="32.75"/>
  </cols>
  <sheetData>
    <row r="1">
      <c r="A1" s="207" t="s">
        <v>161</v>
      </c>
      <c r="B1" s="208" t="s">
        <v>162</v>
      </c>
      <c r="C1" s="208" t="s">
        <v>163</v>
      </c>
      <c r="D1" s="208" t="s">
        <v>164</v>
      </c>
      <c r="E1" s="208" t="s">
        <v>165</v>
      </c>
      <c r="F1" s="208" t="s">
        <v>166</v>
      </c>
      <c r="G1" s="208" t="s">
        <v>167</v>
      </c>
      <c r="H1" s="209" t="s">
        <v>168</v>
      </c>
      <c r="I1" s="210" t="s">
        <v>169</v>
      </c>
      <c r="J1" s="211" t="s">
        <v>170</v>
      </c>
      <c r="K1" s="212" t="s">
        <v>8</v>
      </c>
      <c r="L1" s="213" t="s">
        <v>12</v>
      </c>
      <c r="M1" s="214" t="s">
        <v>171</v>
      </c>
      <c r="N1" s="215" t="s">
        <v>172</v>
      </c>
      <c r="O1" s="216" t="s">
        <v>173</v>
      </c>
      <c r="P1" s="209" t="s">
        <v>174</v>
      </c>
      <c r="Q1" s="209" t="s">
        <v>175</v>
      </c>
      <c r="R1" s="209" t="s">
        <v>176</v>
      </c>
      <c r="S1" s="209" t="s">
        <v>177</v>
      </c>
      <c r="T1" s="209" t="s">
        <v>178</v>
      </c>
      <c r="U1" s="209" t="s">
        <v>179</v>
      </c>
      <c r="V1" s="208" t="s">
        <v>15</v>
      </c>
      <c r="W1" s="217" t="s">
        <v>180</v>
      </c>
      <c r="X1" s="217" t="s">
        <v>181</v>
      </c>
      <c r="Y1" s="217" t="s">
        <v>182</v>
      </c>
      <c r="Z1" s="217" t="s">
        <v>183</v>
      </c>
      <c r="AA1" s="217" t="s">
        <v>184</v>
      </c>
      <c r="AB1" s="218" t="s">
        <v>185</v>
      </c>
      <c r="AC1" s="218" t="s">
        <v>186</v>
      </c>
      <c r="AD1" s="218" t="s">
        <v>187</v>
      </c>
      <c r="AE1" s="218" t="s">
        <v>188</v>
      </c>
      <c r="AF1" s="218" t="s">
        <v>189</v>
      </c>
      <c r="AG1" s="217" t="s">
        <v>190</v>
      </c>
      <c r="AH1" s="217" t="s">
        <v>191</v>
      </c>
      <c r="AI1" s="217" t="s">
        <v>192</v>
      </c>
      <c r="AJ1" s="217" t="s">
        <v>193</v>
      </c>
      <c r="AK1" s="217" t="s">
        <v>194</v>
      </c>
      <c r="AL1" s="218" t="s">
        <v>195</v>
      </c>
      <c r="AM1" s="218" t="s">
        <v>196</v>
      </c>
      <c r="AN1" s="218" t="s">
        <v>197</v>
      </c>
      <c r="AO1" s="218" t="s">
        <v>198</v>
      </c>
      <c r="AP1" s="218" t="s">
        <v>199</v>
      </c>
      <c r="AQ1" s="217" t="s">
        <v>200</v>
      </c>
      <c r="AR1" s="217" t="s">
        <v>201</v>
      </c>
      <c r="AS1" s="217" t="s">
        <v>202</v>
      </c>
      <c r="AT1" s="217" t="s">
        <v>203</v>
      </c>
      <c r="AU1" s="217" t="s">
        <v>204</v>
      </c>
    </row>
    <row r="2" ht="42.75" customHeight="1">
      <c r="A2" s="208">
        <v>1.0</v>
      </c>
      <c r="B2" s="208">
        <v>1.1E9</v>
      </c>
      <c r="C2" s="208" t="s">
        <v>9</v>
      </c>
      <c r="D2" s="208" t="s">
        <v>96</v>
      </c>
      <c r="E2" s="208" t="s">
        <v>123</v>
      </c>
      <c r="F2" s="208">
        <v>126.9783882</v>
      </c>
      <c r="G2" s="208">
        <v>37.5666103</v>
      </c>
      <c r="H2" s="209" t="s">
        <v>205</v>
      </c>
      <c r="I2" s="210">
        <f t="shared" ref="I2:I9" si="1">AS2/AN2</f>
        <v>0.2857142857</v>
      </c>
      <c r="J2" s="211" t="str">
        <f t="shared" ref="J2:J9" si="2">ifs(I2=1, "유지", I2&lt;1, "축소",I2&gt;1,"확대")</f>
        <v>축소</v>
      </c>
      <c r="K2" s="219">
        <f t="shared" ref="K2:K9" si="3">rank(I2,I$2:I$244)</f>
        <v>183</v>
      </c>
      <c r="L2" s="219">
        <f t="shared" ref="L2:L9" si="4">rank(I2,I$2:I$244,1)</f>
        <v>3</v>
      </c>
      <c r="M2" s="220" t="s">
        <v>206</v>
      </c>
      <c r="N2" s="214" t="s">
        <v>19</v>
      </c>
      <c r="O2" s="216">
        <v>44756.0</v>
      </c>
      <c r="P2" s="221" t="s">
        <v>207</v>
      </c>
      <c r="Q2" s="209" t="s">
        <v>208</v>
      </c>
      <c r="R2" s="209" t="s">
        <v>209</v>
      </c>
      <c r="S2" s="209" t="s">
        <v>210</v>
      </c>
      <c r="T2" s="209" t="s">
        <v>211</v>
      </c>
      <c r="U2" s="222" t="s">
        <v>212</v>
      </c>
      <c r="V2" s="208" t="s">
        <v>213</v>
      </c>
      <c r="W2" s="217" t="s">
        <v>37</v>
      </c>
      <c r="X2" s="217" t="s">
        <v>37</v>
      </c>
      <c r="Y2" s="217" t="s">
        <v>37</v>
      </c>
      <c r="Z2" s="217" t="s">
        <v>37</v>
      </c>
      <c r="AA2" s="217" t="s">
        <v>37</v>
      </c>
      <c r="AB2" s="218" t="s">
        <v>37</v>
      </c>
      <c r="AC2" s="218" t="s">
        <v>37</v>
      </c>
      <c r="AD2" s="218" t="s">
        <v>37</v>
      </c>
      <c r="AE2" s="218">
        <v>870249.0</v>
      </c>
      <c r="AF2" s="218" t="s">
        <v>37</v>
      </c>
      <c r="AG2" s="217" t="s">
        <v>37</v>
      </c>
      <c r="AH2" s="217" t="s">
        <v>37</v>
      </c>
      <c r="AI2" s="217" t="s">
        <v>37</v>
      </c>
      <c r="AJ2" s="217">
        <v>1388514.0</v>
      </c>
      <c r="AK2" s="217" t="s">
        <v>37</v>
      </c>
      <c r="AL2" s="218">
        <v>40.0</v>
      </c>
      <c r="AM2" s="218">
        <v>7.0</v>
      </c>
      <c r="AN2" s="218">
        <v>1750.0</v>
      </c>
      <c r="AO2" s="218">
        <v>1409719.0</v>
      </c>
      <c r="AP2" s="218">
        <v>273589.0</v>
      </c>
      <c r="AQ2" s="217">
        <v>50.0</v>
      </c>
      <c r="AR2" s="217">
        <v>7.0</v>
      </c>
      <c r="AS2" s="217">
        <v>500.0</v>
      </c>
      <c r="AT2" s="217">
        <v>1896211.0</v>
      </c>
      <c r="AU2" s="217">
        <v>269848.0</v>
      </c>
    </row>
    <row r="3" ht="42.75" customHeight="1">
      <c r="A3" s="208">
        <v>2.0</v>
      </c>
      <c r="B3" s="208">
        <v>2.6E9</v>
      </c>
      <c r="C3" s="208" t="s">
        <v>9</v>
      </c>
      <c r="D3" s="207" t="s">
        <v>97</v>
      </c>
      <c r="E3" s="208" t="s">
        <v>125</v>
      </c>
      <c r="F3" s="223">
        <v>129.0750223</v>
      </c>
      <c r="G3" s="223">
        <v>35.179816</v>
      </c>
      <c r="H3" s="224" t="s">
        <v>214</v>
      </c>
      <c r="I3" s="210">
        <f t="shared" si="1"/>
        <v>0.6680863502</v>
      </c>
      <c r="J3" s="211" t="str">
        <f t="shared" si="2"/>
        <v>축소</v>
      </c>
      <c r="K3" s="219">
        <f t="shared" si="3"/>
        <v>153</v>
      </c>
      <c r="L3" s="219">
        <f t="shared" si="4"/>
        <v>33</v>
      </c>
      <c r="M3" s="220" t="s">
        <v>215</v>
      </c>
      <c r="N3" s="225" t="s">
        <v>22</v>
      </c>
      <c r="O3" s="226">
        <v>43831.0</v>
      </c>
      <c r="P3" s="221" t="s">
        <v>207</v>
      </c>
      <c r="Q3" s="224" t="s">
        <v>216</v>
      </c>
      <c r="R3" s="227" t="s">
        <v>209</v>
      </c>
      <c r="S3" s="227" t="s">
        <v>210</v>
      </c>
      <c r="T3" s="224" t="s">
        <v>217</v>
      </c>
      <c r="U3" s="228" t="s">
        <v>218</v>
      </c>
      <c r="V3" s="223" t="s">
        <v>219</v>
      </c>
      <c r="W3" s="229" t="s">
        <v>37</v>
      </c>
      <c r="X3" s="229" t="s">
        <v>37</v>
      </c>
      <c r="Y3" s="229" t="s">
        <v>37</v>
      </c>
      <c r="Z3" s="229" t="s">
        <v>37</v>
      </c>
      <c r="AA3" s="229" t="s">
        <v>37</v>
      </c>
      <c r="AB3" s="230">
        <v>40.0</v>
      </c>
      <c r="AC3" s="230">
        <v>10.0</v>
      </c>
      <c r="AD3" s="230">
        <v>12487.0</v>
      </c>
      <c r="AE3" s="230">
        <v>871000.0</v>
      </c>
      <c r="AF3" s="230">
        <v>71044.0</v>
      </c>
      <c r="AG3" s="229">
        <v>100.0</v>
      </c>
      <c r="AH3" s="229">
        <v>10.0</v>
      </c>
      <c r="AI3" s="229">
        <v>16029.0</v>
      </c>
      <c r="AJ3" s="229">
        <v>807000.0</v>
      </c>
      <c r="AK3" s="229">
        <v>90750.0</v>
      </c>
      <c r="AL3" s="230">
        <v>30.0</v>
      </c>
      <c r="AM3" s="230">
        <v>5.0</v>
      </c>
      <c r="AN3" s="230">
        <v>23949.0</v>
      </c>
      <c r="AO3" s="230">
        <v>1072000.0</v>
      </c>
      <c r="AP3" s="230">
        <v>142703.0</v>
      </c>
      <c r="AQ3" s="229">
        <v>100.0</v>
      </c>
      <c r="AR3" s="229">
        <v>7.0</v>
      </c>
      <c r="AS3" s="229">
        <v>16000.0</v>
      </c>
      <c r="AT3" s="229">
        <v>1239000.0</v>
      </c>
      <c r="AU3" s="229">
        <v>158980.0</v>
      </c>
    </row>
    <row r="4" ht="42.75" customHeight="1">
      <c r="A4" s="208">
        <v>3.0</v>
      </c>
      <c r="B4" s="208">
        <v>2.7E9</v>
      </c>
      <c r="C4" s="208" t="s">
        <v>9</v>
      </c>
      <c r="D4" s="207" t="s">
        <v>101</v>
      </c>
      <c r="E4" s="208" t="s">
        <v>138</v>
      </c>
      <c r="F4" s="223">
        <v>128.601763</v>
      </c>
      <c r="G4" s="223">
        <v>35.87139</v>
      </c>
      <c r="H4" s="231" t="s">
        <v>220</v>
      </c>
      <c r="I4" s="210">
        <f t="shared" si="1"/>
        <v>0.5736363636</v>
      </c>
      <c r="J4" s="211" t="str">
        <f t="shared" si="2"/>
        <v>축소</v>
      </c>
      <c r="K4" s="219">
        <f t="shared" si="3"/>
        <v>163</v>
      </c>
      <c r="L4" s="219">
        <f t="shared" si="4"/>
        <v>23</v>
      </c>
      <c r="M4" s="220" t="s">
        <v>206</v>
      </c>
      <c r="N4" s="232" t="s">
        <v>22</v>
      </c>
      <c r="O4" s="226">
        <v>43985.0</v>
      </c>
      <c r="P4" s="221" t="s">
        <v>207</v>
      </c>
      <c r="Q4" s="231" t="s">
        <v>221</v>
      </c>
      <c r="R4" s="227" t="s">
        <v>209</v>
      </c>
      <c r="S4" s="231" t="s">
        <v>210</v>
      </c>
      <c r="T4" s="231" t="s">
        <v>222</v>
      </c>
      <c r="U4" s="233" t="s">
        <v>223</v>
      </c>
      <c r="V4" s="234" t="s">
        <v>224</v>
      </c>
      <c r="W4" s="229" t="s">
        <v>37</v>
      </c>
      <c r="X4" s="229" t="s">
        <v>37</v>
      </c>
      <c r="Y4" s="229" t="s">
        <v>37</v>
      </c>
      <c r="Z4" s="229" t="s">
        <v>37</v>
      </c>
      <c r="AA4" s="229" t="s">
        <v>37</v>
      </c>
      <c r="AB4" s="230">
        <v>50.0</v>
      </c>
      <c r="AC4" s="230">
        <v>10.0</v>
      </c>
      <c r="AD4" s="230">
        <v>3190.0</v>
      </c>
      <c r="AE4" s="230">
        <v>177062.0</v>
      </c>
      <c r="AF4" s="230">
        <v>82832.0</v>
      </c>
      <c r="AG4" s="229">
        <v>50.0</v>
      </c>
      <c r="AH4" s="229">
        <v>10.0</v>
      </c>
      <c r="AI4" s="229">
        <v>10430.0</v>
      </c>
      <c r="AJ4" s="229">
        <v>488167.0</v>
      </c>
      <c r="AK4" s="229">
        <v>96351.0</v>
      </c>
      <c r="AL4" s="230">
        <v>30.0</v>
      </c>
      <c r="AM4" s="230">
        <v>10.0</v>
      </c>
      <c r="AN4" s="230">
        <v>11000.0</v>
      </c>
      <c r="AO4" s="230">
        <v>733100.0</v>
      </c>
      <c r="AP4" s="230">
        <v>97990.0</v>
      </c>
      <c r="AQ4" s="229">
        <v>50.0</v>
      </c>
      <c r="AR4" s="229">
        <v>7.0</v>
      </c>
      <c r="AS4" s="229">
        <v>6310.0</v>
      </c>
      <c r="AT4" s="235" t="s">
        <v>37</v>
      </c>
      <c r="AU4" s="229">
        <v>98031.0</v>
      </c>
    </row>
    <row r="5" ht="42.75" customHeight="1">
      <c r="A5" s="208">
        <v>4.0</v>
      </c>
      <c r="B5" s="208">
        <v>2.8E9</v>
      </c>
      <c r="C5" s="236" t="s">
        <v>9</v>
      </c>
      <c r="D5" s="236" t="s">
        <v>98</v>
      </c>
      <c r="E5" s="236" t="s">
        <v>128</v>
      </c>
      <c r="F5" s="236">
        <v>126.7051505</v>
      </c>
      <c r="G5" s="236">
        <v>37.4559418</v>
      </c>
      <c r="H5" s="221" t="s">
        <v>225</v>
      </c>
      <c r="I5" s="210">
        <f t="shared" si="1"/>
        <v>0.7444168734</v>
      </c>
      <c r="J5" s="211" t="str">
        <f t="shared" si="2"/>
        <v>축소</v>
      </c>
      <c r="K5" s="219">
        <f t="shared" si="3"/>
        <v>128</v>
      </c>
      <c r="L5" s="219">
        <f t="shared" si="4"/>
        <v>58</v>
      </c>
      <c r="M5" s="220" t="s">
        <v>226</v>
      </c>
      <c r="N5" s="237" t="s">
        <v>22</v>
      </c>
      <c r="O5" s="238">
        <v>43252.0</v>
      </c>
      <c r="P5" s="221" t="s">
        <v>207</v>
      </c>
      <c r="Q5" s="221" t="s">
        <v>227</v>
      </c>
      <c r="R5" s="221" t="s">
        <v>209</v>
      </c>
      <c r="S5" s="221" t="s">
        <v>210</v>
      </c>
      <c r="T5" s="221" t="s">
        <v>228</v>
      </c>
      <c r="U5" s="239" t="s">
        <v>229</v>
      </c>
      <c r="V5" s="236" t="s">
        <v>230</v>
      </c>
      <c r="W5" s="235">
        <v>30.0</v>
      </c>
      <c r="X5" s="235">
        <v>3.0</v>
      </c>
      <c r="Y5" s="235">
        <v>15063.0</v>
      </c>
      <c r="Z5" s="235">
        <v>929528.0</v>
      </c>
      <c r="AA5" s="235" t="s">
        <v>37</v>
      </c>
      <c r="AB5" s="240">
        <v>100.0</v>
      </c>
      <c r="AC5" s="240">
        <v>10.0</v>
      </c>
      <c r="AD5" s="240">
        <v>24944.0</v>
      </c>
      <c r="AE5" s="240">
        <v>1385608.0</v>
      </c>
      <c r="AF5" s="240">
        <v>60320.0</v>
      </c>
      <c r="AG5" s="235">
        <v>100.0</v>
      </c>
      <c r="AH5" s="235">
        <v>10.0</v>
      </c>
      <c r="AI5" s="235">
        <v>35804.0</v>
      </c>
      <c r="AJ5" s="235">
        <v>2184654.0</v>
      </c>
      <c r="AK5" s="235">
        <v>77597.0</v>
      </c>
      <c r="AL5" s="240">
        <v>30.0</v>
      </c>
      <c r="AM5" s="240">
        <v>10.0</v>
      </c>
      <c r="AN5" s="240">
        <v>40300.0</v>
      </c>
      <c r="AO5" s="240">
        <v>2370628.0</v>
      </c>
      <c r="AP5" s="240">
        <v>125246.0</v>
      </c>
      <c r="AQ5" s="235">
        <v>30.0</v>
      </c>
      <c r="AR5" s="235">
        <v>10.0</v>
      </c>
      <c r="AS5" s="235">
        <v>30000.0</v>
      </c>
      <c r="AT5" s="235">
        <v>2425878.0</v>
      </c>
      <c r="AU5" s="235">
        <v>107005.0</v>
      </c>
    </row>
    <row r="6" ht="42.75" customHeight="1">
      <c r="A6" s="208">
        <v>5.0</v>
      </c>
      <c r="B6" s="208">
        <v>2.9E9</v>
      </c>
      <c r="C6" s="223" t="s">
        <v>9</v>
      </c>
      <c r="D6" s="234" t="s">
        <v>99</v>
      </c>
      <c r="E6" s="223" t="s">
        <v>131</v>
      </c>
      <c r="F6" s="223">
        <v>126.851338</v>
      </c>
      <c r="G6" s="223">
        <v>35.160032</v>
      </c>
      <c r="H6" s="227" t="s">
        <v>231</v>
      </c>
      <c r="I6" s="210">
        <f t="shared" si="1"/>
        <v>0.8674918831</v>
      </c>
      <c r="J6" s="211" t="str">
        <f t="shared" si="2"/>
        <v>축소</v>
      </c>
      <c r="K6" s="219">
        <f t="shared" si="3"/>
        <v>95</v>
      </c>
      <c r="L6" s="219">
        <f t="shared" si="4"/>
        <v>91</v>
      </c>
      <c r="M6" s="220" t="s">
        <v>232</v>
      </c>
      <c r="N6" s="241" t="s">
        <v>22</v>
      </c>
      <c r="O6" s="226">
        <v>43544.0</v>
      </c>
      <c r="P6" s="221" t="s">
        <v>207</v>
      </c>
      <c r="Q6" s="227" t="s">
        <v>227</v>
      </c>
      <c r="R6" s="227" t="s">
        <v>209</v>
      </c>
      <c r="S6" s="231" t="s">
        <v>210</v>
      </c>
      <c r="T6" s="231" t="s">
        <v>233</v>
      </c>
      <c r="U6" s="242" t="s">
        <v>234</v>
      </c>
      <c r="V6" s="234" t="s">
        <v>235</v>
      </c>
      <c r="W6" s="229">
        <v>100.0</v>
      </c>
      <c r="X6" s="229">
        <v>10.0</v>
      </c>
      <c r="Y6" s="229">
        <v>864.0</v>
      </c>
      <c r="Z6" s="229">
        <v>180906.0</v>
      </c>
      <c r="AA6" s="229"/>
      <c r="AB6" s="230">
        <v>100.0</v>
      </c>
      <c r="AC6" s="230">
        <v>10.0</v>
      </c>
      <c r="AD6" s="230">
        <v>8641.0</v>
      </c>
      <c r="AE6" s="230">
        <v>1851870.0</v>
      </c>
      <c r="AF6" s="240" t="s">
        <v>37</v>
      </c>
      <c r="AG6" s="229">
        <v>100.0</v>
      </c>
      <c r="AH6" s="229">
        <v>10.0</v>
      </c>
      <c r="AI6" s="229">
        <v>12230.0</v>
      </c>
      <c r="AJ6" s="229">
        <v>2890289.0</v>
      </c>
      <c r="AK6" s="229">
        <v>64257.0</v>
      </c>
      <c r="AL6" s="230">
        <v>50.0</v>
      </c>
      <c r="AM6" s="230">
        <v>10.0</v>
      </c>
      <c r="AN6" s="230">
        <v>9856.0</v>
      </c>
      <c r="AO6" s="230">
        <v>3911125.0</v>
      </c>
      <c r="AP6" s="230">
        <v>63614.0</v>
      </c>
      <c r="AQ6" s="229">
        <v>50.0</v>
      </c>
      <c r="AR6" s="229">
        <v>10.0</v>
      </c>
      <c r="AS6" s="229">
        <v>8550.0</v>
      </c>
      <c r="AT6" s="229">
        <v>4255215.0</v>
      </c>
      <c r="AU6" s="229">
        <v>70978.0</v>
      </c>
    </row>
    <row r="7" ht="42.75" customHeight="1">
      <c r="A7" s="223">
        <v>6.0</v>
      </c>
      <c r="B7" s="208">
        <v>3.0E9</v>
      </c>
      <c r="C7" s="223" t="s">
        <v>9</v>
      </c>
      <c r="D7" s="234" t="s">
        <v>49</v>
      </c>
      <c r="E7" s="223" t="s">
        <v>133</v>
      </c>
      <c r="F7" s="223">
        <v>127.3849508</v>
      </c>
      <c r="G7" s="223">
        <v>36.3504396</v>
      </c>
      <c r="H7" s="227" t="s">
        <v>50</v>
      </c>
      <c r="I7" s="210">
        <f t="shared" si="1"/>
        <v>0.2209797657</v>
      </c>
      <c r="J7" s="211" t="str">
        <f t="shared" si="2"/>
        <v>축소</v>
      </c>
      <c r="K7" s="219">
        <f t="shared" si="3"/>
        <v>185</v>
      </c>
      <c r="L7" s="219">
        <f t="shared" si="4"/>
        <v>1</v>
      </c>
      <c r="M7" s="220" t="s">
        <v>236</v>
      </c>
      <c r="N7" s="241" t="s">
        <v>22</v>
      </c>
      <c r="O7" s="226">
        <v>43965.0</v>
      </c>
      <c r="P7" s="221" t="s">
        <v>207</v>
      </c>
      <c r="Q7" s="227" t="s">
        <v>227</v>
      </c>
      <c r="R7" s="227" t="s">
        <v>237</v>
      </c>
      <c r="S7" s="227" t="s">
        <v>238</v>
      </c>
      <c r="T7" s="227" t="s">
        <v>239</v>
      </c>
      <c r="U7" s="233" t="s">
        <v>240</v>
      </c>
      <c r="V7" s="223" t="s">
        <v>37</v>
      </c>
      <c r="W7" s="229" t="s">
        <v>37</v>
      </c>
      <c r="X7" s="229" t="s">
        <v>37</v>
      </c>
      <c r="Y7" s="229" t="s">
        <v>37</v>
      </c>
      <c r="Z7" s="229" t="s">
        <v>37</v>
      </c>
      <c r="AA7" s="229" t="s">
        <v>37</v>
      </c>
      <c r="AB7" s="230">
        <v>100.0</v>
      </c>
      <c r="AC7" s="230">
        <v>15.0</v>
      </c>
      <c r="AD7" s="230">
        <v>7450.0</v>
      </c>
      <c r="AE7" s="230">
        <v>657052.0</v>
      </c>
      <c r="AF7" s="230">
        <v>35246.0</v>
      </c>
      <c r="AG7" s="229">
        <v>100.0</v>
      </c>
      <c r="AH7" s="229">
        <v>15.0</v>
      </c>
      <c r="AI7" s="229">
        <v>19261.0</v>
      </c>
      <c r="AJ7" s="229">
        <v>988761.0</v>
      </c>
      <c r="AK7" s="229">
        <v>42086.0</v>
      </c>
      <c r="AL7" s="230">
        <v>50.0</v>
      </c>
      <c r="AM7" s="230">
        <v>10.0</v>
      </c>
      <c r="AN7" s="230">
        <v>18780.0</v>
      </c>
      <c r="AO7" s="230">
        <v>1074971.0</v>
      </c>
      <c r="AP7" s="230">
        <v>67197.0</v>
      </c>
      <c r="AQ7" s="229">
        <v>30.0</v>
      </c>
      <c r="AR7" s="229">
        <v>10.0</v>
      </c>
      <c r="AS7" s="229">
        <v>4150.0</v>
      </c>
      <c r="AT7" s="229">
        <v>1100824.0</v>
      </c>
      <c r="AU7" s="229">
        <v>64327.0</v>
      </c>
    </row>
    <row r="8" ht="42.75" customHeight="1">
      <c r="A8" s="208">
        <v>7.0</v>
      </c>
      <c r="B8" s="208">
        <v>3.1E9</v>
      </c>
      <c r="C8" s="208" t="s">
        <v>9</v>
      </c>
      <c r="D8" s="208" t="s">
        <v>100</v>
      </c>
      <c r="E8" s="208" t="s">
        <v>136</v>
      </c>
      <c r="F8" s="208">
        <v>129.3112994</v>
      </c>
      <c r="G8" s="208">
        <v>35.5394773</v>
      </c>
      <c r="H8" s="209" t="s">
        <v>241</v>
      </c>
      <c r="I8" s="210">
        <f t="shared" si="1"/>
        <v>0.8986928105</v>
      </c>
      <c r="J8" s="211" t="str">
        <f t="shared" si="2"/>
        <v>축소</v>
      </c>
      <c r="K8" s="219">
        <f t="shared" si="3"/>
        <v>89</v>
      </c>
      <c r="L8" s="219">
        <f t="shared" si="4"/>
        <v>97</v>
      </c>
      <c r="M8" s="220" t="s">
        <v>242</v>
      </c>
      <c r="N8" s="214" t="s">
        <v>19</v>
      </c>
      <c r="O8" s="216">
        <v>43706.0</v>
      </c>
      <c r="P8" s="221" t="s">
        <v>207</v>
      </c>
      <c r="Q8" s="209" t="s">
        <v>208</v>
      </c>
      <c r="R8" s="209" t="s">
        <v>209</v>
      </c>
      <c r="S8" s="209" t="s">
        <v>210</v>
      </c>
      <c r="T8" s="209" t="s">
        <v>228</v>
      </c>
      <c r="U8" s="222" t="s">
        <v>243</v>
      </c>
      <c r="V8" s="208" t="s">
        <v>244</v>
      </c>
      <c r="W8" s="217">
        <v>70.0</v>
      </c>
      <c r="X8" s="217">
        <v>5.0</v>
      </c>
      <c r="Y8" s="217">
        <v>105.0</v>
      </c>
      <c r="Z8" s="217">
        <v>41697.0</v>
      </c>
      <c r="AA8" s="217">
        <v>7729.0</v>
      </c>
      <c r="AB8" s="218">
        <v>200.0</v>
      </c>
      <c r="AC8" s="218">
        <v>5.0</v>
      </c>
      <c r="AD8" s="218">
        <v>3276.0</v>
      </c>
      <c r="AE8" s="218">
        <v>303749.0</v>
      </c>
      <c r="AF8" s="218">
        <v>27718.0</v>
      </c>
      <c r="AG8" s="217">
        <v>50.0</v>
      </c>
      <c r="AH8" s="217">
        <v>10.0</v>
      </c>
      <c r="AI8" s="217">
        <v>5081.0</v>
      </c>
      <c r="AJ8" s="217">
        <v>428637.0</v>
      </c>
      <c r="AK8" s="217">
        <v>32526.0</v>
      </c>
      <c r="AL8" s="218">
        <v>20.0</v>
      </c>
      <c r="AM8" s="218">
        <v>10.0</v>
      </c>
      <c r="AN8" s="218">
        <v>4896.0</v>
      </c>
      <c r="AO8" s="218">
        <v>528275.0</v>
      </c>
      <c r="AP8" s="218">
        <v>65993.0</v>
      </c>
      <c r="AQ8" s="217">
        <v>50.0</v>
      </c>
      <c r="AR8" s="217">
        <v>7.0</v>
      </c>
      <c r="AS8" s="217">
        <v>4400.0</v>
      </c>
      <c r="AT8" s="217">
        <v>265319.0</v>
      </c>
      <c r="AU8" s="217">
        <v>54802.0</v>
      </c>
    </row>
    <row r="9" ht="42.75" customHeight="1">
      <c r="A9" s="208">
        <v>8.0</v>
      </c>
      <c r="B9" s="208">
        <v>3.611E9</v>
      </c>
      <c r="C9" s="208" t="s">
        <v>9</v>
      </c>
      <c r="D9" s="207" t="s">
        <v>102</v>
      </c>
      <c r="E9" s="208" t="s">
        <v>140</v>
      </c>
      <c r="F9" s="223">
        <v>127.289041726435</v>
      </c>
      <c r="G9" s="223">
        <v>36.4800603464211</v>
      </c>
      <c r="H9" s="227" t="s">
        <v>245</v>
      </c>
      <c r="I9" s="210">
        <f t="shared" si="1"/>
        <v>1.060606061</v>
      </c>
      <c r="J9" s="211" t="str">
        <f t="shared" si="2"/>
        <v>확대</v>
      </c>
      <c r="K9" s="219">
        <f t="shared" si="3"/>
        <v>43</v>
      </c>
      <c r="L9" s="219">
        <f t="shared" si="4"/>
        <v>143</v>
      </c>
      <c r="M9" s="243" t="s">
        <v>246</v>
      </c>
      <c r="N9" s="241" t="s">
        <v>19</v>
      </c>
      <c r="O9" s="226">
        <v>43893.0</v>
      </c>
      <c r="P9" s="221" t="s">
        <v>207</v>
      </c>
      <c r="Q9" s="227" t="s">
        <v>227</v>
      </c>
      <c r="R9" s="224" t="s">
        <v>209</v>
      </c>
      <c r="S9" s="244" t="s">
        <v>210</v>
      </c>
      <c r="T9" s="224" t="s">
        <v>247</v>
      </c>
      <c r="U9" s="228" t="s">
        <v>248</v>
      </c>
      <c r="V9" s="245" t="s">
        <v>249</v>
      </c>
      <c r="W9" s="229" t="s">
        <v>37</v>
      </c>
      <c r="X9" s="229" t="s">
        <v>37</v>
      </c>
      <c r="Y9" s="229" t="s">
        <v>37</v>
      </c>
      <c r="Z9" s="229" t="s">
        <v>37</v>
      </c>
      <c r="AA9" s="229" t="s">
        <v>37</v>
      </c>
      <c r="AB9" s="230">
        <v>100.0</v>
      </c>
      <c r="AC9" s="230">
        <v>10.0</v>
      </c>
      <c r="AD9" s="230">
        <v>1720.0</v>
      </c>
      <c r="AE9" s="230">
        <v>106286.0</v>
      </c>
      <c r="AF9" s="230">
        <v>10619.0</v>
      </c>
      <c r="AG9" s="229">
        <v>100.0</v>
      </c>
      <c r="AH9" s="229">
        <v>10.0</v>
      </c>
      <c r="AI9" s="229">
        <v>3000.0</v>
      </c>
      <c r="AJ9" s="229">
        <v>160420.0</v>
      </c>
      <c r="AK9" s="229">
        <v>12276.0</v>
      </c>
      <c r="AL9" s="230">
        <v>80.0</v>
      </c>
      <c r="AM9" s="230">
        <v>10.0</v>
      </c>
      <c r="AN9" s="230">
        <v>3300.0</v>
      </c>
      <c r="AO9" s="230">
        <v>201699.0</v>
      </c>
      <c r="AP9" s="230">
        <v>12984.0</v>
      </c>
      <c r="AQ9" s="229">
        <v>100.0</v>
      </c>
      <c r="AR9" s="229">
        <v>7.0</v>
      </c>
      <c r="AS9" s="229">
        <v>3500.0</v>
      </c>
      <c r="AT9" s="229">
        <v>217291.0</v>
      </c>
      <c r="AU9" s="229">
        <v>14040.0</v>
      </c>
    </row>
    <row r="10" ht="42.75" customHeight="1">
      <c r="A10" s="246">
        <v>9.0</v>
      </c>
      <c r="B10" s="246">
        <v>4.1E9</v>
      </c>
      <c r="C10" s="246" t="s">
        <v>9</v>
      </c>
      <c r="D10" s="247" t="s">
        <v>103</v>
      </c>
      <c r="E10" s="246" t="s">
        <v>141</v>
      </c>
      <c r="F10" s="246">
        <v>127.0535128</v>
      </c>
      <c r="G10" s="246">
        <v>37.2893545</v>
      </c>
      <c r="H10" s="248" t="s">
        <v>37</v>
      </c>
      <c r="I10" s="249" t="s">
        <v>37</v>
      </c>
      <c r="J10" s="250" t="s">
        <v>23</v>
      </c>
      <c r="K10" s="251" t="s">
        <v>37</v>
      </c>
      <c r="L10" s="251" t="s">
        <v>37</v>
      </c>
      <c r="M10" s="252" t="s">
        <v>37</v>
      </c>
      <c r="N10" s="253" t="s">
        <v>23</v>
      </c>
      <c r="O10" s="254" t="s">
        <v>37</v>
      </c>
      <c r="P10" s="248" t="s">
        <v>37</v>
      </c>
      <c r="Q10" s="248" t="s">
        <v>37</v>
      </c>
      <c r="R10" s="248" t="s">
        <v>37</v>
      </c>
      <c r="S10" s="248" t="s">
        <v>37</v>
      </c>
      <c r="T10" s="248" t="s">
        <v>37</v>
      </c>
      <c r="U10" s="246" t="s">
        <v>250</v>
      </c>
      <c r="V10" s="246" t="s">
        <v>251</v>
      </c>
      <c r="W10" s="248" t="s">
        <v>37</v>
      </c>
      <c r="X10" s="248" t="s">
        <v>37</v>
      </c>
      <c r="Y10" s="248" t="s">
        <v>37</v>
      </c>
      <c r="Z10" s="248" t="s">
        <v>37</v>
      </c>
      <c r="AA10" s="248" t="s">
        <v>37</v>
      </c>
      <c r="AB10" s="248" t="s">
        <v>37</v>
      </c>
      <c r="AC10" s="248" t="s">
        <v>37</v>
      </c>
      <c r="AD10" s="248" t="s">
        <v>37</v>
      </c>
      <c r="AE10" s="248" t="s">
        <v>37</v>
      </c>
      <c r="AF10" s="248" t="s">
        <v>37</v>
      </c>
      <c r="AG10" s="248" t="s">
        <v>37</v>
      </c>
      <c r="AH10" s="248" t="s">
        <v>37</v>
      </c>
      <c r="AI10" s="248" t="s">
        <v>37</v>
      </c>
      <c r="AJ10" s="248" t="s">
        <v>37</v>
      </c>
      <c r="AK10" s="248" t="s">
        <v>37</v>
      </c>
      <c r="AL10" s="248" t="s">
        <v>37</v>
      </c>
      <c r="AM10" s="248" t="s">
        <v>37</v>
      </c>
      <c r="AN10" s="248" t="s">
        <v>37</v>
      </c>
      <c r="AO10" s="248" t="s">
        <v>37</v>
      </c>
      <c r="AP10" s="248" t="s">
        <v>37</v>
      </c>
      <c r="AQ10" s="248"/>
      <c r="AR10" s="248"/>
      <c r="AS10" s="248"/>
      <c r="AT10" s="248"/>
      <c r="AU10" s="248"/>
    </row>
    <row r="11" ht="42.75" customHeight="1">
      <c r="A11" s="223">
        <v>10.0</v>
      </c>
      <c r="B11" s="208">
        <v>4.2E9</v>
      </c>
      <c r="C11" s="223" t="s">
        <v>9</v>
      </c>
      <c r="D11" s="234" t="s">
        <v>104</v>
      </c>
      <c r="E11" s="223" t="s">
        <v>143</v>
      </c>
      <c r="F11" s="223">
        <v>127.72975</v>
      </c>
      <c r="G11" s="223">
        <v>37.885399</v>
      </c>
      <c r="H11" s="227" t="s">
        <v>252</v>
      </c>
      <c r="I11" s="210">
        <f>AS11/AN11</f>
        <v>0.8571428571</v>
      </c>
      <c r="J11" s="211" t="str">
        <f>ifs(I11=1, "유지", I11&lt;1, "축소",I11&gt;1,"확대")</f>
        <v>축소</v>
      </c>
      <c r="K11" s="219">
        <f>rank(I11,I$2:I$244)</f>
        <v>99</v>
      </c>
      <c r="L11" s="219">
        <f>rank(I11,I$2:I$244,1)</f>
        <v>87</v>
      </c>
      <c r="M11" s="220" t="s">
        <v>253</v>
      </c>
      <c r="N11" s="241" t="s">
        <v>22</v>
      </c>
      <c r="O11" s="226">
        <v>43891.0</v>
      </c>
      <c r="P11" s="221" t="s">
        <v>207</v>
      </c>
      <c r="Q11" s="227" t="s">
        <v>208</v>
      </c>
      <c r="R11" s="227" t="s">
        <v>209</v>
      </c>
      <c r="S11" s="227" t="s">
        <v>210</v>
      </c>
      <c r="T11" s="227" t="s">
        <v>254</v>
      </c>
      <c r="U11" s="233" t="s">
        <v>255</v>
      </c>
      <c r="V11" s="223" t="s">
        <v>37</v>
      </c>
      <c r="W11" s="229" t="s">
        <v>37</v>
      </c>
      <c r="X11" s="229" t="s">
        <v>37</v>
      </c>
      <c r="Y11" s="229" t="s">
        <v>37</v>
      </c>
      <c r="Z11" s="229" t="s">
        <v>37</v>
      </c>
      <c r="AA11" s="229" t="s">
        <v>37</v>
      </c>
      <c r="AB11" s="230">
        <v>50.0</v>
      </c>
      <c r="AC11" s="230">
        <v>10.0</v>
      </c>
      <c r="AD11" s="230">
        <v>277.0</v>
      </c>
      <c r="AE11" s="230" t="s">
        <v>37</v>
      </c>
      <c r="AF11" s="230">
        <v>34728.0</v>
      </c>
      <c r="AG11" s="229">
        <v>30.0</v>
      </c>
      <c r="AH11" s="229">
        <v>10.0</v>
      </c>
      <c r="AI11" s="229">
        <v>1285.0</v>
      </c>
      <c r="AJ11" s="229" t="s">
        <v>37</v>
      </c>
      <c r="AK11" s="229">
        <v>66525.0</v>
      </c>
      <c r="AL11" s="230">
        <v>30.0</v>
      </c>
      <c r="AM11" s="230">
        <v>10.0</v>
      </c>
      <c r="AN11" s="230">
        <v>770.0</v>
      </c>
      <c r="AO11" s="230">
        <v>411000.0</v>
      </c>
      <c r="AP11" s="230">
        <v>73595.0</v>
      </c>
      <c r="AQ11" s="229">
        <v>30.0</v>
      </c>
      <c r="AR11" s="229">
        <v>7.0</v>
      </c>
      <c r="AS11" s="229">
        <v>660.0</v>
      </c>
      <c r="AT11" s="229">
        <v>479000.0</v>
      </c>
      <c r="AU11" s="229">
        <v>83774.0</v>
      </c>
    </row>
    <row r="12" ht="42.75" customHeight="1">
      <c r="A12" s="246">
        <v>11.0</v>
      </c>
      <c r="B12" s="246">
        <v>4.3E9</v>
      </c>
      <c r="C12" s="246" t="s">
        <v>9</v>
      </c>
      <c r="D12" s="247" t="s">
        <v>105</v>
      </c>
      <c r="E12" s="246" t="s">
        <v>146</v>
      </c>
      <c r="F12" s="246">
        <v>127.4913605</v>
      </c>
      <c r="G12" s="246">
        <v>36.6360995</v>
      </c>
      <c r="H12" s="248" t="s">
        <v>37</v>
      </c>
      <c r="I12" s="249" t="s">
        <v>37</v>
      </c>
      <c r="J12" s="250" t="s">
        <v>23</v>
      </c>
      <c r="K12" s="251" t="s">
        <v>37</v>
      </c>
      <c r="L12" s="251" t="s">
        <v>37</v>
      </c>
      <c r="M12" s="252" t="s">
        <v>37</v>
      </c>
      <c r="N12" s="253" t="s">
        <v>23</v>
      </c>
      <c r="O12" s="254" t="s">
        <v>37</v>
      </c>
      <c r="P12" s="248" t="s">
        <v>37</v>
      </c>
      <c r="Q12" s="248" t="s">
        <v>37</v>
      </c>
      <c r="R12" s="248" t="s">
        <v>37</v>
      </c>
      <c r="S12" s="248" t="s">
        <v>37</v>
      </c>
      <c r="T12" s="248" t="s">
        <v>37</v>
      </c>
      <c r="U12" s="248" t="s">
        <v>37</v>
      </c>
      <c r="V12" s="246" t="s">
        <v>37</v>
      </c>
      <c r="W12" s="248" t="s">
        <v>37</v>
      </c>
      <c r="X12" s="248" t="s">
        <v>37</v>
      </c>
      <c r="Y12" s="248" t="s">
        <v>37</v>
      </c>
      <c r="Z12" s="248" t="s">
        <v>37</v>
      </c>
      <c r="AA12" s="248" t="s">
        <v>37</v>
      </c>
      <c r="AB12" s="248" t="s">
        <v>37</v>
      </c>
      <c r="AC12" s="248" t="s">
        <v>37</v>
      </c>
      <c r="AD12" s="248" t="s">
        <v>37</v>
      </c>
      <c r="AE12" s="248" t="s">
        <v>37</v>
      </c>
      <c r="AF12" s="248" t="s">
        <v>37</v>
      </c>
      <c r="AG12" s="248" t="s">
        <v>37</v>
      </c>
      <c r="AH12" s="248" t="s">
        <v>37</v>
      </c>
      <c r="AI12" s="248" t="s">
        <v>37</v>
      </c>
      <c r="AJ12" s="248" t="s">
        <v>37</v>
      </c>
      <c r="AK12" s="248" t="s">
        <v>37</v>
      </c>
      <c r="AL12" s="248" t="s">
        <v>37</v>
      </c>
      <c r="AM12" s="248" t="s">
        <v>37</v>
      </c>
      <c r="AN12" s="248" t="s">
        <v>37</v>
      </c>
      <c r="AO12" s="248" t="s">
        <v>37</v>
      </c>
      <c r="AP12" s="248" t="s">
        <v>37</v>
      </c>
      <c r="AQ12" s="248" t="s">
        <v>37</v>
      </c>
      <c r="AR12" s="248" t="s">
        <v>37</v>
      </c>
      <c r="AS12" s="248" t="s">
        <v>37</v>
      </c>
      <c r="AT12" s="248" t="s">
        <v>37</v>
      </c>
      <c r="AU12" s="248" t="s">
        <v>37</v>
      </c>
    </row>
    <row r="13" ht="42.75" customHeight="1">
      <c r="A13" s="246">
        <v>12.0</v>
      </c>
      <c r="B13" s="246">
        <v>4.4E9</v>
      </c>
      <c r="C13" s="246" t="s">
        <v>9</v>
      </c>
      <c r="D13" s="247" t="s">
        <v>106</v>
      </c>
      <c r="E13" s="246" t="s">
        <v>148</v>
      </c>
      <c r="F13" s="246">
        <v>126.672908</v>
      </c>
      <c r="G13" s="246">
        <v>36.659249</v>
      </c>
      <c r="H13" s="248" t="s">
        <v>37</v>
      </c>
      <c r="I13" s="249" t="s">
        <v>37</v>
      </c>
      <c r="J13" s="250" t="s">
        <v>23</v>
      </c>
      <c r="K13" s="251" t="s">
        <v>37</v>
      </c>
      <c r="L13" s="251" t="s">
        <v>37</v>
      </c>
      <c r="M13" s="252" t="s">
        <v>37</v>
      </c>
      <c r="N13" s="253" t="s">
        <v>23</v>
      </c>
      <c r="O13" s="254" t="s">
        <v>37</v>
      </c>
      <c r="P13" s="248" t="s">
        <v>37</v>
      </c>
      <c r="Q13" s="248" t="s">
        <v>37</v>
      </c>
      <c r="R13" s="248" t="s">
        <v>37</v>
      </c>
      <c r="S13" s="248" t="s">
        <v>37</v>
      </c>
      <c r="T13" s="248" t="s">
        <v>37</v>
      </c>
      <c r="U13" s="248" t="s">
        <v>37</v>
      </c>
      <c r="V13" s="246" t="s">
        <v>37</v>
      </c>
      <c r="W13" s="248" t="s">
        <v>37</v>
      </c>
      <c r="X13" s="248" t="s">
        <v>37</v>
      </c>
      <c r="Y13" s="248" t="s">
        <v>37</v>
      </c>
      <c r="Z13" s="248" t="s">
        <v>37</v>
      </c>
      <c r="AA13" s="248" t="s">
        <v>37</v>
      </c>
      <c r="AB13" s="248" t="s">
        <v>37</v>
      </c>
      <c r="AC13" s="248" t="s">
        <v>37</v>
      </c>
      <c r="AD13" s="248" t="s">
        <v>37</v>
      </c>
      <c r="AE13" s="248" t="s">
        <v>37</v>
      </c>
      <c r="AF13" s="248" t="s">
        <v>37</v>
      </c>
      <c r="AG13" s="248" t="s">
        <v>37</v>
      </c>
      <c r="AH13" s="248" t="s">
        <v>37</v>
      </c>
      <c r="AI13" s="248" t="s">
        <v>37</v>
      </c>
      <c r="AJ13" s="248" t="s">
        <v>37</v>
      </c>
      <c r="AK13" s="248" t="s">
        <v>37</v>
      </c>
      <c r="AL13" s="248" t="s">
        <v>37</v>
      </c>
      <c r="AM13" s="248" t="s">
        <v>37</v>
      </c>
      <c r="AN13" s="248" t="s">
        <v>37</v>
      </c>
      <c r="AO13" s="248" t="s">
        <v>37</v>
      </c>
      <c r="AP13" s="248" t="s">
        <v>37</v>
      </c>
      <c r="AQ13" s="248" t="s">
        <v>37</v>
      </c>
      <c r="AR13" s="248" t="s">
        <v>37</v>
      </c>
      <c r="AS13" s="248" t="s">
        <v>37</v>
      </c>
      <c r="AT13" s="248" t="s">
        <v>37</v>
      </c>
      <c r="AU13" s="248" t="s">
        <v>37</v>
      </c>
    </row>
    <row r="14" ht="42.75" customHeight="1">
      <c r="A14" s="246">
        <v>13.0</v>
      </c>
      <c r="B14" s="246">
        <v>4.5E9</v>
      </c>
      <c r="C14" s="246" t="s">
        <v>9</v>
      </c>
      <c r="D14" s="247" t="s">
        <v>107</v>
      </c>
      <c r="E14" s="246" t="s">
        <v>150</v>
      </c>
      <c r="F14" s="246">
        <v>127.108784</v>
      </c>
      <c r="G14" s="246">
        <v>35.8203294</v>
      </c>
      <c r="H14" s="248" t="s">
        <v>37</v>
      </c>
      <c r="I14" s="249" t="s">
        <v>37</v>
      </c>
      <c r="J14" s="250" t="s">
        <v>23</v>
      </c>
      <c r="K14" s="251" t="s">
        <v>37</v>
      </c>
      <c r="L14" s="251" t="s">
        <v>37</v>
      </c>
      <c r="M14" s="252" t="s">
        <v>37</v>
      </c>
      <c r="N14" s="253" t="s">
        <v>23</v>
      </c>
      <c r="O14" s="254" t="s">
        <v>37</v>
      </c>
      <c r="P14" s="248" t="s">
        <v>37</v>
      </c>
      <c r="Q14" s="248" t="s">
        <v>37</v>
      </c>
      <c r="R14" s="248" t="s">
        <v>37</v>
      </c>
      <c r="S14" s="248" t="s">
        <v>37</v>
      </c>
      <c r="T14" s="248" t="s">
        <v>37</v>
      </c>
      <c r="U14" s="248" t="s">
        <v>37</v>
      </c>
      <c r="V14" s="246" t="s">
        <v>37</v>
      </c>
      <c r="W14" s="248" t="s">
        <v>37</v>
      </c>
      <c r="X14" s="248" t="s">
        <v>37</v>
      </c>
      <c r="Y14" s="248" t="s">
        <v>37</v>
      </c>
      <c r="Z14" s="248" t="s">
        <v>37</v>
      </c>
      <c r="AA14" s="248" t="s">
        <v>37</v>
      </c>
      <c r="AB14" s="248" t="s">
        <v>37</v>
      </c>
      <c r="AC14" s="248" t="s">
        <v>37</v>
      </c>
      <c r="AD14" s="248" t="s">
        <v>37</v>
      </c>
      <c r="AE14" s="248" t="s">
        <v>37</v>
      </c>
      <c r="AF14" s="248" t="s">
        <v>37</v>
      </c>
      <c r="AG14" s="248" t="s">
        <v>37</v>
      </c>
      <c r="AH14" s="248" t="s">
        <v>37</v>
      </c>
      <c r="AI14" s="248" t="s">
        <v>37</v>
      </c>
      <c r="AJ14" s="248" t="s">
        <v>37</v>
      </c>
      <c r="AK14" s="248" t="s">
        <v>37</v>
      </c>
      <c r="AL14" s="248" t="s">
        <v>37</v>
      </c>
      <c r="AM14" s="248" t="s">
        <v>37</v>
      </c>
      <c r="AN14" s="248" t="s">
        <v>37</v>
      </c>
      <c r="AO14" s="248" t="s">
        <v>37</v>
      </c>
      <c r="AP14" s="248" t="s">
        <v>37</v>
      </c>
      <c r="AQ14" s="248" t="s">
        <v>37</v>
      </c>
      <c r="AR14" s="248" t="s">
        <v>37</v>
      </c>
      <c r="AS14" s="248" t="s">
        <v>37</v>
      </c>
      <c r="AT14" s="248" t="s">
        <v>37</v>
      </c>
      <c r="AU14" s="248" t="s">
        <v>37</v>
      </c>
    </row>
    <row r="15" ht="42.75" customHeight="1">
      <c r="A15" s="246">
        <v>14.0</v>
      </c>
      <c r="B15" s="246">
        <v>4.6E9</v>
      </c>
      <c r="C15" s="246" t="s">
        <v>9</v>
      </c>
      <c r="D15" s="247" t="s">
        <v>154</v>
      </c>
      <c r="E15" s="246" t="s">
        <v>152</v>
      </c>
      <c r="F15" s="246">
        <v>126.4631714</v>
      </c>
      <c r="G15" s="246">
        <v>34.8161102</v>
      </c>
      <c r="H15" s="248" t="s">
        <v>37</v>
      </c>
      <c r="I15" s="249" t="s">
        <v>37</v>
      </c>
      <c r="J15" s="250" t="s">
        <v>23</v>
      </c>
      <c r="K15" s="251" t="s">
        <v>37</v>
      </c>
      <c r="L15" s="251" t="s">
        <v>37</v>
      </c>
      <c r="M15" s="252" t="s">
        <v>37</v>
      </c>
      <c r="N15" s="253" t="s">
        <v>23</v>
      </c>
      <c r="O15" s="254" t="s">
        <v>37</v>
      </c>
      <c r="P15" s="248" t="s">
        <v>37</v>
      </c>
      <c r="Q15" s="248" t="s">
        <v>37</v>
      </c>
      <c r="R15" s="248" t="s">
        <v>37</v>
      </c>
      <c r="S15" s="248" t="s">
        <v>37</v>
      </c>
      <c r="T15" s="248" t="s">
        <v>37</v>
      </c>
      <c r="U15" s="248" t="s">
        <v>37</v>
      </c>
      <c r="V15" s="246" t="s">
        <v>37</v>
      </c>
      <c r="W15" s="248" t="s">
        <v>37</v>
      </c>
      <c r="X15" s="248" t="s">
        <v>37</v>
      </c>
      <c r="Y15" s="248" t="s">
        <v>37</v>
      </c>
      <c r="Z15" s="248" t="s">
        <v>37</v>
      </c>
      <c r="AA15" s="248" t="s">
        <v>37</v>
      </c>
      <c r="AB15" s="248" t="s">
        <v>37</v>
      </c>
      <c r="AC15" s="248" t="s">
        <v>37</v>
      </c>
      <c r="AD15" s="248" t="s">
        <v>37</v>
      </c>
      <c r="AE15" s="248" t="s">
        <v>37</v>
      </c>
      <c r="AF15" s="248" t="s">
        <v>37</v>
      </c>
      <c r="AG15" s="248" t="s">
        <v>37</v>
      </c>
      <c r="AH15" s="248" t="s">
        <v>37</v>
      </c>
      <c r="AI15" s="248" t="s">
        <v>37</v>
      </c>
      <c r="AJ15" s="248" t="s">
        <v>37</v>
      </c>
      <c r="AK15" s="248" t="s">
        <v>37</v>
      </c>
      <c r="AL15" s="248" t="s">
        <v>37</v>
      </c>
      <c r="AM15" s="248" t="s">
        <v>37</v>
      </c>
      <c r="AN15" s="248" t="s">
        <v>37</v>
      </c>
      <c r="AO15" s="248" t="s">
        <v>37</v>
      </c>
      <c r="AP15" s="248" t="s">
        <v>37</v>
      </c>
      <c r="AQ15" s="248" t="s">
        <v>37</v>
      </c>
      <c r="AR15" s="248" t="s">
        <v>37</v>
      </c>
      <c r="AS15" s="248" t="s">
        <v>37</v>
      </c>
      <c r="AT15" s="248" t="s">
        <v>37</v>
      </c>
      <c r="AU15" s="248" t="s">
        <v>37</v>
      </c>
    </row>
    <row r="16" ht="42.75" customHeight="1">
      <c r="A16" s="246">
        <v>15.0</v>
      </c>
      <c r="B16" s="246">
        <v>4.7E9</v>
      </c>
      <c r="C16" s="246" t="s">
        <v>9</v>
      </c>
      <c r="D16" s="247" t="s">
        <v>109</v>
      </c>
      <c r="E16" s="246" t="s">
        <v>155</v>
      </c>
      <c r="F16" s="246">
        <v>128.5056462</v>
      </c>
      <c r="G16" s="246">
        <v>36.5759477</v>
      </c>
      <c r="H16" s="248" t="s">
        <v>37</v>
      </c>
      <c r="I16" s="249" t="s">
        <v>37</v>
      </c>
      <c r="J16" s="250" t="s">
        <v>23</v>
      </c>
      <c r="K16" s="251" t="s">
        <v>37</v>
      </c>
      <c r="L16" s="251" t="s">
        <v>37</v>
      </c>
      <c r="M16" s="252" t="s">
        <v>37</v>
      </c>
      <c r="N16" s="253" t="s">
        <v>23</v>
      </c>
      <c r="O16" s="254" t="s">
        <v>37</v>
      </c>
      <c r="P16" s="248" t="s">
        <v>37</v>
      </c>
      <c r="Q16" s="248" t="s">
        <v>37</v>
      </c>
      <c r="R16" s="248" t="s">
        <v>37</v>
      </c>
      <c r="S16" s="248" t="s">
        <v>37</v>
      </c>
      <c r="T16" s="248" t="s">
        <v>37</v>
      </c>
      <c r="U16" s="255" t="s">
        <v>256</v>
      </c>
      <c r="V16" s="246" t="s">
        <v>37</v>
      </c>
      <c r="W16" s="248" t="s">
        <v>37</v>
      </c>
      <c r="X16" s="248" t="s">
        <v>37</v>
      </c>
      <c r="Y16" s="248" t="s">
        <v>37</v>
      </c>
      <c r="Z16" s="248" t="s">
        <v>37</v>
      </c>
      <c r="AA16" s="248" t="s">
        <v>37</v>
      </c>
      <c r="AB16" s="248" t="s">
        <v>37</v>
      </c>
      <c r="AC16" s="248" t="s">
        <v>37</v>
      </c>
      <c r="AD16" s="248" t="s">
        <v>37</v>
      </c>
      <c r="AE16" s="248" t="s">
        <v>37</v>
      </c>
      <c r="AF16" s="248" t="s">
        <v>37</v>
      </c>
      <c r="AG16" s="248" t="s">
        <v>37</v>
      </c>
      <c r="AH16" s="248" t="s">
        <v>37</v>
      </c>
      <c r="AI16" s="248" t="s">
        <v>37</v>
      </c>
      <c r="AJ16" s="248" t="s">
        <v>37</v>
      </c>
      <c r="AK16" s="248" t="s">
        <v>37</v>
      </c>
      <c r="AL16" s="248" t="s">
        <v>37</v>
      </c>
      <c r="AM16" s="248" t="s">
        <v>37</v>
      </c>
      <c r="AN16" s="248" t="s">
        <v>37</v>
      </c>
      <c r="AO16" s="248" t="s">
        <v>37</v>
      </c>
      <c r="AP16" s="248" t="s">
        <v>37</v>
      </c>
      <c r="AQ16" s="248" t="s">
        <v>37</v>
      </c>
      <c r="AR16" s="248" t="s">
        <v>37</v>
      </c>
      <c r="AS16" s="248" t="s">
        <v>37</v>
      </c>
      <c r="AT16" s="248" t="s">
        <v>37</v>
      </c>
      <c r="AU16" s="248" t="s">
        <v>37</v>
      </c>
    </row>
    <row r="17" ht="42.75" customHeight="1">
      <c r="A17" s="256">
        <v>16.0</v>
      </c>
      <c r="B17" s="256">
        <v>4.8E9</v>
      </c>
      <c r="C17" s="256" t="s">
        <v>9</v>
      </c>
      <c r="D17" s="257" t="s">
        <v>110</v>
      </c>
      <c r="E17" s="256" t="s">
        <v>157</v>
      </c>
      <c r="F17" s="256">
        <v>128.6919403</v>
      </c>
      <c r="G17" s="256">
        <v>35.2377974</v>
      </c>
      <c r="H17" s="257" t="s">
        <v>257</v>
      </c>
      <c r="I17" s="258" t="s">
        <v>37</v>
      </c>
      <c r="J17" s="259" t="s">
        <v>20</v>
      </c>
      <c r="K17" s="260" t="s">
        <v>37</v>
      </c>
      <c r="L17" s="260" t="s">
        <v>37</v>
      </c>
      <c r="M17" s="261" t="s">
        <v>258</v>
      </c>
      <c r="N17" s="262" t="s">
        <v>23</v>
      </c>
      <c r="O17" s="263">
        <v>43691.0</v>
      </c>
      <c r="P17" s="264">
        <v>44926.0</v>
      </c>
      <c r="Q17" s="256" t="s">
        <v>208</v>
      </c>
      <c r="R17" s="256" t="s">
        <v>37</v>
      </c>
      <c r="S17" s="256" t="s">
        <v>37</v>
      </c>
      <c r="T17" s="256" t="s">
        <v>259</v>
      </c>
      <c r="U17" s="265" t="s">
        <v>260</v>
      </c>
      <c r="V17" s="256" t="s">
        <v>37</v>
      </c>
      <c r="W17" s="266">
        <v>100.0</v>
      </c>
      <c r="X17" s="267">
        <v>10.0</v>
      </c>
      <c r="Y17" s="266">
        <v>94.0</v>
      </c>
      <c r="Z17" s="266">
        <v>16392.0</v>
      </c>
      <c r="AA17" s="266">
        <v>36576.0</v>
      </c>
      <c r="AB17" s="266">
        <v>100.0</v>
      </c>
      <c r="AC17" s="267">
        <v>10.0</v>
      </c>
      <c r="AD17" s="266">
        <v>687.0</v>
      </c>
      <c r="AE17" s="266">
        <v>61079.0</v>
      </c>
      <c r="AF17" s="266">
        <v>96623.0</v>
      </c>
      <c r="AG17" s="266">
        <v>30.0</v>
      </c>
      <c r="AH17" s="267">
        <v>10.0</v>
      </c>
      <c r="AI17" s="266">
        <v>1315.0</v>
      </c>
      <c r="AJ17" s="266">
        <v>123452.0</v>
      </c>
      <c r="AK17" s="266">
        <v>160507.0</v>
      </c>
      <c r="AL17" s="266">
        <v>20.0</v>
      </c>
      <c r="AM17" s="267">
        <v>5.0</v>
      </c>
      <c r="AN17" s="266">
        <v>450.0</v>
      </c>
      <c r="AO17" s="266">
        <v>289424.0</v>
      </c>
      <c r="AP17" s="266">
        <v>180916.0</v>
      </c>
      <c r="AQ17" s="267" t="s">
        <v>37</v>
      </c>
      <c r="AR17" s="267" t="s">
        <v>37</v>
      </c>
      <c r="AS17" s="267" t="s">
        <v>37</v>
      </c>
      <c r="AT17" s="267" t="s">
        <v>37</v>
      </c>
      <c r="AU17" s="267" t="s">
        <v>37</v>
      </c>
    </row>
    <row r="18" ht="42.75" customHeight="1">
      <c r="A18" s="236">
        <v>17.0</v>
      </c>
      <c r="B18" s="208">
        <v>5.0E9</v>
      </c>
      <c r="C18" s="223" t="s">
        <v>9</v>
      </c>
      <c r="D18" s="234" t="s">
        <v>111</v>
      </c>
      <c r="E18" s="223" t="s">
        <v>159</v>
      </c>
      <c r="F18" s="223">
        <v>126.4982702</v>
      </c>
      <c r="G18" s="223">
        <v>33.4889944</v>
      </c>
      <c r="H18" s="227" t="s">
        <v>261</v>
      </c>
      <c r="I18" s="210">
        <f t="shared" ref="I18:I43" si="5">AS18/AN18</f>
        <v>0.8996851102</v>
      </c>
      <c r="J18" s="211" t="str">
        <f t="shared" ref="J18:J29" si="6">ifs(I18=1, "유지", I18&lt;1, "축소",I18&gt;1,"확대")</f>
        <v>축소</v>
      </c>
      <c r="K18" s="219">
        <f t="shared" ref="K18:K29" si="7">rank(I18,I$2:I$244)</f>
        <v>88</v>
      </c>
      <c r="L18" s="219">
        <f t="shared" ref="L18:L29" si="8">rank(I18,I$2:I$244,1)</f>
        <v>98</v>
      </c>
      <c r="M18" s="220" t="s">
        <v>262</v>
      </c>
      <c r="N18" s="241" t="s">
        <v>19</v>
      </c>
      <c r="O18" s="226">
        <v>44165.0</v>
      </c>
      <c r="P18" s="221" t="s">
        <v>207</v>
      </c>
      <c r="Q18" s="227" t="s">
        <v>263</v>
      </c>
      <c r="R18" s="227" t="s">
        <v>237</v>
      </c>
      <c r="S18" s="227" t="s">
        <v>210</v>
      </c>
      <c r="T18" s="227" t="s">
        <v>264</v>
      </c>
      <c r="U18" s="233" t="s">
        <v>265</v>
      </c>
      <c r="V18" s="223" t="s">
        <v>266</v>
      </c>
      <c r="W18" s="235" t="s">
        <v>37</v>
      </c>
      <c r="X18" s="235" t="s">
        <v>37</v>
      </c>
      <c r="Y18" s="235" t="s">
        <v>37</v>
      </c>
      <c r="Z18" s="229" t="s">
        <v>37</v>
      </c>
      <c r="AA18" s="235" t="s">
        <v>37</v>
      </c>
      <c r="AB18" s="230">
        <v>50.0</v>
      </c>
      <c r="AC18" s="230">
        <v>10.0</v>
      </c>
      <c r="AD18" s="230">
        <v>58.0</v>
      </c>
      <c r="AE18" s="230">
        <v>10405.0</v>
      </c>
      <c r="AF18" s="230">
        <v>13614.0</v>
      </c>
      <c r="AG18" s="229">
        <v>50.0</v>
      </c>
      <c r="AH18" s="229">
        <v>10.0</v>
      </c>
      <c r="AI18" s="229">
        <v>4648.0</v>
      </c>
      <c r="AJ18" s="229">
        <v>228117.0</v>
      </c>
      <c r="AK18" s="229">
        <v>35737.0</v>
      </c>
      <c r="AL18" s="230">
        <v>30.0</v>
      </c>
      <c r="AM18" s="230">
        <v>10.0</v>
      </c>
      <c r="AN18" s="230">
        <v>4446.0</v>
      </c>
      <c r="AO18" s="230">
        <v>408128.0</v>
      </c>
      <c r="AP18" s="230">
        <v>39026.0</v>
      </c>
      <c r="AQ18" s="229">
        <v>70.0</v>
      </c>
      <c r="AR18" s="229">
        <v>7.0</v>
      </c>
      <c r="AS18" s="229">
        <v>4000.0</v>
      </c>
      <c r="AT18" s="229">
        <v>620655.0</v>
      </c>
      <c r="AU18" s="229">
        <v>39756.0</v>
      </c>
    </row>
    <row r="19" ht="42.75" customHeight="1">
      <c r="A19" s="208">
        <v>18.0</v>
      </c>
      <c r="B19" s="208">
        <v>1.111E9</v>
      </c>
      <c r="C19" s="208" t="s">
        <v>10</v>
      </c>
      <c r="D19" s="208" t="s">
        <v>96</v>
      </c>
      <c r="E19" s="208" t="s">
        <v>267</v>
      </c>
      <c r="F19" s="208">
        <v>126.9788345</v>
      </c>
      <c r="G19" s="208">
        <v>37.5735207</v>
      </c>
      <c r="H19" s="209" t="s">
        <v>268</v>
      </c>
      <c r="I19" s="210">
        <f t="shared" si="5"/>
        <v>0.4722792608</v>
      </c>
      <c r="J19" s="211" t="str">
        <f t="shared" si="6"/>
        <v>축소</v>
      </c>
      <c r="K19" s="219">
        <f t="shared" si="7"/>
        <v>174</v>
      </c>
      <c r="L19" s="219">
        <f t="shared" si="8"/>
        <v>12</v>
      </c>
      <c r="M19" s="220" t="s">
        <v>269</v>
      </c>
      <c r="N19" s="214" t="s">
        <v>18</v>
      </c>
      <c r="O19" s="216">
        <v>43847.0</v>
      </c>
      <c r="P19" s="221" t="s">
        <v>207</v>
      </c>
      <c r="Q19" s="209" t="s">
        <v>208</v>
      </c>
      <c r="R19" s="209" t="s">
        <v>209</v>
      </c>
      <c r="S19" s="209" t="s">
        <v>210</v>
      </c>
      <c r="T19" s="209" t="s">
        <v>211</v>
      </c>
      <c r="U19" s="268" t="s">
        <v>212</v>
      </c>
      <c r="V19" s="208" t="s">
        <v>270</v>
      </c>
      <c r="W19" s="217" t="s">
        <v>37</v>
      </c>
      <c r="X19" s="217" t="s">
        <v>37</v>
      </c>
      <c r="Y19" s="217" t="s">
        <v>37</v>
      </c>
      <c r="Z19" s="217" t="s">
        <v>37</v>
      </c>
      <c r="AA19" s="217" t="s">
        <v>37</v>
      </c>
      <c r="AB19" s="218">
        <v>50.0</v>
      </c>
      <c r="AC19" s="218">
        <v>10.0</v>
      </c>
      <c r="AD19" s="218">
        <v>251.0</v>
      </c>
      <c r="AE19" s="218" t="s">
        <v>37</v>
      </c>
      <c r="AF19" s="218" t="s">
        <v>37</v>
      </c>
      <c r="AG19" s="217">
        <v>50.0</v>
      </c>
      <c r="AH19" s="217">
        <v>10.0</v>
      </c>
      <c r="AI19" s="217">
        <v>400.0</v>
      </c>
      <c r="AJ19" s="217" t="s">
        <v>37</v>
      </c>
      <c r="AK19" s="217" t="s">
        <v>37</v>
      </c>
      <c r="AL19" s="218">
        <v>50.0</v>
      </c>
      <c r="AM19" s="218">
        <v>10.0</v>
      </c>
      <c r="AN19" s="218">
        <v>487.0</v>
      </c>
      <c r="AO19" s="218">
        <v>1409708.0</v>
      </c>
      <c r="AP19" s="218">
        <v>11538.0</v>
      </c>
      <c r="AQ19" s="217">
        <v>50.0</v>
      </c>
      <c r="AR19" s="217">
        <v>7.0</v>
      </c>
      <c r="AS19" s="217">
        <v>230.0</v>
      </c>
      <c r="AT19" s="217">
        <v>1902931.0</v>
      </c>
      <c r="AU19" s="217">
        <v>11997.0</v>
      </c>
    </row>
    <row r="20" ht="42.75" customHeight="1">
      <c r="A20" s="208">
        <v>19.0</v>
      </c>
      <c r="B20" s="208">
        <v>1.114E9</v>
      </c>
      <c r="C20" s="236" t="s">
        <v>10</v>
      </c>
      <c r="D20" s="236" t="s">
        <v>96</v>
      </c>
      <c r="E20" s="236" t="s">
        <v>271</v>
      </c>
      <c r="F20" s="208">
        <v>126.997602</v>
      </c>
      <c r="G20" s="208">
        <v>37.563843</v>
      </c>
      <c r="H20" s="221" t="s">
        <v>272</v>
      </c>
      <c r="I20" s="210">
        <f t="shared" si="5"/>
        <v>0.2770448549</v>
      </c>
      <c r="J20" s="211" t="str">
        <f t="shared" si="6"/>
        <v>축소</v>
      </c>
      <c r="K20" s="219">
        <f t="shared" si="7"/>
        <v>184</v>
      </c>
      <c r="L20" s="219">
        <f t="shared" si="8"/>
        <v>2</v>
      </c>
      <c r="M20" s="220" t="s">
        <v>269</v>
      </c>
      <c r="N20" s="269" t="s">
        <v>22</v>
      </c>
      <c r="O20" s="238">
        <v>43847.0</v>
      </c>
      <c r="P20" s="221" t="s">
        <v>207</v>
      </c>
      <c r="Q20" s="221" t="s">
        <v>208</v>
      </c>
      <c r="R20" s="221" t="s">
        <v>209</v>
      </c>
      <c r="S20" s="221" t="s">
        <v>210</v>
      </c>
      <c r="T20" s="221" t="s">
        <v>211</v>
      </c>
      <c r="U20" s="239" t="s">
        <v>212</v>
      </c>
      <c r="V20" s="208" t="s">
        <v>270</v>
      </c>
      <c r="W20" s="235" t="s">
        <v>37</v>
      </c>
      <c r="X20" s="235" t="s">
        <v>37</v>
      </c>
      <c r="Y20" s="235" t="s">
        <v>37</v>
      </c>
      <c r="Z20" s="235" t="s">
        <v>37</v>
      </c>
      <c r="AA20" s="235" t="s">
        <v>37</v>
      </c>
      <c r="AB20" s="240">
        <v>50.0</v>
      </c>
      <c r="AC20" s="240">
        <v>10.0</v>
      </c>
      <c r="AD20" s="240">
        <v>181.0</v>
      </c>
      <c r="AE20" s="240" t="s">
        <v>37</v>
      </c>
      <c r="AF20" s="240">
        <v>14436.0</v>
      </c>
      <c r="AG20" s="235">
        <v>50.0</v>
      </c>
      <c r="AH20" s="235">
        <v>10.0</v>
      </c>
      <c r="AI20" s="235">
        <v>250.0</v>
      </c>
      <c r="AJ20" s="235" t="s">
        <v>37</v>
      </c>
      <c r="AK20" s="235">
        <v>20975.0</v>
      </c>
      <c r="AL20" s="240">
        <v>50.0</v>
      </c>
      <c r="AM20" s="240">
        <v>10.0</v>
      </c>
      <c r="AN20" s="240">
        <v>758.0</v>
      </c>
      <c r="AO20" s="240" t="s">
        <v>37</v>
      </c>
      <c r="AP20" s="240">
        <v>13659.0</v>
      </c>
      <c r="AQ20" s="235">
        <v>50.0</v>
      </c>
      <c r="AR20" s="235">
        <v>7.0</v>
      </c>
      <c r="AS20" s="235">
        <v>210.0</v>
      </c>
      <c r="AT20" s="235" t="s">
        <v>37</v>
      </c>
      <c r="AU20" s="235">
        <v>14062.0</v>
      </c>
    </row>
    <row r="21" ht="42.75" customHeight="1">
      <c r="A21" s="208">
        <v>20.0</v>
      </c>
      <c r="B21" s="208">
        <v>1.117E9</v>
      </c>
      <c r="C21" s="223" t="s">
        <v>10</v>
      </c>
      <c r="D21" s="270" t="s">
        <v>96</v>
      </c>
      <c r="E21" s="270" t="s">
        <v>273</v>
      </c>
      <c r="F21" s="271">
        <v>126.99049</v>
      </c>
      <c r="G21" s="271">
        <v>37.532527</v>
      </c>
      <c r="H21" s="272" t="s">
        <v>274</v>
      </c>
      <c r="I21" s="210">
        <f t="shared" si="5"/>
        <v>0.5059021922</v>
      </c>
      <c r="J21" s="211" t="str">
        <f t="shared" si="6"/>
        <v>축소</v>
      </c>
      <c r="K21" s="219">
        <f t="shared" si="7"/>
        <v>169</v>
      </c>
      <c r="L21" s="219">
        <f t="shared" si="8"/>
        <v>17</v>
      </c>
      <c r="M21" s="273" t="s">
        <v>269</v>
      </c>
      <c r="N21" s="274" t="s">
        <v>19</v>
      </c>
      <c r="O21" s="275">
        <v>43847.0</v>
      </c>
      <c r="P21" s="272" t="s">
        <v>207</v>
      </c>
      <c r="Q21" s="272" t="s">
        <v>208</v>
      </c>
      <c r="R21" s="272" t="s">
        <v>209</v>
      </c>
      <c r="S21" s="272" t="s">
        <v>210</v>
      </c>
      <c r="T21" s="272" t="s">
        <v>211</v>
      </c>
      <c r="U21" s="276" t="s">
        <v>275</v>
      </c>
      <c r="V21" s="270" t="s">
        <v>270</v>
      </c>
      <c r="W21" s="277" t="s">
        <v>37</v>
      </c>
      <c r="X21" s="277" t="s">
        <v>37</v>
      </c>
      <c r="Y21" s="277" t="s">
        <v>37</v>
      </c>
      <c r="Z21" s="277" t="s">
        <v>37</v>
      </c>
      <c r="AA21" s="277" t="s">
        <v>37</v>
      </c>
      <c r="AB21" s="278">
        <v>70.0</v>
      </c>
      <c r="AC21" s="278">
        <v>10.0</v>
      </c>
      <c r="AD21" s="278">
        <v>100.0</v>
      </c>
      <c r="AE21" s="278" t="s">
        <v>37</v>
      </c>
      <c r="AF21" s="278">
        <v>7652.0</v>
      </c>
      <c r="AG21" s="277">
        <v>70.0</v>
      </c>
      <c r="AH21" s="277">
        <v>10.0</v>
      </c>
      <c r="AI21" s="277">
        <v>240.0</v>
      </c>
      <c r="AJ21" s="277" t="s">
        <v>37</v>
      </c>
      <c r="AK21" s="277">
        <v>11200.0</v>
      </c>
      <c r="AL21" s="278">
        <v>70.0</v>
      </c>
      <c r="AM21" s="278">
        <v>10.0</v>
      </c>
      <c r="AN21" s="278">
        <v>593.0</v>
      </c>
      <c r="AO21" s="278" t="s">
        <v>37</v>
      </c>
      <c r="AP21" s="278">
        <v>7806.0</v>
      </c>
      <c r="AQ21" s="277">
        <v>70.0</v>
      </c>
      <c r="AR21" s="277">
        <v>7.0</v>
      </c>
      <c r="AS21" s="277">
        <v>300.0</v>
      </c>
      <c r="AT21" s="277"/>
      <c r="AU21" s="277">
        <v>8850.0</v>
      </c>
    </row>
    <row r="22" ht="42.75" customHeight="1">
      <c r="A22" s="208">
        <v>21.0</v>
      </c>
      <c r="B22" s="208">
        <v>1.12E9</v>
      </c>
      <c r="C22" s="223" t="s">
        <v>10</v>
      </c>
      <c r="D22" s="223" t="s">
        <v>96</v>
      </c>
      <c r="E22" s="234" t="s">
        <v>276</v>
      </c>
      <c r="F22" s="223">
        <v>127.036821</v>
      </c>
      <c r="G22" s="223">
        <v>37.563456</v>
      </c>
      <c r="H22" s="231" t="s">
        <v>277</v>
      </c>
      <c r="I22" s="210">
        <f t="shared" si="5"/>
        <v>1.047778709</v>
      </c>
      <c r="J22" s="211" t="str">
        <f t="shared" si="6"/>
        <v>확대</v>
      </c>
      <c r="K22" s="219">
        <f t="shared" si="7"/>
        <v>46</v>
      </c>
      <c r="L22" s="219">
        <f t="shared" si="8"/>
        <v>140</v>
      </c>
      <c r="M22" s="220" t="s">
        <v>269</v>
      </c>
      <c r="N22" s="241" t="s">
        <v>17</v>
      </c>
      <c r="O22" s="226">
        <v>43847.0</v>
      </c>
      <c r="P22" s="221" t="s">
        <v>207</v>
      </c>
      <c r="Q22" s="227" t="s">
        <v>208</v>
      </c>
      <c r="R22" s="227" t="s">
        <v>209</v>
      </c>
      <c r="S22" s="231" t="s">
        <v>210</v>
      </c>
      <c r="T22" s="231" t="s">
        <v>211</v>
      </c>
      <c r="U22" s="242" t="s">
        <v>212</v>
      </c>
      <c r="V22" s="223" t="s">
        <v>270</v>
      </c>
      <c r="W22" s="229" t="s">
        <v>37</v>
      </c>
      <c r="X22" s="229" t="s">
        <v>37</v>
      </c>
      <c r="Y22" s="229" t="s">
        <v>37</v>
      </c>
      <c r="Z22" s="229" t="s">
        <v>37</v>
      </c>
      <c r="AA22" s="229" t="s">
        <v>37</v>
      </c>
      <c r="AB22" s="230">
        <v>70.0</v>
      </c>
      <c r="AC22" s="230">
        <v>10.0</v>
      </c>
      <c r="AD22" s="230">
        <v>170.0</v>
      </c>
      <c r="AE22" s="230" t="s">
        <v>37</v>
      </c>
      <c r="AF22" s="230">
        <v>8200.0</v>
      </c>
      <c r="AG22" s="229">
        <v>70.0</v>
      </c>
      <c r="AH22" s="229">
        <v>10.0</v>
      </c>
      <c r="AI22" s="229">
        <v>491.0</v>
      </c>
      <c r="AJ22" s="229" t="s">
        <v>37</v>
      </c>
      <c r="AK22" s="229">
        <v>11424.0</v>
      </c>
      <c r="AL22" s="230">
        <v>70.0</v>
      </c>
      <c r="AM22" s="230">
        <v>10.0</v>
      </c>
      <c r="AN22" s="230">
        <v>477.2</v>
      </c>
      <c r="AO22" s="230" t="s">
        <v>37</v>
      </c>
      <c r="AP22" s="230">
        <v>8629.0</v>
      </c>
      <c r="AQ22" s="229">
        <v>50.0</v>
      </c>
      <c r="AR22" s="229">
        <v>7.0</v>
      </c>
      <c r="AS22" s="229">
        <v>500.0</v>
      </c>
      <c r="AT22" s="229" t="s">
        <v>37</v>
      </c>
      <c r="AU22" s="229">
        <v>8334.0</v>
      </c>
    </row>
    <row r="23" ht="42.75" customHeight="1">
      <c r="A23" s="208">
        <v>22.0</v>
      </c>
      <c r="B23" s="208">
        <v>1.1215E9</v>
      </c>
      <c r="C23" s="236" t="s">
        <v>10</v>
      </c>
      <c r="D23" s="236" t="s">
        <v>96</v>
      </c>
      <c r="E23" s="236" t="s">
        <v>278</v>
      </c>
      <c r="F23" s="236">
        <v>127.082375</v>
      </c>
      <c r="G23" s="236">
        <v>37.538617</v>
      </c>
      <c r="H23" s="221" t="s">
        <v>279</v>
      </c>
      <c r="I23" s="210">
        <f t="shared" si="5"/>
        <v>1.012145749</v>
      </c>
      <c r="J23" s="211" t="str">
        <f t="shared" si="6"/>
        <v>확대</v>
      </c>
      <c r="K23" s="219">
        <f t="shared" si="7"/>
        <v>56</v>
      </c>
      <c r="L23" s="219">
        <f t="shared" si="8"/>
        <v>130</v>
      </c>
      <c r="M23" s="220" t="s">
        <v>269</v>
      </c>
      <c r="N23" s="237" t="s">
        <v>22</v>
      </c>
      <c r="O23" s="238">
        <v>43847.0</v>
      </c>
      <c r="P23" s="221" t="s">
        <v>207</v>
      </c>
      <c r="Q23" s="221" t="s">
        <v>208</v>
      </c>
      <c r="R23" s="221" t="s">
        <v>209</v>
      </c>
      <c r="S23" s="221" t="s">
        <v>210</v>
      </c>
      <c r="T23" s="221" t="s">
        <v>211</v>
      </c>
      <c r="U23" s="239" t="s">
        <v>212</v>
      </c>
      <c r="V23" s="236" t="s">
        <v>270</v>
      </c>
      <c r="W23" s="235" t="s">
        <v>37</v>
      </c>
      <c r="X23" s="235" t="s">
        <v>37</v>
      </c>
      <c r="Y23" s="235" t="s">
        <v>37</v>
      </c>
      <c r="Z23" s="235" t="s">
        <v>37</v>
      </c>
      <c r="AA23" s="235" t="s">
        <v>37</v>
      </c>
      <c r="AB23" s="240">
        <v>70.0</v>
      </c>
      <c r="AC23" s="240">
        <v>10.0</v>
      </c>
      <c r="AD23" s="240">
        <v>236.0</v>
      </c>
      <c r="AE23" s="240" t="s">
        <v>37</v>
      </c>
      <c r="AF23" s="240" t="s">
        <v>37</v>
      </c>
      <c r="AG23" s="235">
        <v>70.0</v>
      </c>
      <c r="AH23" s="235">
        <v>10.0</v>
      </c>
      <c r="AI23" s="235">
        <v>450.0</v>
      </c>
      <c r="AJ23" s="235" t="s">
        <v>37</v>
      </c>
      <c r="AK23" s="235" t="s">
        <v>37</v>
      </c>
      <c r="AL23" s="240">
        <v>70.0</v>
      </c>
      <c r="AM23" s="240">
        <v>10.0</v>
      </c>
      <c r="AN23" s="240">
        <v>494.0</v>
      </c>
      <c r="AO23" s="240" t="s">
        <v>37</v>
      </c>
      <c r="AP23" s="240" t="s">
        <v>37</v>
      </c>
      <c r="AQ23" s="235">
        <v>50.0</v>
      </c>
      <c r="AR23" s="235">
        <v>7.0</v>
      </c>
      <c r="AS23" s="235">
        <v>500.0</v>
      </c>
      <c r="AT23" s="235" t="s">
        <v>37</v>
      </c>
      <c r="AU23" s="235">
        <v>10375.0</v>
      </c>
    </row>
    <row r="24" ht="42.75" customHeight="1">
      <c r="A24" s="208">
        <v>23.0</v>
      </c>
      <c r="B24" s="208">
        <v>1.123E9</v>
      </c>
      <c r="C24" s="223" t="s">
        <v>10</v>
      </c>
      <c r="D24" s="223" t="s">
        <v>96</v>
      </c>
      <c r="E24" s="234" t="s">
        <v>280</v>
      </c>
      <c r="F24" s="223">
        <v>127.03965</v>
      </c>
      <c r="G24" s="223">
        <v>37.574524</v>
      </c>
      <c r="H24" s="231" t="s">
        <v>281</v>
      </c>
      <c r="I24" s="210">
        <f t="shared" si="5"/>
        <v>0.9210526316</v>
      </c>
      <c r="J24" s="211" t="str">
        <f t="shared" si="6"/>
        <v>축소</v>
      </c>
      <c r="K24" s="219">
        <f t="shared" si="7"/>
        <v>81</v>
      </c>
      <c r="L24" s="219">
        <f t="shared" si="8"/>
        <v>105</v>
      </c>
      <c r="M24" s="220" t="s">
        <v>269</v>
      </c>
      <c r="N24" s="241" t="s">
        <v>22</v>
      </c>
      <c r="O24" s="226">
        <v>43847.0</v>
      </c>
      <c r="P24" s="221" t="s">
        <v>207</v>
      </c>
      <c r="Q24" s="227" t="s">
        <v>208</v>
      </c>
      <c r="R24" s="227" t="s">
        <v>209</v>
      </c>
      <c r="S24" s="231" t="s">
        <v>210</v>
      </c>
      <c r="T24" s="231" t="s">
        <v>211</v>
      </c>
      <c r="U24" s="242" t="s">
        <v>212</v>
      </c>
      <c r="V24" s="223" t="s">
        <v>270</v>
      </c>
      <c r="W24" s="229" t="s">
        <v>37</v>
      </c>
      <c r="X24" s="229" t="s">
        <v>37</v>
      </c>
      <c r="Y24" s="229" t="s">
        <v>37</v>
      </c>
      <c r="Z24" s="229" t="s">
        <v>37</v>
      </c>
      <c r="AA24" s="229" t="s">
        <v>37</v>
      </c>
      <c r="AB24" s="230">
        <v>50.0</v>
      </c>
      <c r="AC24" s="230">
        <v>10.0</v>
      </c>
      <c r="AD24" s="230">
        <v>151.0</v>
      </c>
      <c r="AE24" s="230" t="s">
        <v>37</v>
      </c>
      <c r="AF24" s="230">
        <v>11291.0</v>
      </c>
      <c r="AG24" s="229">
        <v>50.0</v>
      </c>
      <c r="AH24" s="229">
        <v>10.0</v>
      </c>
      <c r="AI24" s="229">
        <v>366.0</v>
      </c>
      <c r="AJ24" s="229" t="s">
        <v>37</v>
      </c>
      <c r="AK24" s="229">
        <v>14963.0</v>
      </c>
      <c r="AL24" s="230">
        <v>50.0</v>
      </c>
      <c r="AM24" s="230">
        <v>10.0</v>
      </c>
      <c r="AN24" s="230">
        <v>266.0</v>
      </c>
      <c r="AO24" s="230" t="s">
        <v>37</v>
      </c>
      <c r="AP24" s="230">
        <v>10367.0</v>
      </c>
      <c r="AQ24" s="229">
        <v>50.0</v>
      </c>
      <c r="AR24" s="229">
        <v>7.0</v>
      </c>
      <c r="AS24" s="235">
        <v>245.0</v>
      </c>
      <c r="AT24" s="229" t="s">
        <v>37</v>
      </c>
      <c r="AU24" s="229">
        <v>10813.0</v>
      </c>
    </row>
    <row r="25" ht="42.75" customHeight="1">
      <c r="A25" s="208">
        <v>24.0</v>
      </c>
      <c r="B25" s="208">
        <v>1.126E9</v>
      </c>
      <c r="C25" s="223" t="s">
        <v>10</v>
      </c>
      <c r="D25" s="223" t="s">
        <v>96</v>
      </c>
      <c r="E25" s="223" t="s">
        <v>282</v>
      </c>
      <c r="F25" s="223">
        <v>127.0925842</v>
      </c>
      <c r="G25" s="223">
        <v>37.6063242</v>
      </c>
      <c r="H25" s="227" t="s">
        <v>283</v>
      </c>
      <c r="I25" s="210">
        <f t="shared" si="5"/>
        <v>1.374570447</v>
      </c>
      <c r="J25" s="211" t="str">
        <f t="shared" si="6"/>
        <v>확대</v>
      </c>
      <c r="K25" s="219">
        <f t="shared" si="7"/>
        <v>11</v>
      </c>
      <c r="L25" s="219">
        <f t="shared" si="8"/>
        <v>175</v>
      </c>
      <c r="M25" s="220" t="s">
        <v>269</v>
      </c>
      <c r="N25" s="241" t="s">
        <v>284</v>
      </c>
      <c r="O25" s="226">
        <v>43847.0</v>
      </c>
      <c r="P25" s="221" t="s">
        <v>207</v>
      </c>
      <c r="Q25" s="227" t="s">
        <v>208</v>
      </c>
      <c r="R25" s="227" t="s">
        <v>209</v>
      </c>
      <c r="S25" s="227" t="s">
        <v>210</v>
      </c>
      <c r="T25" s="227" t="s">
        <v>211</v>
      </c>
      <c r="U25" s="242" t="s">
        <v>212</v>
      </c>
      <c r="V25" s="223" t="s">
        <v>270</v>
      </c>
      <c r="W25" s="229" t="s">
        <v>37</v>
      </c>
      <c r="X25" s="229" t="s">
        <v>37</v>
      </c>
      <c r="Y25" s="229" t="s">
        <v>37</v>
      </c>
      <c r="Z25" s="229" t="s">
        <v>37</v>
      </c>
      <c r="AA25" s="229" t="s">
        <v>37</v>
      </c>
      <c r="AB25" s="230">
        <v>50.0</v>
      </c>
      <c r="AC25" s="230">
        <v>10.0</v>
      </c>
      <c r="AD25" s="230">
        <v>151.0</v>
      </c>
      <c r="AE25" s="230" t="s">
        <v>37</v>
      </c>
      <c r="AF25" s="230" t="s">
        <v>37</v>
      </c>
      <c r="AG25" s="229">
        <v>50.0</v>
      </c>
      <c r="AH25" s="229">
        <v>10.0</v>
      </c>
      <c r="AI25" s="229">
        <v>400.0</v>
      </c>
      <c r="AJ25" s="229" t="s">
        <v>37</v>
      </c>
      <c r="AK25" s="229" t="s">
        <v>37</v>
      </c>
      <c r="AL25" s="230">
        <v>50.0</v>
      </c>
      <c r="AM25" s="230">
        <v>10.0</v>
      </c>
      <c r="AN25" s="230">
        <v>291.0</v>
      </c>
      <c r="AO25" s="230" t="s">
        <v>37</v>
      </c>
      <c r="AP25" s="230" t="s">
        <v>37</v>
      </c>
      <c r="AQ25" s="229">
        <v>50.0</v>
      </c>
      <c r="AR25" s="229">
        <v>7.0</v>
      </c>
      <c r="AS25" s="229">
        <v>400.0</v>
      </c>
      <c r="AT25" s="235" t="s">
        <v>37</v>
      </c>
      <c r="AU25" s="229">
        <v>9861.0</v>
      </c>
    </row>
    <row r="26" ht="42.75" customHeight="1">
      <c r="A26" s="208">
        <v>25.0</v>
      </c>
      <c r="B26" s="208">
        <v>1.129E9</v>
      </c>
      <c r="C26" s="236" t="s">
        <v>10</v>
      </c>
      <c r="D26" s="236" t="s">
        <v>96</v>
      </c>
      <c r="E26" s="236" t="s">
        <v>285</v>
      </c>
      <c r="F26" s="236">
        <v>127.016749</v>
      </c>
      <c r="G26" s="236">
        <v>37.5894</v>
      </c>
      <c r="H26" s="221" t="s">
        <v>286</v>
      </c>
      <c r="I26" s="210">
        <f t="shared" si="5"/>
        <v>1.22</v>
      </c>
      <c r="J26" s="211" t="str">
        <f t="shared" si="6"/>
        <v>확대</v>
      </c>
      <c r="K26" s="219">
        <f t="shared" si="7"/>
        <v>19</v>
      </c>
      <c r="L26" s="219">
        <f t="shared" si="8"/>
        <v>167</v>
      </c>
      <c r="M26" s="220" t="s">
        <v>269</v>
      </c>
      <c r="N26" s="237" t="s">
        <v>18</v>
      </c>
      <c r="O26" s="238">
        <v>43847.0</v>
      </c>
      <c r="P26" s="221" t="s">
        <v>207</v>
      </c>
      <c r="Q26" s="221" t="s">
        <v>208</v>
      </c>
      <c r="R26" s="221" t="s">
        <v>209</v>
      </c>
      <c r="S26" s="221" t="s">
        <v>210</v>
      </c>
      <c r="T26" s="221" t="s">
        <v>211</v>
      </c>
      <c r="U26" s="242" t="s">
        <v>212</v>
      </c>
      <c r="V26" s="236" t="s">
        <v>270</v>
      </c>
      <c r="W26" s="235" t="s">
        <v>37</v>
      </c>
      <c r="X26" s="235" t="s">
        <v>37</v>
      </c>
      <c r="Y26" s="235" t="s">
        <v>37</v>
      </c>
      <c r="Z26" s="235" t="s">
        <v>37</v>
      </c>
      <c r="AA26" s="235" t="s">
        <v>37</v>
      </c>
      <c r="AB26" s="240">
        <v>70.0</v>
      </c>
      <c r="AC26" s="240">
        <v>10.0</v>
      </c>
      <c r="AD26" s="240">
        <v>186.0</v>
      </c>
      <c r="AE26" s="240" t="s">
        <v>37</v>
      </c>
      <c r="AF26" s="240" t="s">
        <v>37</v>
      </c>
      <c r="AG26" s="235">
        <v>50.0</v>
      </c>
      <c r="AH26" s="235">
        <v>10.0</v>
      </c>
      <c r="AI26" s="235">
        <v>590.0</v>
      </c>
      <c r="AJ26" s="235" t="s">
        <v>37</v>
      </c>
      <c r="AK26" s="235" t="s">
        <v>37</v>
      </c>
      <c r="AL26" s="240">
        <v>50.0</v>
      </c>
      <c r="AM26" s="240">
        <v>10.0</v>
      </c>
      <c r="AN26" s="240">
        <v>500.0</v>
      </c>
      <c r="AO26" s="240" t="s">
        <v>37</v>
      </c>
      <c r="AP26" s="240" t="s">
        <v>37</v>
      </c>
      <c r="AQ26" s="235">
        <v>50.0</v>
      </c>
      <c r="AR26" s="235">
        <v>7.0</v>
      </c>
      <c r="AS26" s="235">
        <v>610.0</v>
      </c>
      <c r="AT26" s="235" t="s">
        <v>37</v>
      </c>
      <c r="AU26" s="235">
        <v>10950.0</v>
      </c>
    </row>
    <row r="27" ht="42.75" customHeight="1">
      <c r="A27" s="208">
        <v>26.0</v>
      </c>
      <c r="B27" s="208">
        <v>1.1305E9</v>
      </c>
      <c r="C27" s="208" t="s">
        <v>10</v>
      </c>
      <c r="D27" s="208" t="s">
        <v>96</v>
      </c>
      <c r="E27" s="207" t="s">
        <v>287</v>
      </c>
      <c r="F27" s="208">
        <v>127.0256135</v>
      </c>
      <c r="G27" s="208">
        <v>37.6397819</v>
      </c>
      <c r="H27" s="279" t="s">
        <v>288</v>
      </c>
      <c r="I27" s="210">
        <f t="shared" si="5"/>
        <v>1.333333333</v>
      </c>
      <c r="J27" s="211" t="str">
        <f t="shared" si="6"/>
        <v>확대</v>
      </c>
      <c r="K27" s="219">
        <f t="shared" si="7"/>
        <v>13</v>
      </c>
      <c r="L27" s="219">
        <f t="shared" si="8"/>
        <v>172</v>
      </c>
      <c r="M27" s="220" t="s">
        <v>269</v>
      </c>
      <c r="N27" s="280" t="s">
        <v>22</v>
      </c>
      <c r="O27" s="216">
        <v>43847.0</v>
      </c>
      <c r="P27" s="221" t="s">
        <v>207</v>
      </c>
      <c r="Q27" s="209" t="s">
        <v>208</v>
      </c>
      <c r="R27" s="209" t="s">
        <v>209</v>
      </c>
      <c r="S27" s="279" t="s">
        <v>210</v>
      </c>
      <c r="T27" s="279" t="s">
        <v>211</v>
      </c>
      <c r="U27" s="268" t="s">
        <v>212</v>
      </c>
      <c r="V27" s="208" t="s">
        <v>270</v>
      </c>
      <c r="W27" s="217" t="s">
        <v>37</v>
      </c>
      <c r="X27" s="217" t="s">
        <v>37</v>
      </c>
      <c r="Y27" s="217" t="s">
        <v>37</v>
      </c>
      <c r="Z27" s="217" t="s">
        <v>37</v>
      </c>
      <c r="AA27" s="217" t="s">
        <v>37</v>
      </c>
      <c r="AB27" s="240">
        <v>100.0</v>
      </c>
      <c r="AC27" s="240">
        <v>15.0</v>
      </c>
      <c r="AD27" s="230">
        <v>130.0</v>
      </c>
      <c r="AE27" s="218" t="s">
        <v>37</v>
      </c>
      <c r="AF27" s="218" t="s">
        <v>37</v>
      </c>
      <c r="AG27" s="229">
        <v>70.0</v>
      </c>
      <c r="AH27" s="229">
        <v>10.0</v>
      </c>
      <c r="AI27" s="229">
        <v>402.0</v>
      </c>
      <c r="AJ27" s="217" t="s">
        <v>37</v>
      </c>
      <c r="AK27" s="217" t="s">
        <v>37</v>
      </c>
      <c r="AL27" s="230">
        <v>70.0</v>
      </c>
      <c r="AM27" s="218">
        <v>10.0</v>
      </c>
      <c r="AN27" s="281">
        <v>300.0</v>
      </c>
      <c r="AO27" s="218" t="s">
        <v>37</v>
      </c>
      <c r="AP27" s="218" t="s">
        <v>37</v>
      </c>
      <c r="AQ27" s="282">
        <v>50.0</v>
      </c>
      <c r="AR27" s="282">
        <v>7.0</v>
      </c>
      <c r="AS27" s="229">
        <v>400.0</v>
      </c>
      <c r="AT27" s="217" t="s">
        <v>37</v>
      </c>
      <c r="AU27" s="282">
        <v>7711.0</v>
      </c>
    </row>
    <row r="28" ht="42.75" customHeight="1">
      <c r="A28" s="208">
        <v>27.0</v>
      </c>
      <c r="B28" s="208">
        <v>1.132E9</v>
      </c>
      <c r="C28" s="223" t="s">
        <v>10</v>
      </c>
      <c r="D28" s="223" t="s">
        <v>96</v>
      </c>
      <c r="E28" s="234" t="s">
        <v>289</v>
      </c>
      <c r="F28" s="223">
        <v>127.047163</v>
      </c>
      <c r="G28" s="223">
        <v>37.668768</v>
      </c>
      <c r="H28" s="231" t="s">
        <v>290</v>
      </c>
      <c r="I28" s="210">
        <f t="shared" si="5"/>
        <v>0.9162436548</v>
      </c>
      <c r="J28" s="211" t="str">
        <f t="shared" si="6"/>
        <v>축소</v>
      </c>
      <c r="K28" s="219">
        <f t="shared" si="7"/>
        <v>82</v>
      </c>
      <c r="L28" s="219">
        <f t="shared" si="8"/>
        <v>104</v>
      </c>
      <c r="M28" s="220" t="s">
        <v>269</v>
      </c>
      <c r="N28" s="237" t="s">
        <v>22</v>
      </c>
      <c r="O28" s="226">
        <v>43847.0</v>
      </c>
      <c r="P28" s="221" t="s">
        <v>207</v>
      </c>
      <c r="Q28" s="227" t="s">
        <v>208</v>
      </c>
      <c r="R28" s="227" t="s">
        <v>209</v>
      </c>
      <c r="S28" s="231" t="s">
        <v>210</v>
      </c>
      <c r="T28" s="231" t="s">
        <v>211</v>
      </c>
      <c r="U28" s="242" t="s">
        <v>212</v>
      </c>
      <c r="V28" s="223" t="s">
        <v>270</v>
      </c>
      <c r="W28" s="229" t="s">
        <v>37</v>
      </c>
      <c r="X28" s="229" t="s">
        <v>37</v>
      </c>
      <c r="Y28" s="229" t="s">
        <v>37</v>
      </c>
      <c r="Z28" s="229" t="s">
        <v>37</v>
      </c>
      <c r="AA28" s="229" t="s">
        <v>37</v>
      </c>
      <c r="AB28" s="230">
        <v>70.0</v>
      </c>
      <c r="AC28" s="230">
        <v>10.0</v>
      </c>
      <c r="AD28" s="230">
        <v>131.0</v>
      </c>
      <c r="AE28" s="230" t="s">
        <v>37</v>
      </c>
      <c r="AF28" s="230" t="s">
        <v>37</v>
      </c>
      <c r="AG28" s="229">
        <v>70.0</v>
      </c>
      <c r="AH28" s="229">
        <v>10.0</v>
      </c>
      <c r="AI28" s="229">
        <v>437.0</v>
      </c>
      <c r="AJ28" s="229" t="s">
        <v>37</v>
      </c>
      <c r="AK28" s="229" t="s">
        <v>37</v>
      </c>
      <c r="AL28" s="230">
        <v>70.0</v>
      </c>
      <c r="AM28" s="230">
        <v>10.0</v>
      </c>
      <c r="AN28" s="230">
        <v>394.0</v>
      </c>
      <c r="AO28" s="230" t="s">
        <v>37</v>
      </c>
      <c r="AP28" s="230" t="s">
        <v>37</v>
      </c>
      <c r="AQ28" s="229">
        <v>50.0</v>
      </c>
      <c r="AR28" s="229">
        <v>7.0</v>
      </c>
      <c r="AS28" s="229">
        <v>361.0</v>
      </c>
      <c r="AT28" s="229" t="s">
        <v>37</v>
      </c>
      <c r="AU28" s="229">
        <v>6720.0</v>
      </c>
    </row>
    <row r="29" ht="42.75" customHeight="1">
      <c r="A29" s="208">
        <v>28.0</v>
      </c>
      <c r="B29" s="208">
        <v>1.135E9</v>
      </c>
      <c r="C29" s="236" t="s">
        <v>10</v>
      </c>
      <c r="D29" s="236" t="s">
        <v>96</v>
      </c>
      <c r="E29" s="236" t="s">
        <v>291</v>
      </c>
      <c r="F29" s="236">
        <v>127.056473</v>
      </c>
      <c r="G29" s="236">
        <v>37.654358</v>
      </c>
      <c r="H29" s="221" t="s">
        <v>292</v>
      </c>
      <c r="I29" s="210">
        <f t="shared" si="5"/>
        <v>0.7894736842</v>
      </c>
      <c r="J29" s="211" t="str">
        <f t="shared" si="6"/>
        <v>축소</v>
      </c>
      <c r="K29" s="219">
        <f t="shared" si="7"/>
        <v>117</v>
      </c>
      <c r="L29" s="219">
        <f t="shared" si="8"/>
        <v>69</v>
      </c>
      <c r="M29" s="220" t="s">
        <v>269</v>
      </c>
      <c r="N29" s="237" t="s">
        <v>19</v>
      </c>
      <c r="O29" s="238">
        <v>43847.0</v>
      </c>
      <c r="P29" s="221" t="s">
        <v>207</v>
      </c>
      <c r="Q29" s="221" t="s">
        <v>208</v>
      </c>
      <c r="R29" s="221" t="s">
        <v>209</v>
      </c>
      <c r="S29" s="221" t="s">
        <v>210</v>
      </c>
      <c r="T29" s="221" t="s">
        <v>211</v>
      </c>
      <c r="U29" s="239" t="s">
        <v>212</v>
      </c>
      <c r="V29" s="236" t="s">
        <v>270</v>
      </c>
      <c r="W29" s="235" t="s">
        <v>37</v>
      </c>
      <c r="X29" s="235" t="s">
        <v>37</v>
      </c>
      <c r="Y29" s="235" t="s">
        <v>37</v>
      </c>
      <c r="Z29" s="235" t="s">
        <v>37</v>
      </c>
      <c r="AA29" s="235" t="s">
        <v>37</v>
      </c>
      <c r="AB29" s="240">
        <v>50.0</v>
      </c>
      <c r="AC29" s="240">
        <v>10.0</v>
      </c>
      <c r="AD29" s="240">
        <v>301.0</v>
      </c>
      <c r="AE29" s="240" t="s">
        <v>37</v>
      </c>
      <c r="AF29" s="240" t="s">
        <v>37</v>
      </c>
      <c r="AG29" s="235">
        <v>50.0</v>
      </c>
      <c r="AH29" s="235">
        <v>10.0</v>
      </c>
      <c r="AI29" s="235">
        <v>490.0</v>
      </c>
      <c r="AJ29" s="235" t="s">
        <v>37</v>
      </c>
      <c r="AK29" s="235" t="s">
        <v>37</v>
      </c>
      <c r="AL29" s="240">
        <v>50.0</v>
      </c>
      <c r="AM29" s="240">
        <v>10.0</v>
      </c>
      <c r="AN29" s="240">
        <v>380.0</v>
      </c>
      <c r="AO29" s="240" t="s">
        <v>37</v>
      </c>
      <c r="AP29" s="240" t="s">
        <v>37</v>
      </c>
      <c r="AQ29" s="235">
        <v>50.0</v>
      </c>
      <c r="AR29" s="235">
        <v>7.0</v>
      </c>
      <c r="AS29" s="235">
        <v>300.0</v>
      </c>
      <c r="AT29" s="235" t="s">
        <v>37</v>
      </c>
      <c r="AU29" s="235">
        <v>11640.0</v>
      </c>
    </row>
    <row r="30" ht="42.75" customHeight="1">
      <c r="A30" s="208">
        <v>29.0</v>
      </c>
      <c r="B30" s="208">
        <v>1.138E9</v>
      </c>
      <c r="C30" s="208" t="s">
        <v>293</v>
      </c>
      <c r="D30" s="208" t="s">
        <v>96</v>
      </c>
      <c r="E30" s="208" t="s">
        <v>293</v>
      </c>
      <c r="F30" s="208">
        <v>126.929164</v>
      </c>
      <c r="G30" s="208">
        <v>37.602784</v>
      </c>
      <c r="H30" s="218" t="s">
        <v>294</v>
      </c>
      <c r="I30" s="212">
        <f t="shared" si="5"/>
        <v>0.6883116883</v>
      </c>
      <c r="J30" s="211" t="s">
        <v>19</v>
      </c>
      <c r="K30" s="213">
        <v>143.0</v>
      </c>
      <c r="L30" s="213">
        <v>42.0</v>
      </c>
      <c r="M30" s="220" t="s">
        <v>269</v>
      </c>
      <c r="N30" s="215" t="s">
        <v>19</v>
      </c>
      <c r="O30" s="216">
        <v>43847.0</v>
      </c>
      <c r="P30" s="221" t="s">
        <v>207</v>
      </c>
      <c r="Q30" s="209" t="s">
        <v>208</v>
      </c>
      <c r="R30" s="209" t="s">
        <v>209</v>
      </c>
      <c r="S30" s="209" t="s">
        <v>210</v>
      </c>
      <c r="T30" s="209" t="s">
        <v>211</v>
      </c>
      <c r="U30" s="268" t="s">
        <v>212</v>
      </c>
      <c r="V30" s="208" t="s">
        <v>270</v>
      </c>
      <c r="W30" s="217" t="s">
        <v>37</v>
      </c>
      <c r="X30" s="217" t="s">
        <v>37</v>
      </c>
      <c r="Y30" s="217" t="s">
        <v>37</v>
      </c>
      <c r="Z30" s="217" t="s">
        <v>37</v>
      </c>
      <c r="AA30" s="217" t="s">
        <v>37</v>
      </c>
      <c r="AB30" s="218">
        <v>70.0</v>
      </c>
      <c r="AC30" s="218">
        <v>15.0</v>
      </c>
      <c r="AD30" s="218">
        <v>191.0</v>
      </c>
      <c r="AE30" s="218" t="s">
        <v>37</v>
      </c>
      <c r="AF30" s="218" t="s">
        <v>37</v>
      </c>
      <c r="AG30" s="217">
        <v>10.0</v>
      </c>
      <c r="AH30" s="217">
        <v>7.0</v>
      </c>
      <c r="AI30" s="217">
        <v>606.0</v>
      </c>
      <c r="AJ30" s="217" t="s">
        <v>37</v>
      </c>
      <c r="AK30" s="217" t="s">
        <v>37</v>
      </c>
      <c r="AL30" s="218">
        <v>70.0</v>
      </c>
      <c r="AM30" s="218">
        <v>7.0</v>
      </c>
      <c r="AN30" s="218">
        <v>462.0</v>
      </c>
      <c r="AO30" s="218" t="s">
        <v>37</v>
      </c>
      <c r="AP30" s="218" t="s">
        <v>37</v>
      </c>
      <c r="AQ30" s="217">
        <v>50.0</v>
      </c>
      <c r="AR30" s="217">
        <v>7.0</v>
      </c>
      <c r="AS30" s="217">
        <v>318.0</v>
      </c>
      <c r="AT30" s="217" t="s">
        <v>37</v>
      </c>
      <c r="AU30" s="217">
        <v>10077.0</v>
      </c>
    </row>
    <row r="31" ht="42.75" customHeight="1">
      <c r="A31" s="208">
        <v>30.0</v>
      </c>
      <c r="B31" s="208">
        <v>1.141E9</v>
      </c>
      <c r="C31" s="223" t="s">
        <v>10</v>
      </c>
      <c r="D31" s="223" t="s">
        <v>96</v>
      </c>
      <c r="E31" s="234" t="s">
        <v>295</v>
      </c>
      <c r="F31" s="271">
        <v>126.9368</v>
      </c>
      <c r="G31" s="271">
        <v>37.579225</v>
      </c>
      <c r="H31" s="272" t="s">
        <v>296</v>
      </c>
      <c r="I31" s="210">
        <f t="shared" si="5"/>
        <v>1.288961039</v>
      </c>
      <c r="J31" s="211" t="str">
        <f t="shared" ref="J31:J43" si="9">ifs(I31=1, "유지", I31&lt;1, "축소",I31&gt;1,"확대")</f>
        <v>확대</v>
      </c>
      <c r="K31" s="219">
        <f t="shared" ref="K31:K43" si="10">rank(I31,I$2:I$244)</f>
        <v>15</v>
      </c>
      <c r="L31" s="219">
        <f t="shared" ref="L31:L43" si="11">rank(I31,I$2:I$244,1)</f>
        <v>171</v>
      </c>
      <c r="M31" s="273" t="s">
        <v>269</v>
      </c>
      <c r="N31" s="274" t="s">
        <v>17</v>
      </c>
      <c r="O31" s="275">
        <v>43847.0</v>
      </c>
      <c r="P31" s="272" t="s">
        <v>207</v>
      </c>
      <c r="Q31" s="272" t="s">
        <v>208</v>
      </c>
      <c r="R31" s="272" t="s">
        <v>209</v>
      </c>
      <c r="S31" s="272" t="s">
        <v>210</v>
      </c>
      <c r="T31" s="272" t="s">
        <v>211</v>
      </c>
      <c r="U31" s="276" t="s">
        <v>297</v>
      </c>
      <c r="V31" s="270" t="s">
        <v>270</v>
      </c>
      <c r="W31" s="277" t="s">
        <v>37</v>
      </c>
      <c r="X31" s="277" t="s">
        <v>37</v>
      </c>
      <c r="Y31" s="277" t="s">
        <v>37</v>
      </c>
      <c r="Z31" s="277" t="s">
        <v>37</v>
      </c>
      <c r="AA31" s="277" t="s">
        <v>37</v>
      </c>
      <c r="AB31" s="278">
        <v>70.0</v>
      </c>
      <c r="AC31" s="278">
        <v>10.0</v>
      </c>
      <c r="AD31" s="278">
        <v>235.0</v>
      </c>
      <c r="AE31" s="278" t="s">
        <v>37</v>
      </c>
      <c r="AF31" s="278" t="s">
        <v>37</v>
      </c>
      <c r="AG31" s="277">
        <v>70.0</v>
      </c>
      <c r="AH31" s="277">
        <v>10.0</v>
      </c>
      <c r="AI31" s="277">
        <v>366.0</v>
      </c>
      <c r="AJ31" s="277" t="s">
        <v>37</v>
      </c>
      <c r="AK31" s="277" t="s">
        <v>37</v>
      </c>
      <c r="AL31" s="278">
        <v>70.0</v>
      </c>
      <c r="AM31" s="278">
        <v>10.0</v>
      </c>
      <c r="AN31" s="278">
        <v>308.0</v>
      </c>
      <c r="AO31" s="278" t="s">
        <v>37</v>
      </c>
      <c r="AP31" s="278" t="s">
        <v>37</v>
      </c>
      <c r="AQ31" s="277">
        <v>50.0</v>
      </c>
      <c r="AR31" s="277">
        <v>7.0</v>
      </c>
      <c r="AS31" s="277">
        <v>397.0</v>
      </c>
      <c r="AT31" s="277">
        <v>1206438.0</v>
      </c>
      <c r="AU31" s="277">
        <v>8117.0</v>
      </c>
    </row>
    <row r="32" ht="42.75" customHeight="1">
      <c r="A32" s="208">
        <v>31.0</v>
      </c>
      <c r="B32" s="208">
        <v>1.144E9</v>
      </c>
      <c r="C32" s="223" t="s">
        <v>10</v>
      </c>
      <c r="D32" s="223" t="s">
        <v>96</v>
      </c>
      <c r="E32" s="223" t="s">
        <v>298</v>
      </c>
      <c r="F32" s="223">
        <v>126.901491</v>
      </c>
      <c r="G32" s="223">
        <v>37.5663245</v>
      </c>
      <c r="H32" s="227" t="s">
        <v>299</v>
      </c>
      <c r="I32" s="210">
        <f t="shared" si="5"/>
        <v>0.7714285714</v>
      </c>
      <c r="J32" s="211" t="str">
        <f t="shared" si="9"/>
        <v>축소</v>
      </c>
      <c r="K32" s="219">
        <f t="shared" si="10"/>
        <v>123</v>
      </c>
      <c r="L32" s="219">
        <f t="shared" si="11"/>
        <v>63</v>
      </c>
      <c r="M32" s="220" t="s">
        <v>269</v>
      </c>
      <c r="N32" s="241" t="s">
        <v>18</v>
      </c>
      <c r="O32" s="226">
        <v>43847.0</v>
      </c>
      <c r="P32" s="221" t="s">
        <v>207</v>
      </c>
      <c r="Q32" s="227" t="s">
        <v>208</v>
      </c>
      <c r="R32" s="227" t="s">
        <v>209</v>
      </c>
      <c r="S32" s="227" t="s">
        <v>210</v>
      </c>
      <c r="T32" s="227" t="s">
        <v>211</v>
      </c>
      <c r="U32" s="242" t="s">
        <v>212</v>
      </c>
      <c r="V32" s="223" t="s">
        <v>270</v>
      </c>
      <c r="W32" s="229" t="s">
        <v>37</v>
      </c>
      <c r="X32" s="229" t="s">
        <v>37</v>
      </c>
      <c r="Y32" s="229" t="s">
        <v>37</v>
      </c>
      <c r="Z32" s="229" t="s">
        <v>37</v>
      </c>
      <c r="AA32" s="229" t="s">
        <v>37</v>
      </c>
      <c r="AB32" s="230">
        <v>50.0</v>
      </c>
      <c r="AC32" s="230">
        <v>7.0</v>
      </c>
      <c r="AD32" s="230">
        <v>70.0</v>
      </c>
      <c r="AE32" s="230" t="s">
        <v>37</v>
      </c>
      <c r="AF32" s="230" t="s">
        <v>37</v>
      </c>
      <c r="AG32" s="229">
        <v>50.0</v>
      </c>
      <c r="AH32" s="229">
        <v>10.0</v>
      </c>
      <c r="AI32" s="229">
        <v>600.0</v>
      </c>
      <c r="AJ32" s="229" t="s">
        <v>37</v>
      </c>
      <c r="AK32" s="229" t="s">
        <v>37</v>
      </c>
      <c r="AL32" s="230">
        <v>70.0</v>
      </c>
      <c r="AM32" s="230">
        <v>10.0</v>
      </c>
      <c r="AN32" s="230">
        <v>700.0</v>
      </c>
      <c r="AO32" s="230">
        <v>190886.0</v>
      </c>
      <c r="AP32" s="230">
        <v>15326.0</v>
      </c>
      <c r="AQ32" s="229">
        <v>50.0</v>
      </c>
      <c r="AR32" s="229">
        <v>7.0</v>
      </c>
      <c r="AS32" s="229">
        <v>540.0</v>
      </c>
      <c r="AT32" s="229">
        <v>129455.0</v>
      </c>
      <c r="AU32" s="229">
        <v>16246.0</v>
      </c>
    </row>
    <row r="33" ht="42.75" customHeight="1">
      <c r="A33" s="208">
        <v>32.0</v>
      </c>
      <c r="B33" s="208">
        <v>1.147E9</v>
      </c>
      <c r="C33" s="223" t="s">
        <v>10</v>
      </c>
      <c r="D33" s="236" t="s">
        <v>96</v>
      </c>
      <c r="E33" s="236" t="s">
        <v>300</v>
      </c>
      <c r="F33" s="236">
        <v>126.866642</v>
      </c>
      <c r="G33" s="236">
        <v>37.517016</v>
      </c>
      <c r="H33" s="221" t="s">
        <v>301</v>
      </c>
      <c r="I33" s="210">
        <f t="shared" si="5"/>
        <v>0.5204081633</v>
      </c>
      <c r="J33" s="211" t="str">
        <f t="shared" si="9"/>
        <v>축소</v>
      </c>
      <c r="K33" s="219">
        <f t="shared" si="10"/>
        <v>167</v>
      </c>
      <c r="L33" s="219">
        <f t="shared" si="11"/>
        <v>19</v>
      </c>
      <c r="M33" s="220" t="s">
        <v>269</v>
      </c>
      <c r="N33" s="237" t="s">
        <v>22</v>
      </c>
      <c r="O33" s="238">
        <v>43847.0</v>
      </c>
      <c r="P33" s="221" t="s">
        <v>207</v>
      </c>
      <c r="Q33" s="221" t="s">
        <v>208</v>
      </c>
      <c r="R33" s="221" t="s">
        <v>209</v>
      </c>
      <c r="S33" s="221" t="s">
        <v>210</v>
      </c>
      <c r="T33" s="221" t="s">
        <v>302</v>
      </c>
      <c r="U33" s="242" t="s">
        <v>212</v>
      </c>
      <c r="V33" s="236" t="s">
        <v>270</v>
      </c>
      <c r="W33" s="235" t="s">
        <v>37</v>
      </c>
      <c r="X33" s="235" t="s">
        <v>37</v>
      </c>
      <c r="Y33" s="235" t="s">
        <v>37</v>
      </c>
      <c r="Z33" s="235" t="s">
        <v>37</v>
      </c>
      <c r="AA33" s="235" t="s">
        <v>37</v>
      </c>
      <c r="AB33" s="240">
        <v>70.0</v>
      </c>
      <c r="AC33" s="240">
        <v>10.0</v>
      </c>
      <c r="AD33" s="240">
        <v>240.0</v>
      </c>
      <c r="AE33" s="240" t="s">
        <v>37</v>
      </c>
      <c r="AF33" s="240" t="s">
        <v>37</v>
      </c>
      <c r="AG33" s="235">
        <v>70.0</v>
      </c>
      <c r="AH33" s="235">
        <v>10.0</v>
      </c>
      <c r="AI33" s="235">
        <v>461.0</v>
      </c>
      <c r="AJ33" s="235" t="s">
        <v>37</v>
      </c>
      <c r="AK33" s="235" t="s">
        <v>37</v>
      </c>
      <c r="AL33" s="240">
        <v>70.0</v>
      </c>
      <c r="AM33" s="240">
        <v>10.0</v>
      </c>
      <c r="AN33" s="240">
        <v>392.0</v>
      </c>
      <c r="AO33" s="240" t="s">
        <v>37</v>
      </c>
      <c r="AP33" s="240" t="s">
        <v>37</v>
      </c>
      <c r="AQ33" s="235">
        <v>50.0</v>
      </c>
      <c r="AR33" s="235">
        <v>7.0</v>
      </c>
      <c r="AS33" s="235">
        <v>204.0</v>
      </c>
      <c r="AT33" s="235" t="s">
        <v>37</v>
      </c>
      <c r="AU33" s="235">
        <v>11423.0</v>
      </c>
    </row>
    <row r="34" ht="42.75" customHeight="1">
      <c r="A34" s="208">
        <v>33.0</v>
      </c>
      <c r="B34" s="208">
        <v>1.15E9</v>
      </c>
      <c r="C34" s="223" t="s">
        <v>10</v>
      </c>
      <c r="D34" s="223" t="s">
        <v>96</v>
      </c>
      <c r="E34" s="234" t="s">
        <v>303</v>
      </c>
      <c r="F34" s="223">
        <v>126.849642</v>
      </c>
      <c r="G34" s="223">
        <v>37.550937</v>
      </c>
      <c r="H34" s="231" t="s">
        <v>304</v>
      </c>
      <c r="I34" s="210">
        <f t="shared" si="5"/>
        <v>0.9259259259</v>
      </c>
      <c r="J34" s="211" t="str">
        <f t="shared" si="9"/>
        <v>축소</v>
      </c>
      <c r="K34" s="219">
        <f t="shared" si="10"/>
        <v>78</v>
      </c>
      <c r="L34" s="219">
        <f t="shared" si="11"/>
        <v>108</v>
      </c>
      <c r="M34" s="220" t="s">
        <v>269</v>
      </c>
      <c r="N34" s="241" t="s">
        <v>17</v>
      </c>
      <c r="O34" s="226">
        <v>43922.0</v>
      </c>
      <c r="P34" s="221" t="s">
        <v>207</v>
      </c>
      <c r="Q34" s="227" t="s">
        <v>208</v>
      </c>
      <c r="R34" s="227" t="s">
        <v>209</v>
      </c>
      <c r="S34" s="231" t="s">
        <v>210</v>
      </c>
      <c r="T34" s="231" t="s">
        <v>211</v>
      </c>
      <c r="U34" s="242" t="s">
        <v>212</v>
      </c>
      <c r="V34" s="223" t="s">
        <v>270</v>
      </c>
      <c r="W34" s="229" t="s">
        <v>37</v>
      </c>
      <c r="X34" s="229" t="s">
        <v>37</v>
      </c>
      <c r="Y34" s="229" t="s">
        <v>37</v>
      </c>
      <c r="Z34" s="229" t="s">
        <v>37</v>
      </c>
      <c r="AA34" s="229" t="s">
        <v>37</v>
      </c>
      <c r="AB34" s="230">
        <v>50.0</v>
      </c>
      <c r="AC34" s="230">
        <v>10.0</v>
      </c>
      <c r="AD34" s="230">
        <v>166.0</v>
      </c>
      <c r="AE34" s="230" t="s">
        <v>37</v>
      </c>
      <c r="AF34" s="230" t="s">
        <v>37</v>
      </c>
      <c r="AG34" s="229">
        <v>70.0</v>
      </c>
      <c r="AH34" s="229">
        <v>10.0</v>
      </c>
      <c r="AI34" s="229">
        <v>540.0</v>
      </c>
      <c r="AJ34" s="229" t="s">
        <v>37</v>
      </c>
      <c r="AK34" s="229" t="s">
        <v>37</v>
      </c>
      <c r="AL34" s="230">
        <v>70.0</v>
      </c>
      <c r="AM34" s="230">
        <v>10.0</v>
      </c>
      <c r="AN34" s="230">
        <v>378.0</v>
      </c>
      <c r="AO34" s="230" t="s">
        <v>37</v>
      </c>
      <c r="AP34" s="230" t="s">
        <v>37</v>
      </c>
      <c r="AQ34" s="229">
        <v>50.0</v>
      </c>
      <c r="AR34" s="229">
        <v>7.0</v>
      </c>
      <c r="AS34" s="229">
        <v>350.0</v>
      </c>
      <c r="AT34" s="229" t="s">
        <v>37</v>
      </c>
      <c r="AU34" s="229">
        <v>14040.0</v>
      </c>
    </row>
    <row r="35" ht="42.75" customHeight="1">
      <c r="A35" s="208">
        <v>34.0</v>
      </c>
      <c r="B35" s="208">
        <v>1.153E9</v>
      </c>
      <c r="C35" s="208" t="s">
        <v>10</v>
      </c>
      <c r="D35" s="208" t="s">
        <v>96</v>
      </c>
      <c r="E35" s="208" t="s">
        <v>305</v>
      </c>
      <c r="F35" s="208">
        <v>126.887536</v>
      </c>
      <c r="G35" s="208">
        <v>37.495472</v>
      </c>
      <c r="H35" s="209" t="s">
        <v>306</v>
      </c>
      <c r="I35" s="210">
        <f t="shared" si="5"/>
        <v>0.7667731629</v>
      </c>
      <c r="J35" s="211" t="str">
        <f t="shared" si="9"/>
        <v>축소</v>
      </c>
      <c r="K35" s="219">
        <f t="shared" si="10"/>
        <v>124</v>
      </c>
      <c r="L35" s="219">
        <f t="shared" si="11"/>
        <v>62</v>
      </c>
      <c r="M35" s="220" t="s">
        <v>269</v>
      </c>
      <c r="N35" s="214" t="s">
        <v>18</v>
      </c>
      <c r="O35" s="216">
        <v>43847.0</v>
      </c>
      <c r="P35" s="221" t="s">
        <v>207</v>
      </c>
      <c r="Q35" s="209" t="s">
        <v>208</v>
      </c>
      <c r="R35" s="209" t="s">
        <v>209</v>
      </c>
      <c r="S35" s="209" t="s">
        <v>210</v>
      </c>
      <c r="T35" s="209" t="s">
        <v>211</v>
      </c>
      <c r="U35" s="268" t="s">
        <v>212</v>
      </c>
      <c r="V35" s="208" t="s">
        <v>270</v>
      </c>
      <c r="W35" s="217" t="s">
        <v>37</v>
      </c>
      <c r="X35" s="217" t="s">
        <v>37</v>
      </c>
      <c r="Y35" s="217" t="s">
        <v>37</v>
      </c>
      <c r="Z35" s="217" t="s">
        <v>37</v>
      </c>
      <c r="AA35" s="217" t="s">
        <v>37</v>
      </c>
      <c r="AB35" s="218">
        <v>50.0</v>
      </c>
      <c r="AC35" s="218">
        <v>10.0</v>
      </c>
      <c r="AD35" s="218">
        <v>135.0</v>
      </c>
      <c r="AE35" s="218" t="s">
        <v>37</v>
      </c>
      <c r="AF35" s="218" t="s">
        <v>37</v>
      </c>
      <c r="AG35" s="217">
        <v>70.0</v>
      </c>
      <c r="AH35" s="217">
        <v>10.0</v>
      </c>
      <c r="AI35" s="217">
        <v>590.0</v>
      </c>
      <c r="AJ35" s="217" t="s">
        <v>37</v>
      </c>
      <c r="AK35" s="217" t="s">
        <v>37</v>
      </c>
      <c r="AL35" s="218">
        <v>70.0</v>
      </c>
      <c r="AM35" s="218">
        <v>10.0</v>
      </c>
      <c r="AN35" s="218">
        <v>313.0</v>
      </c>
      <c r="AO35" s="218" t="s">
        <v>37</v>
      </c>
      <c r="AP35" s="218" t="s">
        <v>37</v>
      </c>
      <c r="AQ35" s="217">
        <v>50.0</v>
      </c>
      <c r="AR35" s="217">
        <v>7.0</v>
      </c>
      <c r="AS35" s="217">
        <v>240.0</v>
      </c>
      <c r="AT35" s="217" t="s">
        <v>37</v>
      </c>
      <c r="AU35" s="217">
        <v>10703.0</v>
      </c>
    </row>
    <row r="36" ht="42.75" customHeight="1">
      <c r="A36" s="208">
        <v>35.0</v>
      </c>
      <c r="B36" s="208">
        <v>1.1545E9</v>
      </c>
      <c r="C36" s="223" t="s">
        <v>10</v>
      </c>
      <c r="D36" s="223" t="s">
        <v>96</v>
      </c>
      <c r="E36" s="234" t="s">
        <v>307</v>
      </c>
      <c r="F36" s="223">
        <v>126.8955105</v>
      </c>
      <c r="G36" s="223">
        <v>37.4568644</v>
      </c>
      <c r="H36" s="231" t="s">
        <v>308</v>
      </c>
      <c r="I36" s="210">
        <f t="shared" si="5"/>
        <v>0.9506398537</v>
      </c>
      <c r="J36" s="211" t="str">
        <f t="shared" si="9"/>
        <v>축소</v>
      </c>
      <c r="K36" s="219">
        <f t="shared" si="10"/>
        <v>74</v>
      </c>
      <c r="L36" s="219">
        <f t="shared" si="11"/>
        <v>112</v>
      </c>
      <c r="M36" s="220" t="s">
        <v>269</v>
      </c>
      <c r="N36" s="283" t="s">
        <v>19</v>
      </c>
      <c r="O36" s="226">
        <v>43847.0</v>
      </c>
      <c r="P36" s="221" t="s">
        <v>207</v>
      </c>
      <c r="Q36" s="227" t="s">
        <v>208</v>
      </c>
      <c r="R36" s="227" t="s">
        <v>209</v>
      </c>
      <c r="S36" s="227" t="s">
        <v>210</v>
      </c>
      <c r="T36" s="231" t="s">
        <v>211</v>
      </c>
      <c r="U36" s="242" t="s">
        <v>212</v>
      </c>
      <c r="V36" s="223" t="s">
        <v>270</v>
      </c>
      <c r="W36" s="284" t="s">
        <v>37</v>
      </c>
      <c r="X36" s="284" t="s">
        <v>37</v>
      </c>
      <c r="Y36" s="284" t="s">
        <v>37</v>
      </c>
      <c r="Z36" s="284" t="s">
        <v>37</v>
      </c>
      <c r="AA36" s="284" t="s">
        <v>37</v>
      </c>
      <c r="AB36" s="230">
        <v>50.0</v>
      </c>
      <c r="AC36" s="230">
        <v>10.0</v>
      </c>
      <c r="AD36" s="230">
        <v>100.0</v>
      </c>
      <c r="AE36" s="230" t="s">
        <v>37</v>
      </c>
      <c r="AF36" s="230">
        <v>7561.0</v>
      </c>
      <c r="AG36" s="229">
        <v>70.0</v>
      </c>
      <c r="AH36" s="229">
        <v>10.0</v>
      </c>
      <c r="AI36" s="229">
        <v>320.0</v>
      </c>
      <c r="AJ36" s="229" t="s">
        <v>37</v>
      </c>
      <c r="AK36" s="229">
        <v>10382.0</v>
      </c>
      <c r="AL36" s="230">
        <v>70.0</v>
      </c>
      <c r="AM36" s="230">
        <v>10.0</v>
      </c>
      <c r="AN36" s="230">
        <v>273.5</v>
      </c>
      <c r="AO36" s="230">
        <v>1409722.0</v>
      </c>
      <c r="AP36" s="230">
        <v>7153.0</v>
      </c>
      <c r="AQ36" s="229">
        <v>50.0</v>
      </c>
      <c r="AR36" s="229">
        <v>7.0</v>
      </c>
      <c r="AS36" s="229">
        <v>260.0</v>
      </c>
      <c r="AT36" s="229">
        <v>1896676.0</v>
      </c>
      <c r="AU36" s="229">
        <v>7618.0</v>
      </c>
    </row>
    <row r="37" ht="42.75" customHeight="1">
      <c r="A37" s="208">
        <v>36.0</v>
      </c>
      <c r="B37" s="208">
        <v>1.156E9</v>
      </c>
      <c r="C37" s="236" t="s">
        <v>10</v>
      </c>
      <c r="D37" s="236" t="s">
        <v>96</v>
      </c>
      <c r="E37" s="236" t="s">
        <v>309</v>
      </c>
      <c r="F37" s="236">
        <v>126.896004</v>
      </c>
      <c r="G37" s="236">
        <v>37.526436</v>
      </c>
      <c r="H37" s="221" t="s">
        <v>310</v>
      </c>
      <c r="I37" s="210">
        <f t="shared" si="5"/>
        <v>0.7397959184</v>
      </c>
      <c r="J37" s="211" t="str">
        <f t="shared" si="9"/>
        <v>축소</v>
      </c>
      <c r="K37" s="219">
        <f t="shared" si="10"/>
        <v>130</v>
      </c>
      <c r="L37" s="219">
        <f t="shared" si="11"/>
        <v>56</v>
      </c>
      <c r="M37" s="220" t="s">
        <v>269</v>
      </c>
      <c r="N37" s="237" t="s">
        <v>22</v>
      </c>
      <c r="O37" s="238">
        <v>43847.0</v>
      </c>
      <c r="P37" s="221" t="s">
        <v>207</v>
      </c>
      <c r="Q37" s="221" t="s">
        <v>208</v>
      </c>
      <c r="R37" s="221" t="s">
        <v>209</v>
      </c>
      <c r="S37" s="221" t="s">
        <v>210</v>
      </c>
      <c r="T37" s="221" t="s">
        <v>211</v>
      </c>
      <c r="U37" s="239" t="s">
        <v>212</v>
      </c>
      <c r="V37" s="236" t="s">
        <v>270</v>
      </c>
      <c r="W37" s="235" t="s">
        <v>37</v>
      </c>
      <c r="X37" s="235" t="s">
        <v>37</v>
      </c>
      <c r="Y37" s="235" t="s">
        <v>37</v>
      </c>
      <c r="Z37" s="235" t="s">
        <v>37</v>
      </c>
      <c r="AA37" s="235">
        <v>9511.0</v>
      </c>
      <c r="AB37" s="240">
        <v>50.0</v>
      </c>
      <c r="AC37" s="240">
        <v>10.0</v>
      </c>
      <c r="AD37" s="240">
        <v>351.0</v>
      </c>
      <c r="AE37" s="240" t="s">
        <v>37</v>
      </c>
      <c r="AF37" s="240">
        <v>14535.0</v>
      </c>
      <c r="AG37" s="235">
        <v>50.0</v>
      </c>
      <c r="AH37" s="235">
        <v>10.0</v>
      </c>
      <c r="AI37" s="235">
        <v>500.0</v>
      </c>
      <c r="AJ37" s="235" t="s">
        <v>37</v>
      </c>
      <c r="AK37" s="235">
        <v>20168.0</v>
      </c>
      <c r="AL37" s="240">
        <v>70.0</v>
      </c>
      <c r="AM37" s="240">
        <v>10.0</v>
      </c>
      <c r="AN37" s="240">
        <v>392.0</v>
      </c>
      <c r="AO37" s="240" t="s">
        <v>37</v>
      </c>
      <c r="AP37" s="240">
        <v>13434.0</v>
      </c>
      <c r="AQ37" s="235">
        <v>50.0</v>
      </c>
      <c r="AR37" s="235">
        <v>7.0</v>
      </c>
      <c r="AS37" s="235">
        <v>290.0</v>
      </c>
      <c r="AT37" s="235" t="s">
        <v>37</v>
      </c>
      <c r="AU37" s="235">
        <v>14142.0</v>
      </c>
    </row>
    <row r="38" ht="42.75" customHeight="1">
      <c r="A38" s="208">
        <v>37.0</v>
      </c>
      <c r="B38" s="208">
        <v>1.159E9</v>
      </c>
      <c r="C38" s="236" t="s">
        <v>10</v>
      </c>
      <c r="D38" s="236" t="s">
        <v>96</v>
      </c>
      <c r="E38" s="236" t="s">
        <v>311</v>
      </c>
      <c r="F38" s="236">
        <v>126.9395</v>
      </c>
      <c r="G38" s="236">
        <v>37.51245</v>
      </c>
      <c r="H38" s="221" t="s">
        <v>312</v>
      </c>
      <c r="I38" s="210">
        <f t="shared" si="5"/>
        <v>1.392857143</v>
      </c>
      <c r="J38" s="211" t="str">
        <f t="shared" si="9"/>
        <v>확대</v>
      </c>
      <c r="K38" s="219">
        <f t="shared" si="10"/>
        <v>9</v>
      </c>
      <c r="L38" s="219">
        <f t="shared" si="11"/>
        <v>177</v>
      </c>
      <c r="M38" s="220" t="s">
        <v>269</v>
      </c>
      <c r="N38" s="237" t="s">
        <v>18</v>
      </c>
      <c r="O38" s="238">
        <v>43847.0</v>
      </c>
      <c r="P38" s="221" t="s">
        <v>207</v>
      </c>
      <c r="Q38" s="221" t="s">
        <v>208</v>
      </c>
      <c r="R38" s="221" t="s">
        <v>209</v>
      </c>
      <c r="S38" s="221" t="s">
        <v>210</v>
      </c>
      <c r="T38" s="221" t="s">
        <v>211</v>
      </c>
      <c r="U38" s="239" t="s">
        <v>212</v>
      </c>
      <c r="V38" s="236" t="s">
        <v>270</v>
      </c>
      <c r="W38" s="235" t="s">
        <v>37</v>
      </c>
      <c r="X38" s="235" t="s">
        <v>37</v>
      </c>
      <c r="Y38" s="235" t="s">
        <v>37</v>
      </c>
      <c r="Z38" s="235" t="s">
        <v>37</v>
      </c>
      <c r="AA38" s="235" t="s">
        <v>37</v>
      </c>
      <c r="AB38" s="240">
        <v>50.0</v>
      </c>
      <c r="AC38" s="240">
        <v>10.0</v>
      </c>
      <c r="AD38" s="240">
        <v>176.0</v>
      </c>
      <c r="AE38" s="240" t="s">
        <v>37</v>
      </c>
      <c r="AF38" s="240" t="s">
        <v>37</v>
      </c>
      <c r="AG38" s="235">
        <v>50.0</v>
      </c>
      <c r="AH38" s="235">
        <v>10.0</v>
      </c>
      <c r="AI38" s="235">
        <v>350.0</v>
      </c>
      <c r="AJ38" s="235" t="s">
        <v>37</v>
      </c>
      <c r="AK38" s="235" t="s">
        <v>37</v>
      </c>
      <c r="AL38" s="240">
        <v>50.0</v>
      </c>
      <c r="AM38" s="240">
        <v>10.0</v>
      </c>
      <c r="AN38" s="240">
        <v>336.0</v>
      </c>
      <c r="AO38" s="240" t="s">
        <v>37</v>
      </c>
      <c r="AP38" s="240" t="s">
        <v>37</v>
      </c>
      <c r="AQ38" s="235">
        <v>50.0</v>
      </c>
      <c r="AR38" s="235">
        <v>7.0</v>
      </c>
      <c r="AS38" s="235">
        <v>468.0</v>
      </c>
      <c r="AT38" s="235">
        <v>493413.0</v>
      </c>
      <c r="AU38" s="235">
        <v>9560.0</v>
      </c>
    </row>
    <row r="39" ht="42.75" customHeight="1">
      <c r="A39" s="208">
        <v>38.0</v>
      </c>
      <c r="B39" s="208">
        <v>1.162E9</v>
      </c>
      <c r="C39" s="223" t="s">
        <v>10</v>
      </c>
      <c r="D39" s="223" t="s">
        <v>96</v>
      </c>
      <c r="E39" s="234" t="s">
        <v>313</v>
      </c>
      <c r="F39" s="223">
        <v>126.9514847</v>
      </c>
      <c r="G39" s="223">
        <v>37.4781549</v>
      </c>
      <c r="H39" s="231" t="s">
        <v>314</v>
      </c>
      <c r="I39" s="210">
        <f t="shared" si="5"/>
        <v>0.786637931</v>
      </c>
      <c r="J39" s="211" t="str">
        <f t="shared" si="9"/>
        <v>축소</v>
      </c>
      <c r="K39" s="219">
        <f t="shared" si="10"/>
        <v>118</v>
      </c>
      <c r="L39" s="219">
        <f t="shared" si="11"/>
        <v>68</v>
      </c>
      <c r="M39" s="220" t="s">
        <v>269</v>
      </c>
      <c r="N39" s="241" t="s">
        <v>22</v>
      </c>
      <c r="O39" s="226">
        <v>43845.0</v>
      </c>
      <c r="P39" s="221" t="s">
        <v>207</v>
      </c>
      <c r="Q39" s="227" t="s">
        <v>208</v>
      </c>
      <c r="R39" s="227" t="s">
        <v>209</v>
      </c>
      <c r="S39" s="231" t="s">
        <v>210</v>
      </c>
      <c r="T39" s="231" t="s">
        <v>211</v>
      </c>
      <c r="U39" s="233" t="s">
        <v>212</v>
      </c>
      <c r="V39" s="223" t="s">
        <v>270</v>
      </c>
      <c r="W39" s="229" t="s">
        <v>37</v>
      </c>
      <c r="X39" s="229" t="s">
        <v>37</v>
      </c>
      <c r="Y39" s="229" t="s">
        <v>37</v>
      </c>
      <c r="Z39" s="229" t="s">
        <v>37</v>
      </c>
      <c r="AA39" s="229" t="s">
        <v>37</v>
      </c>
      <c r="AB39" s="230">
        <v>100.0</v>
      </c>
      <c r="AC39" s="230">
        <v>10.0</v>
      </c>
      <c r="AD39" s="230">
        <v>230.0</v>
      </c>
      <c r="AE39" s="230" t="s">
        <v>37</v>
      </c>
      <c r="AF39" s="230">
        <v>10734.0</v>
      </c>
      <c r="AG39" s="229">
        <v>70.0</v>
      </c>
      <c r="AH39" s="229">
        <v>10.0</v>
      </c>
      <c r="AI39" s="229">
        <v>540.0</v>
      </c>
      <c r="AJ39" s="229" t="s">
        <v>37</v>
      </c>
      <c r="AK39" s="229">
        <v>10761.0</v>
      </c>
      <c r="AL39" s="230">
        <v>70.0</v>
      </c>
      <c r="AM39" s="230">
        <v>10.0</v>
      </c>
      <c r="AN39" s="230">
        <v>464.0</v>
      </c>
      <c r="AO39" s="230" t="s">
        <v>37</v>
      </c>
      <c r="AP39" s="230">
        <v>10761.0</v>
      </c>
      <c r="AQ39" s="229">
        <v>50.0</v>
      </c>
      <c r="AR39" s="229">
        <v>7.0</v>
      </c>
      <c r="AS39" s="229">
        <v>365.0</v>
      </c>
      <c r="AT39" s="229" t="s">
        <v>37</v>
      </c>
      <c r="AU39" s="229">
        <v>11650.0</v>
      </c>
    </row>
    <row r="40" ht="42.75" customHeight="1">
      <c r="A40" s="208">
        <v>39.0</v>
      </c>
      <c r="B40" s="208">
        <v>1.165E9</v>
      </c>
      <c r="C40" s="208" t="s">
        <v>10</v>
      </c>
      <c r="D40" s="208" t="s">
        <v>96</v>
      </c>
      <c r="E40" s="208" t="s">
        <v>315</v>
      </c>
      <c r="F40" s="208">
        <v>127.032598</v>
      </c>
      <c r="G40" s="208">
        <v>37.483569</v>
      </c>
      <c r="H40" s="209" t="s">
        <v>316</v>
      </c>
      <c r="I40" s="210">
        <f t="shared" si="5"/>
        <v>0.625</v>
      </c>
      <c r="J40" s="211" t="str">
        <f t="shared" si="9"/>
        <v>축소</v>
      </c>
      <c r="K40" s="219">
        <f t="shared" si="10"/>
        <v>156</v>
      </c>
      <c r="L40" s="219">
        <f t="shared" si="11"/>
        <v>30</v>
      </c>
      <c r="M40" s="220" t="s">
        <v>269</v>
      </c>
      <c r="N40" s="214" t="s">
        <v>19</v>
      </c>
      <c r="O40" s="216">
        <v>43847.0</v>
      </c>
      <c r="P40" s="221" t="s">
        <v>207</v>
      </c>
      <c r="Q40" s="209" t="s">
        <v>208</v>
      </c>
      <c r="R40" s="209" t="s">
        <v>209</v>
      </c>
      <c r="S40" s="209" t="s">
        <v>210</v>
      </c>
      <c r="T40" s="209" t="s">
        <v>211</v>
      </c>
      <c r="U40" s="222" t="s">
        <v>212</v>
      </c>
      <c r="V40" s="208" t="s">
        <v>270</v>
      </c>
      <c r="W40" s="217" t="s">
        <v>37</v>
      </c>
      <c r="X40" s="217" t="s">
        <v>37</v>
      </c>
      <c r="Y40" s="217" t="s">
        <v>37</v>
      </c>
      <c r="Z40" s="217" t="s">
        <v>37</v>
      </c>
      <c r="AA40" s="217" t="s">
        <v>37</v>
      </c>
      <c r="AB40" s="218">
        <v>50.0</v>
      </c>
      <c r="AC40" s="218">
        <v>10.0</v>
      </c>
      <c r="AD40" s="218">
        <v>181.0</v>
      </c>
      <c r="AE40" s="218" t="s">
        <v>37</v>
      </c>
      <c r="AF40" s="218" t="s">
        <v>37</v>
      </c>
      <c r="AG40" s="217">
        <v>50.0</v>
      </c>
      <c r="AH40" s="217">
        <v>10.0</v>
      </c>
      <c r="AI40" s="217">
        <v>400.0</v>
      </c>
      <c r="AJ40" s="217" t="s">
        <v>37</v>
      </c>
      <c r="AK40" s="217" t="s">
        <v>37</v>
      </c>
      <c r="AL40" s="218">
        <v>50.0</v>
      </c>
      <c r="AM40" s="218">
        <v>10.0</v>
      </c>
      <c r="AN40" s="218">
        <v>800.0</v>
      </c>
      <c r="AO40" s="218" t="s">
        <v>37</v>
      </c>
      <c r="AP40" s="218" t="s">
        <v>37</v>
      </c>
      <c r="AQ40" s="217">
        <v>50.0</v>
      </c>
      <c r="AR40" s="217">
        <v>7.0</v>
      </c>
      <c r="AS40" s="217">
        <v>500.0</v>
      </c>
      <c r="AT40" s="217" t="s">
        <v>37</v>
      </c>
      <c r="AU40" s="217">
        <v>13913.0</v>
      </c>
    </row>
    <row r="41" ht="42.75" customHeight="1">
      <c r="A41" s="208">
        <v>40.0</v>
      </c>
      <c r="B41" s="208">
        <v>1.168E9</v>
      </c>
      <c r="C41" s="208" t="s">
        <v>10</v>
      </c>
      <c r="D41" s="223" t="s">
        <v>96</v>
      </c>
      <c r="E41" s="223" t="s">
        <v>317</v>
      </c>
      <c r="F41" s="223">
        <v>127.047502</v>
      </c>
      <c r="G41" s="223">
        <v>37.517305</v>
      </c>
      <c r="H41" s="227" t="s">
        <v>318</v>
      </c>
      <c r="I41" s="210">
        <f t="shared" si="5"/>
        <v>0.9509658247</v>
      </c>
      <c r="J41" s="211" t="str">
        <f t="shared" si="9"/>
        <v>축소</v>
      </c>
      <c r="K41" s="219">
        <f t="shared" si="10"/>
        <v>73</v>
      </c>
      <c r="L41" s="219">
        <f t="shared" si="11"/>
        <v>113</v>
      </c>
      <c r="M41" s="220" t="s">
        <v>269</v>
      </c>
      <c r="N41" s="241" t="s">
        <v>17</v>
      </c>
      <c r="O41" s="226">
        <v>43847.0</v>
      </c>
      <c r="P41" s="221" t="s">
        <v>207</v>
      </c>
      <c r="Q41" s="227" t="s">
        <v>208</v>
      </c>
      <c r="R41" s="227" t="s">
        <v>209</v>
      </c>
      <c r="S41" s="227" t="s">
        <v>210</v>
      </c>
      <c r="T41" s="227" t="s">
        <v>211</v>
      </c>
      <c r="U41" s="227" t="s">
        <v>212</v>
      </c>
      <c r="V41" s="223" t="s">
        <v>270</v>
      </c>
      <c r="W41" s="229" t="s">
        <v>37</v>
      </c>
      <c r="X41" s="229" t="s">
        <v>37</v>
      </c>
      <c r="Y41" s="229" t="s">
        <v>37</v>
      </c>
      <c r="Z41" s="229" t="s">
        <v>37</v>
      </c>
      <c r="AA41" s="229" t="s">
        <v>37</v>
      </c>
      <c r="AB41" s="230">
        <v>70.0</v>
      </c>
      <c r="AC41" s="230">
        <v>10.0</v>
      </c>
      <c r="AD41" s="230">
        <v>630.0</v>
      </c>
      <c r="AE41" s="230" t="s">
        <v>37</v>
      </c>
      <c r="AF41" s="230"/>
      <c r="AG41" s="229">
        <v>70.0</v>
      </c>
      <c r="AH41" s="229">
        <v>10.0</v>
      </c>
      <c r="AI41" s="235">
        <v>880.0</v>
      </c>
      <c r="AJ41" s="229" t="s">
        <v>37</v>
      </c>
      <c r="AK41" s="229">
        <v>30207.0</v>
      </c>
      <c r="AL41" s="230">
        <v>70.0</v>
      </c>
      <c r="AM41" s="230">
        <v>10.0</v>
      </c>
      <c r="AN41" s="230">
        <v>673.0</v>
      </c>
      <c r="AO41" s="230" t="s">
        <v>37</v>
      </c>
      <c r="AP41" s="230">
        <v>20682.0</v>
      </c>
      <c r="AQ41" s="229">
        <v>50.0</v>
      </c>
      <c r="AR41" s="229">
        <v>7.0</v>
      </c>
      <c r="AS41" s="229">
        <v>640.0</v>
      </c>
      <c r="AT41" s="229"/>
      <c r="AU41" s="229">
        <v>20928.0</v>
      </c>
    </row>
    <row r="42" ht="42.75" customHeight="1">
      <c r="A42" s="208">
        <v>41.0</v>
      </c>
      <c r="B42" s="208">
        <v>1.171E9</v>
      </c>
      <c r="C42" s="236" t="s">
        <v>10</v>
      </c>
      <c r="D42" s="236" t="s">
        <v>96</v>
      </c>
      <c r="E42" s="236" t="s">
        <v>319</v>
      </c>
      <c r="F42" s="236">
        <v>127.1059186</v>
      </c>
      <c r="G42" s="236">
        <v>37.5145636</v>
      </c>
      <c r="H42" s="221" t="s">
        <v>320</v>
      </c>
      <c r="I42" s="210">
        <f t="shared" si="5"/>
        <v>0.72899729</v>
      </c>
      <c r="J42" s="211" t="str">
        <f t="shared" si="9"/>
        <v>축소</v>
      </c>
      <c r="K42" s="219">
        <f t="shared" si="10"/>
        <v>132</v>
      </c>
      <c r="L42" s="219">
        <f t="shared" si="11"/>
        <v>54</v>
      </c>
      <c r="M42" s="220" t="s">
        <v>269</v>
      </c>
      <c r="N42" s="237" t="s">
        <v>17</v>
      </c>
      <c r="O42" s="238">
        <v>43847.0</v>
      </c>
      <c r="P42" s="221" t="s">
        <v>207</v>
      </c>
      <c r="Q42" s="221" t="s">
        <v>208</v>
      </c>
      <c r="R42" s="221" t="s">
        <v>209</v>
      </c>
      <c r="S42" s="221" t="s">
        <v>210</v>
      </c>
      <c r="T42" s="221" t="s">
        <v>211</v>
      </c>
      <c r="U42" s="239" t="s">
        <v>212</v>
      </c>
      <c r="V42" s="236" t="s">
        <v>270</v>
      </c>
      <c r="W42" s="235" t="s">
        <v>37</v>
      </c>
      <c r="X42" s="235" t="s">
        <v>37</v>
      </c>
      <c r="Y42" s="235" t="s">
        <v>37</v>
      </c>
      <c r="Z42" s="235" t="s">
        <v>37</v>
      </c>
      <c r="AA42" s="235" t="s">
        <v>37</v>
      </c>
      <c r="AB42" s="240">
        <v>50.0</v>
      </c>
      <c r="AC42" s="240">
        <v>10.0</v>
      </c>
      <c r="AD42" s="240">
        <v>281.0</v>
      </c>
      <c r="AE42" s="240" t="s">
        <v>37</v>
      </c>
      <c r="AF42" s="240" t="s">
        <v>37</v>
      </c>
      <c r="AG42" s="235">
        <v>50.0</v>
      </c>
      <c r="AH42" s="235">
        <v>10.0</v>
      </c>
      <c r="AI42" s="235">
        <v>500.0</v>
      </c>
      <c r="AJ42" s="235" t="s">
        <v>37</v>
      </c>
      <c r="AK42" s="235" t="s">
        <v>37</v>
      </c>
      <c r="AL42" s="240">
        <v>50.0</v>
      </c>
      <c r="AM42" s="240">
        <v>10.0</v>
      </c>
      <c r="AN42" s="240">
        <v>369.0</v>
      </c>
      <c r="AO42" s="240" t="s">
        <v>37</v>
      </c>
      <c r="AP42" s="240" t="s">
        <v>37</v>
      </c>
      <c r="AQ42" s="235">
        <v>50.0</v>
      </c>
      <c r="AR42" s="235">
        <v>7.0</v>
      </c>
      <c r="AS42" s="235">
        <v>269.0</v>
      </c>
      <c r="AT42" s="235" t="s">
        <v>37</v>
      </c>
      <c r="AU42" s="235">
        <v>17114.0</v>
      </c>
    </row>
    <row r="43" ht="42.75" customHeight="1">
      <c r="A43" s="208">
        <v>42.0</v>
      </c>
      <c r="B43" s="208">
        <v>1.174E9</v>
      </c>
      <c r="C43" s="236" t="s">
        <v>10</v>
      </c>
      <c r="D43" s="236" t="s">
        <v>96</v>
      </c>
      <c r="E43" s="236" t="s">
        <v>321</v>
      </c>
      <c r="F43" s="236">
        <v>127.1237708</v>
      </c>
      <c r="G43" s="236">
        <v>37.530126</v>
      </c>
      <c r="H43" s="221" t="s">
        <v>322</v>
      </c>
      <c r="I43" s="210">
        <f t="shared" si="5"/>
        <v>0.3238866397</v>
      </c>
      <c r="J43" s="211" t="str">
        <f t="shared" si="9"/>
        <v>축소</v>
      </c>
      <c r="K43" s="219">
        <f t="shared" si="10"/>
        <v>181</v>
      </c>
      <c r="L43" s="219">
        <f t="shared" si="11"/>
        <v>5</v>
      </c>
      <c r="M43" s="220" t="s">
        <v>269</v>
      </c>
      <c r="N43" s="237" t="s">
        <v>18</v>
      </c>
      <c r="O43" s="238">
        <v>43847.0</v>
      </c>
      <c r="P43" s="221" t="s">
        <v>207</v>
      </c>
      <c r="Q43" s="221" t="s">
        <v>208</v>
      </c>
      <c r="R43" s="221" t="s">
        <v>209</v>
      </c>
      <c r="S43" s="221" t="s">
        <v>210</v>
      </c>
      <c r="T43" s="221" t="s">
        <v>211</v>
      </c>
      <c r="U43" s="239" t="s">
        <v>212</v>
      </c>
      <c r="V43" s="236" t="s">
        <v>323</v>
      </c>
      <c r="W43" s="235" t="s">
        <v>37</v>
      </c>
      <c r="X43" s="235" t="s">
        <v>37</v>
      </c>
      <c r="Y43" s="235" t="s">
        <v>37</v>
      </c>
      <c r="Z43" s="235" t="s">
        <v>37</v>
      </c>
      <c r="AA43" s="235" t="s">
        <v>37</v>
      </c>
      <c r="AB43" s="240">
        <v>50.0</v>
      </c>
      <c r="AC43" s="240" t="s">
        <v>37</v>
      </c>
      <c r="AD43" s="240">
        <v>395.0</v>
      </c>
      <c r="AE43" s="240" t="s">
        <v>37</v>
      </c>
      <c r="AF43" s="240" t="s">
        <v>37</v>
      </c>
      <c r="AG43" s="235">
        <v>50.0</v>
      </c>
      <c r="AH43" s="235">
        <v>10.0</v>
      </c>
      <c r="AI43" s="235">
        <v>460.0</v>
      </c>
      <c r="AJ43" s="235" t="s">
        <v>37</v>
      </c>
      <c r="AK43" s="235" t="s">
        <v>37</v>
      </c>
      <c r="AL43" s="240">
        <v>50.0</v>
      </c>
      <c r="AM43" s="240">
        <v>10.0</v>
      </c>
      <c r="AN43" s="240">
        <v>494.0</v>
      </c>
      <c r="AO43" s="240" t="s">
        <v>37</v>
      </c>
      <c r="AP43" s="240">
        <v>11903.0</v>
      </c>
      <c r="AQ43" s="235">
        <v>50.0</v>
      </c>
      <c r="AR43" s="235">
        <v>7.0</v>
      </c>
      <c r="AS43" s="235">
        <v>160.0</v>
      </c>
      <c r="AT43" s="235" t="s">
        <v>37</v>
      </c>
      <c r="AU43" s="235">
        <v>12529.0</v>
      </c>
    </row>
    <row r="44" ht="42.75" customHeight="1">
      <c r="A44" s="246">
        <v>43.0</v>
      </c>
      <c r="B44" s="246">
        <v>2.611E9</v>
      </c>
      <c r="C44" s="246" t="s">
        <v>10</v>
      </c>
      <c r="D44" s="246" t="s">
        <v>97</v>
      </c>
      <c r="E44" s="247" t="s">
        <v>271</v>
      </c>
      <c r="F44" s="246">
        <v>129.032352</v>
      </c>
      <c r="G44" s="246">
        <v>35.106214</v>
      </c>
      <c r="H44" s="246" t="s">
        <v>37</v>
      </c>
      <c r="I44" s="249" t="s">
        <v>37</v>
      </c>
      <c r="J44" s="250" t="s">
        <v>23</v>
      </c>
      <c r="K44" s="251" t="s">
        <v>37</v>
      </c>
      <c r="L44" s="251" t="s">
        <v>37</v>
      </c>
      <c r="M44" s="285" t="s">
        <v>37</v>
      </c>
      <c r="N44" s="253" t="s">
        <v>23</v>
      </c>
      <c r="O44" s="254" t="s">
        <v>37</v>
      </c>
      <c r="P44" s="246" t="s">
        <v>37</v>
      </c>
      <c r="Q44" s="246" t="s">
        <v>37</v>
      </c>
      <c r="R44" s="246" t="s">
        <v>37</v>
      </c>
      <c r="S44" s="246" t="s">
        <v>37</v>
      </c>
      <c r="T44" s="246" t="s">
        <v>37</v>
      </c>
      <c r="U44" s="246" t="s">
        <v>37</v>
      </c>
      <c r="V44" s="246" t="s">
        <v>37</v>
      </c>
      <c r="W44" s="248" t="s">
        <v>37</v>
      </c>
      <c r="X44" s="248" t="s">
        <v>37</v>
      </c>
      <c r="Y44" s="248" t="s">
        <v>37</v>
      </c>
      <c r="Z44" s="248" t="s">
        <v>37</v>
      </c>
      <c r="AA44" s="248" t="s">
        <v>37</v>
      </c>
      <c r="AB44" s="248" t="s">
        <v>37</v>
      </c>
      <c r="AC44" s="248" t="s">
        <v>37</v>
      </c>
      <c r="AD44" s="248" t="s">
        <v>37</v>
      </c>
      <c r="AE44" s="248" t="s">
        <v>37</v>
      </c>
      <c r="AF44" s="248" t="s">
        <v>37</v>
      </c>
      <c r="AG44" s="248" t="s">
        <v>37</v>
      </c>
      <c r="AH44" s="248" t="s">
        <v>37</v>
      </c>
      <c r="AI44" s="248" t="s">
        <v>37</v>
      </c>
      <c r="AJ44" s="248" t="s">
        <v>37</v>
      </c>
      <c r="AK44" s="248" t="s">
        <v>37</v>
      </c>
      <c r="AL44" s="248" t="s">
        <v>37</v>
      </c>
      <c r="AM44" s="248" t="s">
        <v>37</v>
      </c>
      <c r="AN44" s="248" t="s">
        <v>37</v>
      </c>
      <c r="AO44" s="248" t="s">
        <v>37</v>
      </c>
      <c r="AP44" s="248" t="s">
        <v>37</v>
      </c>
      <c r="AQ44" s="248"/>
      <c r="AR44" s="248"/>
      <c r="AS44" s="248"/>
      <c r="AT44" s="248"/>
      <c r="AU44" s="248"/>
    </row>
    <row r="45" ht="42.75" customHeight="1">
      <c r="A45" s="246">
        <v>44.0</v>
      </c>
      <c r="B45" s="246">
        <v>2.614E9</v>
      </c>
      <c r="C45" s="246" t="s">
        <v>10</v>
      </c>
      <c r="D45" s="246" t="s">
        <v>97</v>
      </c>
      <c r="E45" s="247" t="s">
        <v>324</v>
      </c>
      <c r="F45" s="246">
        <v>129.0244125</v>
      </c>
      <c r="G45" s="246">
        <v>35.0979321</v>
      </c>
      <c r="H45" s="246" t="s">
        <v>37</v>
      </c>
      <c r="I45" s="249" t="s">
        <v>37</v>
      </c>
      <c r="J45" s="250" t="s">
        <v>23</v>
      </c>
      <c r="K45" s="251" t="s">
        <v>37</v>
      </c>
      <c r="L45" s="251" t="s">
        <v>37</v>
      </c>
      <c r="M45" s="285" t="s">
        <v>37</v>
      </c>
      <c r="N45" s="253" t="s">
        <v>23</v>
      </c>
      <c r="O45" s="254" t="s">
        <v>37</v>
      </c>
      <c r="P45" s="246" t="s">
        <v>37</v>
      </c>
      <c r="Q45" s="246" t="s">
        <v>37</v>
      </c>
      <c r="R45" s="246" t="s">
        <v>37</v>
      </c>
      <c r="S45" s="246" t="s">
        <v>37</v>
      </c>
      <c r="T45" s="246" t="s">
        <v>37</v>
      </c>
      <c r="U45" s="246" t="s">
        <v>37</v>
      </c>
      <c r="V45" s="246" t="s">
        <v>37</v>
      </c>
      <c r="W45" s="248" t="s">
        <v>37</v>
      </c>
      <c r="X45" s="248" t="s">
        <v>37</v>
      </c>
      <c r="Y45" s="248" t="s">
        <v>37</v>
      </c>
      <c r="Z45" s="248" t="s">
        <v>37</v>
      </c>
      <c r="AA45" s="248" t="s">
        <v>37</v>
      </c>
      <c r="AB45" s="248" t="s">
        <v>37</v>
      </c>
      <c r="AC45" s="248" t="s">
        <v>37</v>
      </c>
      <c r="AD45" s="248" t="s">
        <v>37</v>
      </c>
      <c r="AE45" s="248" t="s">
        <v>37</v>
      </c>
      <c r="AF45" s="248" t="s">
        <v>37</v>
      </c>
      <c r="AG45" s="248" t="s">
        <v>37</v>
      </c>
      <c r="AH45" s="248" t="s">
        <v>37</v>
      </c>
      <c r="AI45" s="248" t="s">
        <v>37</v>
      </c>
      <c r="AJ45" s="248" t="s">
        <v>37</v>
      </c>
      <c r="AK45" s="248" t="s">
        <v>37</v>
      </c>
      <c r="AL45" s="248" t="s">
        <v>37</v>
      </c>
      <c r="AM45" s="248" t="s">
        <v>37</v>
      </c>
      <c r="AN45" s="248" t="s">
        <v>37</v>
      </c>
      <c r="AO45" s="248" t="s">
        <v>37</v>
      </c>
      <c r="AP45" s="248" t="s">
        <v>37</v>
      </c>
      <c r="AQ45" s="248"/>
      <c r="AR45" s="248"/>
      <c r="AS45" s="248"/>
      <c r="AT45" s="248"/>
      <c r="AU45" s="248"/>
    </row>
    <row r="46" ht="42.75" customHeight="1">
      <c r="A46" s="208">
        <v>45.0</v>
      </c>
      <c r="B46" s="208">
        <v>2.617E9</v>
      </c>
      <c r="C46" s="223" t="s">
        <v>10</v>
      </c>
      <c r="D46" s="223" t="s">
        <v>97</v>
      </c>
      <c r="E46" s="234" t="s">
        <v>325</v>
      </c>
      <c r="F46" s="223">
        <v>129.0453253</v>
      </c>
      <c r="G46" s="223">
        <v>35.1292746</v>
      </c>
      <c r="H46" s="231" t="s">
        <v>326</v>
      </c>
      <c r="I46" s="210">
        <f>AS46/AN46</f>
        <v>0.7568807339</v>
      </c>
      <c r="J46" s="211" t="str">
        <f>ifs(I46=1, "유지", I46&lt;1, "축소",I46&gt;1,"확대")</f>
        <v>축소</v>
      </c>
      <c r="K46" s="219">
        <f>rank(I46,I$2:I$244)</f>
        <v>125</v>
      </c>
      <c r="L46" s="219">
        <f>rank(I46,I$2:I$244,1)</f>
        <v>61</v>
      </c>
      <c r="M46" s="220" t="s">
        <v>327</v>
      </c>
      <c r="N46" s="241" t="s">
        <v>18</v>
      </c>
      <c r="O46" s="226">
        <v>43690.0</v>
      </c>
      <c r="P46" s="221" t="s">
        <v>207</v>
      </c>
      <c r="Q46" s="227" t="s">
        <v>227</v>
      </c>
      <c r="R46" s="227" t="s">
        <v>209</v>
      </c>
      <c r="S46" s="231" t="s">
        <v>210</v>
      </c>
      <c r="T46" s="227" t="s">
        <v>228</v>
      </c>
      <c r="U46" s="231" t="s">
        <v>328</v>
      </c>
      <c r="V46" s="223" t="s">
        <v>37</v>
      </c>
      <c r="W46" s="229">
        <v>40.0</v>
      </c>
      <c r="X46" s="229">
        <v>10.0</v>
      </c>
      <c r="Y46" s="229">
        <v>23.0</v>
      </c>
      <c r="Z46" s="229">
        <v>12351.0</v>
      </c>
      <c r="AA46" s="229" t="s">
        <v>37</v>
      </c>
      <c r="AB46" s="230">
        <v>40.0</v>
      </c>
      <c r="AC46" s="230">
        <v>10.0</v>
      </c>
      <c r="AD46" s="230">
        <v>153.0</v>
      </c>
      <c r="AE46" s="230">
        <v>37805.0</v>
      </c>
      <c r="AF46" s="230">
        <v>2384.0</v>
      </c>
      <c r="AG46" s="229">
        <v>40.0</v>
      </c>
      <c r="AH46" s="229">
        <v>10.0</v>
      </c>
      <c r="AI46" s="229">
        <v>151.0</v>
      </c>
      <c r="AJ46" s="229">
        <v>41074.0</v>
      </c>
      <c r="AK46" s="229">
        <v>3412.0</v>
      </c>
      <c r="AL46" s="230">
        <v>40.0</v>
      </c>
      <c r="AM46" s="230">
        <v>5.0</v>
      </c>
      <c r="AN46" s="230">
        <v>218.0</v>
      </c>
      <c r="AO46" s="230">
        <v>62063.0</v>
      </c>
      <c r="AP46" s="230">
        <v>4057.0</v>
      </c>
      <c r="AQ46" s="229">
        <v>40.0</v>
      </c>
      <c r="AR46" s="229">
        <v>5.0</v>
      </c>
      <c r="AS46" s="229">
        <v>165.0</v>
      </c>
      <c r="AT46" s="229">
        <v>63336.0</v>
      </c>
      <c r="AU46" s="229">
        <v>3587.0</v>
      </c>
    </row>
    <row r="47" ht="42.75" customHeight="1">
      <c r="A47" s="246">
        <v>46.0</v>
      </c>
      <c r="B47" s="246">
        <v>2.62E9</v>
      </c>
      <c r="C47" s="246" t="s">
        <v>10</v>
      </c>
      <c r="D47" s="246" t="s">
        <v>97</v>
      </c>
      <c r="E47" s="247" t="s">
        <v>329</v>
      </c>
      <c r="F47" s="246">
        <v>129.067875</v>
      </c>
      <c r="G47" s="246">
        <v>35.091199</v>
      </c>
      <c r="H47" s="246" t="s">
        <v>37</v>
      </c>
      <c r="I47" s="249" t="s">
        <v>37</v>
      </c>
      <c r="J47" s="250" t="s">
        <v>23</v>
      </c>
      <c r="K47" s="251" t="s">
        <v>37</v>
      </c>
      <c r="L47" s="251" t="s">
        <v>37</v>
      </c>
      <c r="M47" s="285" t="s">
        <v>37</v>
      </c>
      <c r="N47" s="253" t="s">
        <v>23</v>
      </c>
      <c r="O47" s="254" t="s">
        <v>37</v>
      </c>
      <c r="P47" s="246" t="s">
        <v>37</v>
      </c>
      <c r="Q47" s="246" t="s">
        <v>37</v>
      </c>
      <c r="R47" s="246" t="s">
        <v>37</v>
      </c>
      <c r="S47" s="246" t="s">
        <v>37</v>
      </c>
      <c r="T47" s="246" t="s">
        <v>37</v>
      </c>
      <c r="U47" s="246" t="s">
        <v>37</v>
      </c>
      <c r="V47" s="246" t="s">
        <v>37</v>
      </c>
      <c r="W47" s="248" t="s">
        <v>37</v>
      </c>
      <c r="X47" s="248" t="s">
        <v>37</v>
      </c>
      <c r="Y47" s="248" t="s">
        <v>37</v>
      </c>
      <c r="Z47" s="248" t="s">
        <v>37</v>
      </c>
      <c r="AA47" s="248" t="s">
        <v>37</v>
      </c>
      <c r="AB47" s="248" t="s">
        <v>37</v>
      </c>
      <c r="AC47" s="248" t="s">
        <v>37</v>
      </c>
      <c r="AD47" s="248" t="s">
        <v>37</v>
      </c>
      <c r="AE47" s="248" t="s">
        <v>37</v>
      </c>
      <c r="AF47" s="248" t="s">
        <v>37</v>
      </c>
      <c r="AG47" s="248" t="s">
        <v>37</v>
      </c>
      <c r="AH47" s="248" t="s">
        <v>37</v>
      </c>
      <c r="AI47" s="248" t="s">
        <v>37</v>
      </c>
      <c r="AJ47" s="248" t="s">
        <v>37</v>
      </c>
      <c r="AK47" s="248" t="s">
        <v>37</v>
      </c>
      <c r="AL47" s="248" t="s">
        <v>37</v>
      </c>
      <c r="AM47" s="248" t="s">
        <v>37</v>
      </c>
      <c r="AN47" s="248" t="s">
        <v>37</v>
      </c>
      <c r="AO47" s="248" t="s">
        <v>37</v>
      </c>
      <c r="AP47" s="248" t="s">
        <v>37</v>
      </c>
      <c r="AQ47" s="248"/>
      <c r="AR47" s="248"/>
      <c r="AS47" s="248"/>
      <c r="AT47" s="248"/>
      <c r="AU47" s="248"/>
    </row>
    <row r="48" ht="42.75" customHeight="1">
      <c r="A48" s="246">
        <v>47.0</v>
      </c>
      <c r="B48" s="246">
        <v>2.623E9</v>
      </c>
      <c r="C48" s="246" t="s">
        <v>10</v>
      </c>
      <c r="D48" s="246" t="s">
        <v>97</v>
      </c>
      <c r="E48" s="247" t="s">
        <v>330</v>
      </c>
      <c r="F48" s="246">
        <v>129.053157</v>
      </c>
      <c r="G48" s="246">
        <v>35.162913</v>
      </c>
      <c r="H48" s="246" t="s">
        <v>37</v>
      </c>
      <c r="I48" s="249" t="s">
        <v>37</v>
      </c>
      <c r="J48" s="250" t="s">
        <v>23</v>
      </c>
      <c r="K48" s="251" t="s">
        <v>37</v>
      </c>
      <c r="L48" s="251" t="s">
        <v>37</v>
      </c>
      <c r="M48" s="285" t="s">
        <v>37</v>
      </c>
      <c r="N48" s="253" t="s">
        <v>23</v>
      </c>
      <c r="O48" s="254" t="s">
        <v>37</v>
      </c>
      <c r="P48" s="246" t="s">
        <v>37</v>
      </c>
      <c r="Q48" s="246" t="s">
        <v>37</v>
      </c>
      <c r="R48" s="246" t="s">
        <v>37</v>
      </c>
      <c r="S48" s="246" t="s">
        <v>37</v>
      </c>
      <c r="T48" s="246" t="s">
        <v>37</v>
      </c>
      <c r="U48" s="246" t="s">
        <v>37</v>
      </c>
      <c r="V48" s="246" t="s">
        <v>37</v>
      </c>
      <c r="W48" s="248" t="s">
        <v>37</v>
      </c>
      <c r="X48" s="248" t="s">
        <v>37</v>
      </c>
      <c r="Y48" s="248" t="s">
        <v>37</v>
      </c>
      <c r="Z48" s="248" t="s">
        <v>37</v>
      </c>
      <c r="AA48" s="248" t="s">
        <v>37</v>
      </c>
      <c r="AB48" s="248" t="s">
        <v>37</v>
      </c>
      <c r="AC48" s="248" t="s">
        <v>37</v>
      </c>
      <c r="AD48" s="248" t="s">
        <v>37</v>
      </c>
      <c r="AE48" s="248" t="s">
        <v>37</v>
      </c>
      <c r="AF48" s="248" t="s">
        <v>37</v>
      </c>
      <c r="AG48" s="248" t="s">
        <v>37</v>
      </c>
      <c r="AH48" s="248" t="s">
        <v>37</v>
      </c>
      <c r="AI48" s="248" t="s">
        <v>37</v>
      </c>
      <c r="AJ48" s="248" t="s">
        <v>37</v>
      </c>
      <c r="AK48" s="248" t="s">
        <v>37</v>
      </c>
      <c r="AL48" s="248" t="s">
        <v>37</v>
      </c>
      <c r="AM48" s="248" t="s">
        <v>37</v>
      </c>
      <c r="AN48" s="248" t="s">
        <v>37</v>
      </c>
      <c r="AO48" s="248" t="s">
        <v>37</v>
      </c>
      <c r="AP48" s="248" t="s">
        <v>37</v>
      </c>
      <c r="AQ48" s="248"/>
      <c r="AR48" s="248"/>
      <c r="AS48" s="248"/>
      <c r="AT48" s="248"/>
      <c r="AU48" s="248"/>
    </row>
    <row r="49" ht="42.75" customHeight="1">
      <c r="A49" s="246">
        <v>48.0</v>
      </c>
      <c r="B49" s="246">
        <v>2.626E9</v>
      </c>
      <c r="C49" s="246" t="s">
        <v>10</v>
      </c>
      <c r="D49" s="246" t="s">
        <v>97</v>
      </c>
      <c r="E49" s="247" t="s">
        <v>331</v>
      </c>
      <c r="F49" s="246">
        <v>129.0938569</v>
      </c>
      <c r="G49" s="246">
        <v>35.1964382</v>
      </c>
      <c r="H49" s="246" t="s">
        <v>37</v>
      </c>
      <c r="I49" s="249" t="s">
        <v>37</v>
      </c>
      <c r="J49" s="250" t="s">
        <v>23</v>
      </c>
      <c r="K49" s="251" t="s">
        <v>37</v>
      </c>
      <c r="L49" s="251" t="s">
        <v>37</v>
      </c>
      <c r="M49" s="285" t="s">
        <v>37</v>
      </c>
      <c r="N49" s="253" t="s">
        <v>23</v>
      </c>
      <c r="O49" s="254" t="s">
        <v>37</v>
      </c>
      <c r="P49" s="246" t="s">
        <v>37</v>
      </c>
      <c r="Q49" s="246" t="s">
        <v>37</v>
      </c>
      <c r="R49" s="246" t="s">
        <v>37</v>
      </c>
      <c r="S49" s="246" t="s">
        <v>37</v>
      </c>
      <c r="T49" s="246" t="s">
        <v>37</v>
      </c>
      <c r="U49" s="246" t="s">
        <v>37</v>
      </c>
      <c r="V49" s="246" t="s">
        <v>37</v>
      </c>
      <c r="W49" s="248" t="s">
        <v>37</v>
      </c>
      <c r="X49" s="248" t="s">
        <v>37</v>
      </c>
      <c r="Y49" s="248" t="s">
        <v>37</v>
      </c>
      <c r="Z49" s="248" t="s">
        <v>37</v>
      </c>
      <c r="AA49" s="248" t="s">
        <v>37</v>
      </c>
      <c r="AB49" s="248" t="s">
        <v>37</v>
      </c>
      <c r="AC49" s="248" t="s">
        <v>37</v>
      </c>
      <c r="AD49" s="248" t="s">
        <v>37</v>
      </c>
      <c r="AE49" s="248" t="s">
        <v>37</v>
      </c>
      <c r="AF49" s="248" t="s">
        <v>37</v>
      </c>
      <c r="AG49" s="248" t="s">
        <v>37</v>
      </c>
      <c r="AH49" s="248" t="s">
        <v>37</v>
      </c>
      <c r="AI49" s="248" t="s">
        <v>37</v>
      </c>
      <c r="AJ49" s="248" t="s">
        <v>37</v>
      </c>
      <c r="AK49" s="248" t="s">
        <v>37</v>
      </c>
      <c r="AL49" s="248" t="s">
        <v>37</v>
      </c>
      <c r="AM49" s="248" t="s">
        <v>37</v>
      </c>
      <c r="AN49" s="248" t="s">
        <v>37</v>
      </c>
      <c r="AO49" s="248" t="s">
        <v>37</v>
      </c>
      <c r="AP49" s="248" t="s">
        <v>37</v>
      </c>
      <c r="AQ49" s="248"/>
      <c r="AR49" s="248"/>
      <c r="AS49" s="248"/>
      <c r="AT49" s="248"/>
      <c r="AU49" s="248"/>
    </row>
    <row r="50" ht="42.75" customHeight="1">
      <c r="A50" s="208">
        <v>49.0</v>
      </c>
      <c r="B50" s="208">
        <v>2.629E9</v>
      </c>
      <c r="C50" s="236" t="s">
        <v>10</v>
      </c>
      <c r="D50" s="236" t="s">
        <v>97</v>
      </c>
      <c r="E50" s="236" t="s">
        <v>332</v>
      </c>
      <c r="F50" s="236">
        <v>129.084163</v>
      </c>
      <c r="G50" s="236">
        <v>35.136577</v>
      </c>
      <c r="H50" s="221" t="s">
        <v>333</v>
      </c>
      <c r="I50" s="210">
        <f>AS50/AN50</f>
        <v>1.14416476</v>
      </c>
      <c r="J50" s="211" t="str">
        <f>ifs(I50=1, "유지", I50&lt;1, "축소",I50&gt;1,"확대")</f>
        <v>확대</v>
      </c>
      <c r="K50" s="219">
        <f>rank(I50,I$2:I$244)</f>
        <v>25</v>
      </c>
      <c r="L50" s="219">
        <f>rank(I50,I$2:I$244,1)</f>
        <v>161</v>
      </c>
      <c r="M50" s="220" t="s">
        <v>334</v>
      </c>
      <c r="N50" s="237" t="s">
        <v>18</v>
      </c>
      <c r="O50" s="238">
        <v>44074.0</v>
      </c>
      <c r="P50" s="221" t="s">
        <v>207</v>
      </c>
      <c r="Q50" s="221" t="s">
        <v>227</v>
      </c>
      <c r="R50" s="221" t="s">
        <v>209</v>
      </c>
      <c r="S50" s="221" t="s">
        <v>210</v>
      </c>
      <c r="T50" s="221" t="s">
        <v>228</v>
      </c>
      <c r="U50" s="239" t="s">
        <v>335</v>
      </c>
      <c r="V50" s="236" t="s">
        <v>37</v>
      </c>
      <c r="W50" s="235" t="s">
        <v>37</v>
      </c>
      <c r="X50" s="235" t="s">
        <v>37</v>
      </c>
      <c r="Y50" s="235" t="s">
        <v>37</v>
      </c>
      <c r="Z50" s="235" t="s">
        <v>37</v>
      </c>
      <c r="AA50" s="235" t="s">
        <v>37</v>
      </c>
      <c r="AB50" s="240">
        <v>40.0</v>
      </c>
      <c r="AC50" s="240">
        <v>10.0</v>
      </c>
      <c r="AD50" s="240">
        <v>53.0</v>
      </c>
      <c r="AE50" s="240">
        <v>8699.0</v>
      </c>
      <c r="AF50" s="240">
        <v>5640.0</v>
      </c>
      <c r="AG50" s="235">
        <v>40.0</v>
      </c>
      <c r="AH50" s="235">
        <v>10.0</v>
      </c>
      <c r="AI50" s="235">
        <v>223.0</v>
      </c>
      <c r="AJ50" s="235">
        <v>64287.0</v>
      </c>
      <c r="AK50" s="235">
        <v>5789.0</v>
      </c>
      <c r="AL50" s="240">
        <v>30.0</v>
      </c>
      <c r="AM50" s="240">
        <v>5.0</v>
      </c>
      <c r="AN50" s="240">
        <v>437.0</v>
      </c>
      <c r="AO50" s="240">
        <v>97938.0</v>
      </c>
      <c r="AP50" s="240">
        <v>7270.0</v>
      </c>
      <c r="AQ50" s="235">
        <v>30.0</v>
      </c>
      <c r="AR50" s="235">
        <v>5.0</v>
      </c>
      <c r="AS50" s="235">
        <v>500.0</v>
      </c>
      <c r="AT50" s="235">
        <v>99825.0</v>
      </c>
      <c r="AU50" s="235">
        <v>7711.0</v>
      </c>
    </row>
    <row r="51" ht="42.75" customHeight="1">
      <c r="A51" s="246">
        <v>50.0</v>
      </c>
      <c r="B51" s="246">
        <v>2.632E9</v>
      </c>
      <c r="C51" s="246" t="s">
        <v>10</v>
      </c>
      <c r="D51" s="246" t="s">
        <v>97</v>
      </c>
      <c r="E51" s="247" t="s">
        <v>336</v>
      </c>
      <c r="F51" s="246">
        <v>128.990438</v>
      </c>
      <c r="G51" s="246">
        <v>35.197185</v>
      </c>
      <c r="H51" s="246" t="s">
        <v>37</v>
      </c>
      <c r="I51" s="249" t="s">
        <v>37</v>
      </c>
      <c r="J51" s="250" t="s">
        <v>23</v>
      </c>
      <c r="K51" s="251" t="s">
        <v>37</v>
      </c>
      <c r="L51" s="251" t="s">
        <v>37</v>
      </c>
      <c r="M51" s="285" t="s">
        <v>37</v>
      </c>
      <c r="N51" s="253" t="s">
        <v>23</v>
      </c>
      <c r="O51" s="254" t="s">
        <v>37</v>
      </c>
      <c r="P51" s="246" t="s">
        <v>37</v>
      </c>
      <c r="Q51" s="246" t="s">
        <v>37</v>
      </c>
      <c r="R51" s="246" t="s">
        <v>37</v>
      </c>
      <c r="S51" s="246" t="s">
        <v>37</v>
      </c>
      <c r="T51" s="246" t="s">
        <v>37</v>
      </c>
      <c r="U51" s="246" t="s">
        <v>37</v>
      </c>
      <c r="V51" s="246" t="s">
        <v>37</v>
      </c>
      <c r="W51" s="248" t="s">
        <v>37</v>
      </c>
      <c r="X51" s="248" t="s">
        <v>37</v>
      </c>
      <c r="Y51" s="248" t="s">
        <v>37</v>
      </c>
      <c r="Z51" s="248" t="s">
        <v>37</v>
      </c>
      <c r="AA51" s="248" t="s">
        <v>37</v>
      </c>
      <c r="AB51" s="248" t="s">
        <v>37</v>
      </c>
      <c r="AC51" s="248" t="s">
        <v>37</v>
      </c>
      <c r="AD51" s="248" t="s">
        <v>37</v>
      </c>
      <c r="AE51" s="248" t="s">
        <v>37</v>
      </c>
      <c r="AF51" s="248" t="s">
        <v>37</v>
      </c>
      <c r="AG51" s="248" t="s">
        <v>37</v>
      </c>
      <c r="AH51" s="248" t="s">
        <v>37</v>
      </c>
      <c r="AI51" s="248" t="s">
        <v>37</v>
      </c>
      <c r="AJ51" s="248" t="s">
        <v>37</v>
      </c>
      <c r="AK51" s="248" t="s">
        <v>37</v>
      </c>
      <c r="AL51" s="248" t="s">
        <v>37</v>
      </c>
      <c r="AM51" s="248" t="s">
        <v>37</v>
      </c>
      <c r="AN51" s="248" t="s">
        <v>37</v>
      </c>
      <c r="AO51" s="248" t="s">
        <v>37</v>
      </c>
      <c r="AP51" s="248" t="s">
        <v>37</v>
      </c>
      <c r="AQ51" s="248"/>
      <c r="AR51" s="248"/>
      <c r="AS51" s="248"/>
      <c r="AT51" s="248"/>
      <c r="AU51" s="248"/>
    </row>
    <row r="52" ht="42.75" customHeight="1">
      <c r="A52" s="246">
        <v>51.0</v>
      </c>
      <c r="B52" s="246">
        <v>2.635E9</v>
      </c>
      <c r="C52" s="246" t="s">
        <v>10</v>
      </c>
      <c r="D52" s="246" t="s">
        <v>97</v>
      </c>
      <c r="E52" s="247" t="s">
        <v>337</v>
      </c>
      <c r="F52" s="246">
        <v>129.163634</v>
      </c>
      <c r="G52" s="246">
        <v>35.163177</v>
      </c>
      <c r="H52" s="246" t="s">
        <v>37</v>
      </c>
      <c r="I52" s="249" t="s">
        <v>37</v>
      </c>
      <c r="J52" s="250" t="s">
        <v>23</v>
      </c>
      <c r="K52" s="251" t="s">
        <v>37</v>
      </c>
      <c r="L52" s="251" t="s">
        <v>37</v>
      </c>
      <c r="M52" s="285" t="s">
        <v>37</v>
      </c>
      <c r="N52" s="253" t="s">
        <v>23</v>
      </c>
      <c r="O52" s="254" t="s">
        <v>37</v>
      </c>
      <c r="P52" s="246" t="s">
        <v>37</v>
      </c>
      <c r="Q52" s="246" t="s">
        <v>37</v>
      </c>
      <c r="R52" s="246" t="s">
        <v>37</v>
      </c>
      <c r="S52" s="246" t="s">
        <v>37</v>
      </c>
      <c r="T52" s="246" t="s">
        <v>37</v>
      </c>
      <c r="U52" s="246" t="s">
        <v>37</v>
      </c>
      <c r="V52" s="246" t="s">
        <v>37</v>
      </c>
      <c r="W52" s="248" t="s">
        <v>37</v>
      </c>
      <c r="X52" s="248" t="s">
        <v>37</v>
      </c>
      <c r="Y52" s="248" t="s">
        <v>37</v>
      </c>
      <c r="Z52" s="248" t="s">
        <v>37</v>
      </c>
      <c r="AA52" s="248" t="s">
        <v>37</v>
      </c>
      <c r="AB52" s="248" t="s">
        <v>37</v>
      </c>
      <c r="AC52" s="248" t="s">
        <v>37</v>
      </c>
      <c r="AD52" s="248" t="s">
        <v>37</v>
      </c>
      <c r="AE52" s="248" t="s">
        <v>37</v>
      </c>
      <c r="AF52" s="248" t="s">
        <v>37</v>
      </c>
      <c r="AG52" s="248" t="s">
        <v>37</v>
      </c>
      <c r="AH52" s="248" t="s">
        <v>37</v>
      </c>
      <c r="AI52" s="248" t="s">
        <v>37</v>
      </c>
      <c r="AJ52" s="248" t="s">
        <v>37</v>
      </c>
      <c r="AK52" s="248" t="s">
        <v>37</v>
      </c>
      <c r="AL52" s="248" t="s">
        <v>37</v>
      </c>
      <c r="AM52" s="248" t="s">
        <v>37</v>
      </c>
      <c r="AN52" s="248" t="s">
        <v>37</v>
      </c>
      <c r="AO52" s="248" t="s">
        <v>37</v>
      </c>
      <c r="AP52" s="248" t="s">
        <v>37</v>
      </c>
      <c r="AQ52" s="248"/>
      <c r="AR52" s="248"/>
      <c r="AS52" s="248"/>
      <c r="AT52" s="248"/>
      <c r="AU52" s="248"/>
    </row>
    <row r="53" ht="42.75" customHeight="1">
      <c r="A53" s="246">
        <v>52.0</v>
      </c>
      <c r="B53" s="246">
        <v>2.638E9</v>
      </c>
      <c r="C53" s="246" t="s">
        <v>10</v>
      </c>
      <c r="D53" s="246" t="s">
        <v>97</v>
      </c>
      <c r="E53" s="247" t="s">
        <v>338</v>
      </c>
      <c r="F53" s="246">
        <v>128.974817</v>
      </c>
      <c r="G53" s="246">
        <v>35.104585</v>
      </c>
      <c r="H53" s="246" t="s">
        <v>37</v>
      </c>
      <c r="I53" s="249" t="s">
        <v>37</v>
      </c>
      <c r="J53" s="250" t="s">
        <v>23</v>
      </c>
      <c r="K53" s="251" t="s">
        <v>37</v>
      </c>
      <c r="L53" s="251" t="s">
        <v>37</v>
      </c>
      <c r="M53" s="285" t="s">
        <v>37</v>
      </c>
      <c r="N53" s="253" t="s">
        <v>23</v>
      </c>
      <c r="O53" s="254" t="s">
        <v>37</v>
      </c>
      <c r="P53" s="246" t="s">
        <v>37</v>
      </c>
      <c r="Q53" s="246" t="s">
        <v>37</v>
      </c>
      <c r="R53" s="246" t="s">
        <v>37</v>
      </c>
      <c r="S53" s="246" t="s">
        <v>37</v>
      </c>
      <c r="T53" s="246" t="s">
        <v>37</v>
      </c>
      <c r="U53" s="246" t="s">
        <v>37</v>
      </c>
      <c r="V53" s="246" t="s">
        <v>37</v>
      </c>
      <c r="W53" s="248" t="s">
        <v>37</v>
      </c>
      <c r="X53" s="248" t="s">
        <v>37</v>
      </c>
      <c r="Y53" s="248" t="s">
        <v>37</v>
      </c>
      <c r="Z53" s="248" t="s">
        <v>37</v>
      </c>
      <c r="AA53" s="248" t="s">
        <v>37</v>
      </c>
      <c r="AB53" s="248" t="s">
        <v>37</v>
      </c>
      <c r="AC53" s="248" t="s">
        <v>37</v>
      </c>
      <c r="AD53" s="248" t="s">
        <v>37</v>
      </c>
      <c r="AE53" s="248" t="s">
        <v>37</v>
      </c>
      <c r="AF53" s="248" t="s">
        <v>37</v>
      </c>
      <c r="AG53" s="248" t="s">
        <v>37</v>
      </c>
      <c r="AH53" s="248" t="s">
        <v>37</v>
      </c>
      <c r="AI53" s="248" t="s">
        <v>37</v>
      </c>
      <c r="AJ53" s="248" t="s">
        <v>37</v>
      </c>
      <c r="AK53" s="248" t="s">
        <v>37</v>
      </c>
      <c r="AL53" s="248" t="s">
        <v>37</v>
      </c>
      <c r="AM53" s="248" t="s">
        <v>37</v>
      </c>
      <c r="AN53" s="248" t="s">
        <v>37</v>
      </c>
      <c r="AO53" s="248" t="s">
        <v>37</v>
      </c>
      <c r="AP53" s="248" t="s">
        <v>37</v>
      </c>
      <c r="AQ53" s="248"/>
      <c r="AR53" s="248"/>
      <c r="AS53" s="248"/>
      <c r="AT53" s="248"/>
      <c r="AU53" s="248"/>
    </row>
    <row r="54" ht="42.75" customHeight="1">
      <c r="A54" s="246">
        <v>53.0</v>
      </c>
      <c r="B54" s="246">
        <v>2.641E9</v>
      </c>
      <c r="C54" s="246" t="s">
        <v>10</v>
      </c>
      <c r="D54" s="246" t="s">
        <v>97</v>
      </c>
      <c r="E54" s="247" t="s">
        <v>339</v>
      </c>
      <c r="F54" s="246">
        <v>129.0921</v>
      </c>
      <c r="G54" s="246">
        <v>35.243068</v>
      </c>
      <c r="H54" s="246" t="s">
        <v>37</v>
      </c>
      <c r="I54" s="249" t="s">
        <v>37</v>
      </c>
      <c r="J54" s="250" t="s">
        <v>23</v>
      </c>
      <c r="K54" s="251" t="s">
        <v>37</v>
      </c>
      <c r="L54" s="251" t="s">
        <v>37</v>
      </c>
      <c r="M54" s="285" t="s">
        <v>37</v>
      </c>
      <c r="N54" s="253" t="s">
        <v>23</v>
      </c>
      <c r="O54" s="254" t="s">
        <v>37</v>
      </c>
      <c r="P54" s="246" t="s">
        <v>37</v>
      </c>
      <c r="Q54" s="246" t="s">
        <v>37</v>
      </c>
      <c r="R54" s="246" t="s">
        <v>37</v>
      </c>
      <c r="S54" s="246" t="s">
        <v>37</v>
      </c>
      <c r="T54" s="246" t="s">
        <v>37</v>
      </c>
      <c r="U54" s="246" t="s">
        <v>37</v>
      </c>
      <c r="V54" s="246" t="s">
        <v>37</v>
      </c>
      <c r="W54" s="248" t="s">
        <v>37</v>
      </c>
      <c r="X54" s="248" t="s">
        <v>37</v>
      </c>
      <c r="Y54" s="248" t="s">
        <v>37</v>
      </c>
      <c r="Z54" s="248" t="s">
        <v>37</v>
      </c>
      <c r="AA54" s="248" t="s">
        <v>37</v>
      </c>
      <c r="AB54" s="248" t="s">
        <v>37</v>
      </c>
      <c r="AC54" s="248" t="s">
        <v>37</v>
      </c>
      <c r="AD54" s="248" t="s">
        <v>37</v>
      </c>
      <c r="AE54" s="248" t="s">
        <v>37</v>
      </c>
      <c r="AF54" s="248" t="s">
        <v>37</v>
      </c>
      <c r="AG54" s="248" t="s">
        <v>37</v>
      </c>
      <c r="AH54" s="248" t="s">
        <v>37</v>
      </c>
      <c r="AI54" s="248" t="s">
        <v>37</v>
      </c>
      <c r="AJ54" s="248" t="s">
        <v>37</v>
      </c>
      <c r="AK54" s="248" t="s">
        <v>37</v>
      </c>
      <c r="AL54" s="248" t="s">
        <v>37</v>
      </c>
      <c r="AM54" s="248" t="s">
        <v>37</v>
      </c>
      <c r="AN54" s="248" t="s">
        <v>37</v>
      </c>
      <c r="AO54" s="248" t="s">
        <v>37</v>
      </c>
      <c r="AP54" s="248" t="s">
        <v>37</v>
      </c>
      <c r="AQ54" s="248"/>
      <c r="AR54" s="248"/>
      <c r="AS54" s="248"/>
      <c r="AT54" s="248"/>
      <c r="AU54" s="248"/>
    </row>
    <row r="55" ht="42.75" customHeight="1">
      <c r="A55" s="246">
        <v>54.0</v>
      </c>
      <c r="B55" s="246">
        <v>2.644E9</v>
      </c>
      <c r="C55" s="246" t="s">
        <v>10</v>
      </c>
      <c r="D55" s="246" t="s">
        <v>97</v>
      </c>
      <c r="E55" s="247" t="s">
        <v>303</v>
      </c>
      <c r="F55" s="246">
        <v>128.98045</v>
      </c>
      <c r="G55" s="246">
        <v>35.2122179</v>
      </c>
      <c r="H55" s="246" t="s">
        <v>37</v>
      </c>
      <c r="I55" s="249" t="s">
        <v>37</v>
      </c>
      <c r="J55" s="250" t="s">
        <v>23</v>
      </c>
      <c r="K55" s="251" t="s">
        <v>37</v>
      </c>
      <c r="L55" s="251" t="s">
        <v>37</v>
      </c>
      <c r="M55" s="285" t="s">
        <v>37</v>
      </c>
      <c r="N55" s="253" t="s">
        <v>23</v>
      </c>
      <c r="O55" s="254" t="s">
        <v>37</v>
      </c>
      <c r="P55" s="246" t="s">
        <v>37</v>
      </c>
      <c r="Q55" s="246" t="s">
        <v>37</v>
      </c>
      <c r="R55" s="246" t="s">
        <v>37</v>
      </c>
      <c r="S55" s="246" t="s">
        <v>37</v>
      </c>
      <c r="T55" s="246" t="s">
        <v>37</v>
      </c>
      <c r="U55" s="246" t="s">
        <v>37</v>
      </c>
      <c r="V55" s="246" t="s">
        <v>37</v>
      </c>
      <c r="W55" s="248" t="s">
        <v>37</v>
      </c>
      <c r="X55" s="248" t="s">
        <v>37</v>
      </c>
      <c r="Y55" s="248" t="s">
        <v>37</v>
      </c>
      <c r="Z55" s="248" t="s">
        <v>37</v>
      </c>
      <c r="AA55" s="248" t="s">
        <v>37</v>
      </c>
      <c r="AB55" s="248" t="s">
        <v>37</v>
      </c>
      <c r="AC55" s="248" t="s">
        <v>37</v>
      </c>
      <c r="AD55" s="248" t="s">
        <v>37</v>
      </c>
      <c r="AE55" s="248" t="s">
        <v>37</v>
      </c>
      <c r="AF55" s="248" t="s">
        <v>37</v>
      </c>
      <c r="AG55" s="248" t="s">
        <v>37</v>
      </c>
      <c r="AH55" s="248" t="s">
        <v>37</v>
      </c>
      <c r="AI55" s="248" t="s">
        <v>37</v>
      </c>
      <c r="AJ55" s="248" t="s">
        <v>37</v>
      </c>
      <c r="AK55" s="248" t="s">
        <v>37</v>
      </c>
      <c r="AL55" s="248" t="s">
        <v>37</v>
      </c>
      <c r="AM55" s="248" t="s">
        <v>37</v>
      </c>
      <c r="AN55" s="248" t="s">
        <v>37</v>
      </c>
      <c r="AO55" s="248" t="s">
        <v>37</v>
      </c>
      <c r="AP55" s="248" t="s">
        <v>37</v>
      </c>
      <c r="AQ55" s="248"/>
      <c r="AR55" s="248"/>
      <c r="AS55" s="248"/>
      <c r="AT55" s="248"/>
      <c r="AU55" s="248"/>
    </row>
    <row r="56" ht="42.75" customHeight="1">
      <c r="A56" s="246">
        <v>55.0</v>
      </c>
      <c r="B56" s="246">
        <v>2.647E9</v>
      </c>
      <c r="C56" s="246" t="s">
        <v>10</v>
      </c>
      <c r="D56" s="246" t="s">
        <v>97</v>
      </c>
      <c r="E56" s="247" t="s">
        <v>340</v>
      </c>
      <c r="F56" s="246">
        <v>129.079764</v>
      </c>
      <c r="G56" s="246">
        <v>35.176242</v>
      </c>
      <c r="H56" s="246" t="s">
        <v>37</v>
      </c>
      <c r="I56" s="249" t="s">
        <v>37</v>
      </c>
      <c r="J56" s="250" t="s">
        <v>23</v>
      </c>
      <c r="K56" s="251" t="s">
        <v>37</v>
      </c>
      <c r="L56" s="251" t="s">
        <v>37</v>
      </c>
      <c r="M56" s="285" t="s">
        <v>37</v>
      </c>
      <c r="N56" s="253" t="s">
        <v>23</v>
      </c>
      <c r="O56" s="254" t="s">
        <v>37</v>
      </c>
      <c r="P56" s="246" t="s">
        <v>37</v>
      </c>
      <c r="Q56" s="246" t="s">
        <v>37</v>
      </c>
      <c r="R56" s="246" t="s">
        <v>37</v>
      </c>
      <c r="S56" s="246" t="s">
        <v>37</v>
      </c>
      <c r="T56" s="246" t="s">
        <v>37</v>
      </c>
      <c r="U56" s="246" t="s">
        <v>37</v>
      </c>
      <c r="V56" s="246" t="s">
        <v>37</v>
      </c>
      <c r="W56" s="248" t="s">
        <v>37</v>
      </c>
      <c r="X56" s="248" t="s">
        <v>37</v>
      </c>
      <c r="Y56" s="248" t="s">
        <v>37</v>
      </c>
      <c r="Z56" s="248" t="s">
        <v>37</v>
      </c>
      <c r="AA56" s="248" t="s">
        <v>37</v>
      </c>
      <c r="AB56" s="248" t="s">
        <v>37</v>
      </c>
      <c r="AC56" s="248" t="s">
        <v>37</v>
      </c>
      <c r="AD56" s="248" t="s">
        <v>37</v>
      </c>
      <c r="AE56" s="248" t="s">
        <v>37</v>
      </c>
      <c r="AF56" s="248" t="s">
        <v>37</v>
      </c>
      <c r="AG56" s="248" t="s">
        <v>37</v>
      </c>
      <c r="AH56" s="248" t="s">
        <v>37</v>
      </c>
      <c r="AI56" s="248" t="s">
        <v>37</v>
      </c>
      <c r="AJ56" s="248" t="s">
        <v>37</v>
      </c>
      <c r="AK56" s="248" t="s">
        <v>37</v>
      </c>
      <c r="AL56" s="248" t="s">
        <v>37</v>
      </c>
      <c r="AM56" s="248" t="s">
        <v>37</v>
      </c>
      <c r="AN56" s="248" t="s">
        <v>37</v>
      </c>
      <c r="AO56" s="248" t="s">
        <v>37</v>
      </c>
      <c r="AP56" s="248" t="s">
        <v>37</v>
      </c>
      <c r="AQ56" s="248"/>
      <c r="AR56" s="248"/>
      <c r="AS56" s="248"/>
      <c r="AT56" s="248"/>
      <c r="AU56" s="248"/>
    </row>
    <row r="57" ht="42.75" customHeight="1">
      <c r="A57" s="246">
        <v>56.0</v>
      </c>
      <c r="B57" s="246">
        <v>2.65E9</v>
      </c>
      <c r="C57" s="246" t="s">
        <v>10</v>
      </c>
      <c r="D57" s="246" t="s">
        <v>97</v>
      </c>
      <c r="E57" s="247" t="s">
        <v>341</v>
      </c>
      <c r="F57" s="246">
        <v>129.113186</v>
      </c>
      <c r="G57" s="246">
        <v>35.145694</v>
      </c>
      <c r="H57" s="246" t="s">
        <v>37</v>
      </c>
      <c r="I57" s="249" t="s">
        <v>37</v>
      </c>
      <c r="J57" s="250" t="s">
        <v>23</v>
      </c>
      <c r="K57" s="251" t="s">
        <v>37</v>
      </c>
      <c r="L57" s="251" t="s">
        <v>37</v>
      </c>
      <c r="M57" s="285" t="s">
        <v>37</v>
      </c>
      <c r="N57" s="253" t="s">
        <v>23</v>
      </c>
      <c r="O57" s="254" t="s">
        <v>37</v>
      </c>
      <c r="P57" s="246" t="s">
        <v>37</v>
      </c>
      <c r="Q57" s="246" t="s">
        <v>37</v>
      </c>
      <c r="R57" s="246" t="s">
        <v>37</v>
      </c>
      <c r="S57" s="246" t="s">
        <v>37</v>
      </c>
      <c r="T57" s="246" t="s">
        <v>37</v>
      </c>
      <c r="U57" s="246" t="s">
        <v>37</v>
      </c>
      <c r="V57" s="246" t="s">
        <v>37</v>
      </c>
      <c r="W57" s="248" t="s">
        <v>37</v>
      </c>
      <c r="X57" s="248" t="s">
        <v>37</v>
      </c>
      <c r="Y57" s="248" t="s">
        <v>37</v>
      </c>
      <c r="Z57" s="248" t="s">
        <v>37</v>
      </c>
      <c r="AA57" s="248" t="s">
        <v>37</v>
      </c>
      <c r="AB57" s="248" t="s">
        <v>37</v>
      </c>
      <c r="AC57" s="248" t="s">
        <v>37</v>
      </c>
      <c r="AD57" s="248" t="s">
        <v>37</v>
      </c>
      <c r="AE57" s="248" t="s">
        <v>37</v>
      </c>
      <c r="AF57" s="248" t="s">
        <v>37</v>
      </c>
      <c r="AG57" s="248" t="s">
        <v>37</v>
      </c>
      <c r="AH57" s="248" t="s">
        <v>37</v>
      </c>
      <c r="AI57" s="248" t="s">
        <v>37</v>
      </c>
      <c r="AJ57" s="248" t="s">
        <v>37</v>
      </c>
      <c r="AK57" s="248" t="s">
        <v>37</v>
      </c>
      <c r="AL57" s="248" t="s">
        <v>37</v>
      </c>
      <c r="AM57" s="248" t="s">
        <v>37</v>
      </c>
      <c r="AN57" s="248" t="s">
        <v>37</v>
      </c>
      <c r="AO57" s="248" t="s">
        <v>37</v>
      </c>
      <c r="AP57" s="248" t="s">
        <v>37</v>
      </c>
      <c r="AQ57" s="248"/>
      <c r="AR57" s="248"/>
      <c r="AS57" s="248"/>
      <c r="AT57" s="248"/>
      <c r="AU57" s="248"/>
    </row>
    <row r="58" ht="42.75" customHeight="1">
      <c r="A58" s="246">
        <v>57.0</v>
      </c>
      <c r="B58" s="246">
        <v>2.653E9</v>
      </c>
      <c r="C58" s="246" t="s">
        <v>10</v>
      </c>
      <c r="D58" s="246" t="s">
        <v>97</v>
      </c>
      <c r="E58" s="247" t="s">
        <v>342</v>
      </c>
      <c r="F58" s="246">
        <v>128.99125</v>
      </c>
      <c r="G58" s="246">
        <v>35.152624</v>
      </c>
      <c r="H58" s="246" t="s">
        <v>37</v>
      </c>
      <c r="I58" s="249" t="s">
        <v>37</v>
      </c>
      <c r="J58" s="250" t="s">
        <v>23</v>
      </c>
      <c r="K58" s="251" t="s">
        <v>37</v>
      </c>
      <c r="L58" s="251" t="s">
        <v>37</v>
      </c>
      <c r="M58" s="285" t="s">
        <v>37</v>
      </c>
      <c r="N58" s="253" t="s">
        <v>23</v>
      </c>
      <c r="O58" s="254" t="s">
        <v>37</v>
      </c>
      <c r="P58" s="246" t="s">
        <v>37</v>
      </c>
      <c r="Q58" s="246" t="s">
        <v>37</v>
      </c>
      <c r="R58" s="246" t="s">
        <v>37</v>
      </c>
      <c r="S58" s="246" t="s">
        <v>37</v>
      </c>
      <c r="T58" s="246" t="s">
        <v>37</v>
      </c>
      <c r="U58" s="246" t="s">
        <v>37</v>
      </c>
      <c r="V58" s="246" t="s">
        <v>37</v>
      </c>
      <c r="W58" s="248" t="s">
        <v>37</v>
      </c>
      <c r="X58" s="248" t="s">
        <v>37</v>
      </c>
      <c r="Y58" s="248" t="s">
        <v>37</v>
      </c>
      <c r="Z58" s="248" t="s">
        <v>37</v>
      </c>
      <c r="AA58" s="248" t="s">
        <v>37</v>
      </c>
      <c r="AB58" s="248" t="s">
        <v>37</v>
      </c>
      <c r="AC58" s="248" t="s">
        <v>37</v>
      </c>
      <c r="AD58" s="248" t="s">
        <v>37</v>
      </c>
      <c r="AE58" s="248" t="s">
        <v>37</v>
      </c>
      <c r="AF58" s="248" t="s">
        <v>37</v>
      </c>
      <c r="AG58" s="248" t="s">
        <v>37</v>
      </c>
      <c r="AH58" s="248" t="s">
        <v>37</v>
      </c>
      <c r="AI58" s="248" t="s">
        <v>37</v>
      </c>
      <c r="AJ58" s="248" t="s">
        <v>37</v>
      </c>
      <c r="AK58" s="248" t="s">
        <v>37</v>
      </c>
      <c r="AL58" s="248" t="s">
        <v>37</v>
      </c>
      <c r="AM58" s="248" t="s">
        <v>37</v>
      </c>
      <c r="AN58" s="248" t="s">
        <v>37</v>
      </c>
      <c r="AO58" s="248" t="s">
        <v>37</v>
      </c>
      <c r="AP58" s="248" t="s">
        <v>37</v>
      </c>
      <c r="AQ58" s="248"/>
      <c r="AR58" s="248"/>
      <c r="AS58" s="248"/>
      <c r="AT58" s="248"/>
      <c r="AU58" s="248"/>
    </row>
    <row r="59" ht="42.75" customHeight="1">
      <c r="A59" s="246">
        <v>58.0</v>
      </c>
      <c r="B59" s="246">
        <v>2.671E9</v>
      </c>
      <c r="C59" s="246" t="s">
        <v>10</v>
      </c>
      <c r="D59" s="246" t="s">
        <v>97</v>
      </c>
      <c r="E59" s="247" t="s">
        <v>343</v>
      </c>
      <c r="F59" s="246">
        <v>129.222312</v>
      </c>
      <c r="G59" s="246">
        <v>35.244498</v>
      </c>
      <c r="H59" s="246" t="s">
        <v>37</v>
      </c>
      <c r="I59" s="249" t="s">
        <v>37</v>
      </c>
      <c r="J59" s="250" t="s">
        <v>23</v>
      </c>
      <c r="K59" s="251" t="s">
        <v>37</v>
      </c>
      <c r="L59" s="251" t="s">
        <v>37</v>
      </c>
      <c r="M59" s="285" t="s">
        <v>37</v>
      </c>
      <c r="N59" s="253" t="s">
        <v>23</v>
      </c>
      <c r="O59" s="254" t="s">
        <v>37</v>
      </c>
      <c r="P59" s="246" t="s">
        <v>37</v>
      </c>
      <c r="Q59" s="246" t="s">
        <v>37</v>
      </c>
      <c r="R59" s="246" t="s">
        <v>37</v>
      </c>
      <c r="S59" s="246" t="s">
        <v>37</v>
      </c>
      <c r="T59" s="246" t="s">
        <v>37</v>
      </c>
      <c r="U59" s="246" t="s">
        <v>37</v>
      </c>
      <c r="V59" s="246" t="s">
        <v>37</v>
      </c>
      <c r="W59" s="248" t="s">
        <v>37</v>
      </c>
      <c r="X59" s="248" t="s">
        <v>37</v>
      </c>
      <c r="Y59" s="248" t="s">
        <v>37</v>
      </c>
      <c r="Z59" s="248" t="s">
        <v>37</v>
      </c>
      <c r="AA59" s="248" t="s">
        <v>37</v>
      </c>
      <c r="AB59" s="248" t="s">
        <v>37</v>
      </c>
      <c r="AC59" s="248" t="s">
        <v>37</v>
      </c>
      <c r="AD59" s="248" t="s">
        <v>37</v>
      </c>
      <c r="AE59" s="248" t="s">
        <v>37</v>
      </c>
      <c r="AF59" s="248" t="s">
        <v>37</v>
      </c>
      <c r="AG59" s="248" t="s">
        <v>37</v>
      </c>
      <c r="AH59" s="248" t="s">
        <v>37</v>
      </c>
      <c r="AI59" s="248" t="s">
        <v>37</v>
      </c>
      <c r="AJ59" s="248" t="s">
        <v>37</v>
      </c>
      <c r="AK59" s="248" t="s">
        <v>37</v>
      </c>
      <c r="AL59" s="248" t="s">
        <v>37</v>
      </c>
      <c r="AM59" s="248" t="s">
        <v>37</v>
      </c>
      <c r="AN59" s="248" t="s">
        <v>37</v>
      </c>
      <c r="AO59" s="248" t="s">
        <v>37</v>
      </c>
      <c r="AP59" s="248" t="s">
        <v>37</v>
      </c>
      <c r="AQ59" s="248"/>
      <c r="AR59" s="248"/>
      <c r="AS59" s="248"/>
      <c r="AT59" s="248"/>
      <c r="AU59" s="248"/>
    </row>
    <row r="60" ht="42.75" customHeight="1">
      <c r="A60" s="246">
        <v>59.0</v>
      </c>
      <c r="B60" s="246">
        <v>2.711E9</v>
      </c>
      <c r="C60" s="246" t="s">
        <v>10</v>
      </c>
      <c r="D60" s="246" t="s">
        <v>101</v>
      </c>
      <c r="E60" s="247" t="s">
        <v>271</v>
      </c>
      <c r="F60" s="246">
        <v>128.6062</v>
      </c>
      <c r="G60" s="246">
        <v>35.8693404</v>
      </c>
      <c r="H60" s="246" t="s">
        <v>37</v>
      </c>
      <c r="I60" s="249" t="s">
        <v>37</v>
      </c>
      <c r="J60" s="250" t="s">
        <v>23</v>
      </c>
      <c r="K60" s="251" t="s">
        <v>37</v>
      </c>
      <c r="L60" s="251" t="s">
        <v>37</v>
      </c>
      <c r="M60" s="285" t="s">
        <v>37</v>
      </c>
      <c r="N60" s="253" t="s">
        <v>23</v>
      </c>
      <c r="O60" s="254" t="s">
        <v>37</v>
      </c>
      <c r="P60" s="246" t="s">
        <v>37</v>
      </c>
      <c r="Q60" s="246" t="s">
        <v>37</v>
      </c>
      <c r="R60" s="246" t="s">
        <v>37</v>
      </c>
      <c r="S60" s="246" t="s">
        <v>37</v>
      </c>
      <c r="T60" s="246" t="s">
        <v>37</v>
      </c>
      <c r="U60" s="246" t="s">
        <v>37</v>
      </c>
      <c r="V60" s="246" t="s">
        <v>37</v>
      </c>
      <c r="W60" s="248" t="s">
        <v>37</v>
      </c>
      <c r="X60" s="248" t="s">
        <v>37</v>
      </c>
      <c r="Y60" s="248" t="s">
        <v>37</v>
      </c>
      <c r="Z60" s="248" t="s">
        <v>37</v>
      </c>
      <c r="AA60" s="248" t="s">
        <v>37</v>
      </c>
      <c r="AB60" s="248" t="s">
        <v>37</v>
      </c>
      <c r="AC60" s="248" t="s">
        <v>37</v>
      </c>
      <c r="AD60" s="248" t="s">
        <v>37</v>
      </c>
      <c r="AE60" s="248" t="s">
        <v>37</v>
      </c>
      <c r="AF60" s="248" t="s">
        <v>37</v>
      </c>
      <c r="AG60" s="248" t="s">
        <v>37</v>
      </c>
      <c r="AH60" s="248" t="s">
        <v>37</v>
      </c>
      <c r="AI60" s="248" t="s">
        <v>37</v>
      </c>
      <c r="AJ60" s="248" t="s">
        <v>37</v>
      </c>
      <c r="AK60" s="248" t="s">
        <v>37</v>
      </c>
      <c r="AL60" s="248" t="s">
        <v>37</v>
      </c>
      <c r="AM60" s="248" t="s">
        <v>37</v>
      </c>
      <c r="AN60" s="248" t="s">
        <v>37</v>
      </c>
      <c r="AO60" s="248" t="s">
        <v>37</v>
      </c>
      <c r="AP60" s="248" t="s">
        <v>37</v>
      </c>
      <c r="AQ60" s="248"/>
      <c r="AR60" s="248"/>
      <c r="AS60" s="248"/>
      <c r="AT60" s="248"/>
      <c r="AU60" s="248"/>
    </row>
    <row r="61" ht="42.75" customHeight="1">
      <c r="A61" s="246">
        <v>60.0</v>
      </c>
      <c r="B61" s="246">
        <v>2.714E9</v>
      </c>
      <c r="C61" s="246" t="s">
        <v>10</v>
      </c>
      <c r="D61" s="246" t="s">
        <v>101</v>
      </c>
      <c r="E61" s="247" t="s">
        <v>325</v>
      </c>
      <c r="F61" s="246">
        <v>128.635609</v>
      </c>
      <c r="G61" s="246">
        <v>35.886664</v>
      </c>
      <c r="H61" s="246" t="s">
        <v>37</v>
      </c>
      <c r="I61" s="249" t="s">
        <v>37</v>
      </c>
      <c r="J61" s="250" t="s">
        <v>23</v>
      </c>
      <c r="K61" s="251" t="s">
        <v>37</v>
      </c>
      <c r="L61" s="251" t="s">
        <v>37</v>
      </c>
      <c r="M61" s="285" t="s">
        <v>37</v>
      </c>
      <c r="N61" s="253" t="s">
        <v>23</v>
      </c>
      <c r="O61" s="254" t="s">
        <v>37</v>
      </c>
      <c r="P61" s="246" t="s">
        <v>37</v>
      </c>
      <c r="Q61" s="246" t="s">
        <v>37</v>
      </c>
      <c r="R61" s="246" t="s">
        <v>37</v>
      </c>
      <c r="S61" s="246" t="s">
        <v>37</v>
      </c>
      <c r="T61" s="246" t="s">
        <v>37</v>
      </c>
      <c r="U61" s="246" t="s">
        <v>37</v>
      </c>
      <c r="V61" s="246" t="s">
        <v>37</v>
      </c>
      <c r="W61" s="248" t="s">
        <v>37</v>
      </c>
      <c r="X61" s="248" t="s">
        <v>37</v>
      </c>
      <c r="Y61" s="248" t="s">
        <v>37</v>
      </c>
      <c r="Z61" s="248" t="s">
        <v>37</v>
      </c>
      <c r="AA61" s="248" t="s">
        <v>37</v>
      </c>
      <c r="AB61" s="248" t="s">
        <v>37</v>
      </c>
      <c r="AC61" s="248" t="s">
        <v>37</v>
      </c>
      <c r="AD61" s="248" t="s">
        <v>37</v>
      </c>
      <c r="AE61" s="248" t="s">
        <v>37</v>
      </c>
      <c r="AF61" s="248" t="s">
        <v>37</v>
      </c>
      <c r="AG61" s="248" t="s">
        <v>37</v>
      </c>
      <c r="AH61" s="248" t="s">
        <v>37</v>
      </c>
      <c r="AI61" s="248" t="s">
        <v>37</v>
      </c>
      <c r="AJ61" s="248" t="s">
        <v>37</v>
      </c>
      <c r="AK61" s="248" t="s">
        <v>37</v>
      </c>
      <c r="AL61" s="248" t="s">
        <v>37</v>
      </c>
      <c r="AM61" s="248" t="s">
        <v>37</v>
      </c>
      <c r="AN61" s="248" t="s">
        <v>37</v>
      </c>
      <c r="AO61" s="248" t="s">
        <v>37</v>
      </c>
      <c r="AP61" s="248" t="s">
        <v>37</v>
      </c>
      <c r="AQ61" s="248"/>
      <c r="AR61" s="248"/>
      <c r="AS61" s="248"/>
      <c r="AT61" s="248"/>
      <c r="AU61" s="248"/>
    </row>
    <row r="62" ht="42.75" customHeight="1">
      <c r="A62" s="246">
        <v>61.0</v>
      </c>
      <c r="B62" s="246">
        <v>2.717E9</v>
      </c>
      <c r="C62" s="246" t="s">
        <v>10</v>
      </c>
      <c r="D62" s="246" t="s">
        <v>101</v>
      </c>
      <c r="E62" s="247" t="s">
        <v>324</v>
      </c>
      <c r="F62" s="246">
        <v>128.559175</v>
      </c>
      <c r="G62" s="246">
        <v>35.871757</v>
      </c>
      <c r="H62" s="246" t="s">
        <v>37</v>
      </c>
      <c r="I62" s="249" t="s">
        <v>37</v>
      </c>
      <c r="J62" s="250" t="s">
        <v>23</v>
      </c>
      <c r="K62" s="251" t="s">
        <v>37</v>
      </c>
      <c r="L62" s="251" t="s">
        <v>37</v>
      </c>
      <c r="M62" s="285" t="s">
        <v>37</v>
      </c>
      <c r="N62" s="253" t="s">
        <v>23</v>
      </c>
      <c r="O62" s="254" t="s">
        <v>37</v>
      </c>
      <c r="P62" s="246" t="s">
        <v>37</v>
      </c>
      <c r="Q62" s="246" t="s">
        <v>37</v>
      </c>
      <c r="R62" s="246" t="s">
        <v>37</v>
      </c>
      <c r="S62" s="246" t="s">
        <v>37</v>
      </c>
      <c r="T62" s="246" t="s">
        <v>37</v>
      </c>
      <c r="U62" s="246" t="s">
        <v>37</v>
      </c>
      <c r="V62" s="246" t="s">
        <v>37</v>
      </c>
      <c r="W62" s="248" t="s">
        <v>37</v>
      </c>
      <c r="X62" s="248" t="s">
        <v>37</v>
      </c>
      <c r="Y62" s="248" t="s">
        <v>37</v>
      </c>
      <c r="Z62" s="248" t="s">
        <v>37</v>
      </c>
      <c r="AA62" s="248" t="s">
        <v>37</v>
      </c>
      <c r="AB62" s="248" t="s">
        <v>37</v>
      </c>
      <c r="AC62" s="248" t="s">
        <v>37</v>
      </c>
      <c r="AD62" s="248" t="s">
        <v>37</v>
      </c>
      <c r="AE62" s="248" t="s">
        <v>37</v>
      </c>
      <c r="AF62" s="248" t="s">
        <v>37</v>
      </c>
      <c r="AG62" s="248" t="s">
        <v>37</v>
      </c>
      <c r="AH62" s="248" t="s">
        <v>37</v>
      </c>
      <c r="AI62" s="248" t="s">
        <v>37</v>
      </c>
      <c r="AJ62" s="248" t="s">
        <v>37</v>
      </c>
      <c r="AK62" s="248" t="s">
        <v>37</v>
      </c>
      <c r="AL62" s="248" t="s">
        <v>37</v>
      </c>
      <c r="AM62" s="248" t="s">
        <v>37</v>
      </c>
      <c r="AN62" s="248" t="s">
        <v>37</v>
      </c>
      <c r="AO62" s="248" t="s">
        <v>37</v>
      </c>
      <c r="AP62" s="248" t="s">
        <v>37</v>
      </c>
      <c r="AQ62" s="248"/>
      <c r="AR62" s="248"/>
      <c r="AS62" s="248"/>
      <c r="AT62" s="248"/>
      <c r="AU62" s="248"/>
    </row>
    <row r="63" ht="42.75" customHeight="1">
      <c r="A63" s="246">
        <v>62.0</v>
      </c>
      <c r="B63" s="246">
        <v>2.72E9</v>
      </c>
      <c r="C63" s="246" t="s">
        <v>10</v>
      </c>
      <c r="D63" s="246" t="s">
        <v>101</v>
      </c>
      <c r="E63" s="247" t="s">
        <v>332</v>
      </c>
      <c r="F63" s="246">
        <v>128.597486</v>
      </c>
      <c r="G63" s="246">
        <v>35.846</v>
      </c>
      <c r="H63" s="246" t="s">
        <v>37</v>
      </c>
      <c r="I63" s="249" t="s">
        <v>37</v>
      </c>
      <c r="J63" s="250" t="s">
        <v>23</v>
      </c>
      <c r="K63" s="251" t="s">
        <v>37</v>
      </c>
      <c r="L63" s="251" t="s">
        <v>37</v>
      </c>
      <c r="M63" s="285" t="s">
        <v>37</v>
      </c>
      <c r="N63" s="253" t="s">
        <v>23</v>
      </c>
      <c r="O63" s="254" t="s">
        <v>37</v>
      </c>
      <c r="P63" s="246" t="s">
        <v>37</v>
      </c>
      <c r="Q63" s="246" t="s">
        <v>37</v>
      </c>
      <c r="R63" s="246" t="s">
        <v>37</v>
      </c>
      <c r="S63" s="246" t="s">
        <v>37</v>
      </c>
      <c r="T63" s="246" t="s">
        <v>37</v>
      </c>
      <c r="U63" s="246" t="s">
        <v>37</v>
      </c>
      <c r="V63" s="246" t="s">
        <v>37</v>
      </c>
      <c r="W63" s="248" t="s">
        <v>37</v>
      </c>
      <c r="X63" s="248" t="s">
        <v>37</v>
      </c>
      <c r="Y63" s="248" t="s">
        <v>37</v>
      </c>
      <c r="Z63" s="248" t="s">
        <v>37</v>
      </c>
      <c r="AA63" s="248" t="s">
        <v>37</v>
      </c>
      <c r="AB63" s="248" t="s">
        <v>37</v>
      </c>
      <c r="AC63" s="248" t="s">
        <v>37</v>
      </c>
      <c r="AD63" s="248" t="s">
        <v>37</v>
      </c>
      <c r="AE63" s="248" t="s">
        <v>37</v>
      </c>
      <c r="AF63" s="248" t="s">
        <v>37</v>
      </c>
      <c r="AG63" s="248" t="s">
        <v>37</v>
      </c>
      <c r="AH63" s="248" t="s">
        <v>37</v>
      </c>
      <c r="AI63" s="248" t="s">
        <v>37</v>
      </c>
      <c r="AJ63" s="248" t="s">
        <v>37</v>
      </c>
      <c r="AK63" s="248" t="s">
        <v>37</v>
      </c>
      <c r="AL63" s="248" t="s">
        <v>37</v>
      </c>
      <c r="AM63" s="248" t="s">
        <v>37</v>
      </c>
      <c r="AN63" s="248" t="s">
        <v>37</v>
      </c>
      <c r="AO63" s="248" t="s">
        <v>37</v>
      </c>
      <c r="AP63" s="248" t="s">
        <v>37</v>
      </c>
      <c r="AQ63" s="248"/>
      <c r="AR63" s="248"/>
      <c r="AS63" s="248"/>
      <c r="AT63" s="248"/>
      <c r="AU63" s="248"/>
    </row>
    <row r="64" ht="42.75" customHeight="1">
      <c r="A64" s="246">
        <v>63.0</v>
      </c>
      <c r="B64" s="246">
        <v>2.723E9</v>
      </c>
      <c r="C64" s="246" t="s">
        <v>10</v>
      </c>
      <c r="D64" s="246" t="s">
        <v>101</v>
      </c>
      <c r="E64" s="247" t="s">
        <v>336</v>
      </c>
      <c r="F64" s="246">
        <v>128.582947</v>
      </c>
      <c r="G64" s="246">
        <v>35.885684</v>
      </c>
      <c r="H64" s="246" t="s">
        <v>37</v>
      </c>
      <c r="I64" s="249" t="s">
        <v>37</v>
      </c>
      <c r="J64" s="250" t="s">
        <v>23</v>
      </c>
      <c r="K64" s="251" t="s">
        <v>37</v>
      </c>
      <c r="L64" s="251" t="s">
        <v>37</v>
      </c>
      <c r="M64" s="285" t="s">
        <v>37</v>
      </c>
      <c r="N64" s="253" t="s">
        <v>23</v>
      </c>
      <c r="O64" s="254" t="s">
        <v>37</v>
      </c>
      <c r="P64" s="246" t="s">
        <v>37</v>
      </c>
      <c r="Q64" s="246" t="s">
        <v>37</v>
      </c>
      <c r="R64" s="246" t="s">
        <v>37</v>
      </c>
      <c r="S64" s="246" t="s">
        <v>37</v>
      </c>
      <c r="T64" s="246" t="s">
        <v>37</v>
      </c>
      <c r="U64" s="246" t="s">
        <v>37</v>
      </c>
      <c r="V64" s="246" t="s">
        <v>37</v>
      </c>
      <c r="W64" s="248" t="s">
        <v>37</v>
      </c>
      <c r="X64" s="248" t="s">
        <v>37</v>
      </c>
      <c r="Y64" s="248" t="s">
        <v>37</v>
      </c>
      <c r="Z64" s="248" t="s">
        <v>37</v>
      </c>
      <c r="AA64" s="248" t="s">
        <v>37</v>
      </c>
      <c r="AB64" s="248" t="s">
        <v>37</v>
      </c>
      <c r="AC64" s="248" t="s">
        <v>37</v>
      </c>
      <c r="AD64" s="248" t="s">
        <v>37</v>
      </c>
      <c r="AE64" s="248" t="s">
        <v>37</v>
      </c>
      <c r="AF64" s="248" t="s">
        <v>37</v>
      </c>
      <c r="AG64" s="248" t="s">
        <v>37</v>
      </c>
      <c r="AH64" s="248" t="s">
        <v>37</v>
      </c>
      <c r="AI64" s="248" t="s">
        <v>37</v>
      </c>
      <c r="AJ64" s="248" t="s">
        <v>37</v>
      </c>
      <c r="AK64" s="248" t="s">
        <v>37</v>
      </c>
      <c r="AL64" s="248" t="s">
        <v>37</v>
      </c>
      <c r="AM64" s="248" t="s">
        <v>37</v>
      </c>
      <c r="AN64" s="248" t="s">
        <v>37</v>
      </c>
      <c r="AO64" s="248" t="s">
        <v>37</v>
      </c>
      <c r="AP64" s="248" t="s">
        <v>37</v>
      </c>
      <c r="AQ64" s="248"/>
      <c r="AR64" s="248"/>
      <c r="AS64" s="248"/>
      <c r="AT64" s="248"/>
      <c r="AU64" s="248"/>
    </row>
    <row r="65" ht="42.75" customHeight="1">
      <c r="A65" s="246">
        <v>64.0</v>
      </c>
      <c r="B65" s="246">
        <v>2.726E9</v>
      </c>
      <c r="C65" s="246" t="s">
        <v>10</v>
      </c>
      <c r="D65" s="246" t="s">
        <v>101</v>
      </c>
      <c r="E65" s="247" t="s">
        <v>344</v>
      </c>
      <c r="F65" s="246">
        <v>128.630625</v>
      </c>
      <c r="G65" s="246">
        <v>35.8581654</v>
      </c>
      <c r="H65" s="246" t="s">
        <v>37</v>
      </c>
      <c r="I65" s="249" t="s">
        <v>37</v>
      </c>
      <c r="J65" s="250" t="s">
        <v>23</v>
      </c>
      <c r="K65" s="251" t="s">
        <v>37</v>
      </c>
      <c r="L65" s="251" t="s">
        <v>37</v>
      </c>
      <c r="M65" s="285" t="s">
        <v>37</v>
      </c>
      <c r="N65" s="253" t="s">
        <v>23</v>
      </c>
      <c r="O65" s="254" t="s">
        <v>37</v>
      </c>
      <c r="P65" s="246" t="s">
        <v>37</v>
      </c>
      <c r="Q65" s="246" t="s">
        <v>37</v>
      </c>
      <c r="R65" s="246" t="s">
        <v>37</v>
      </c>
      <c r="S65" s="246" t="s">
        <v>37</v>
      </c>
      <c r="T65" s="246" t="s">
        <v>37</v>
      </c>
      <c r="U65" s="246" t="s">
        <v>37</v>
      </c>
      <c r="V65" s="246" t="s">
        <v>37</v>
      </c>
      <c r="W65" s="248" t="s">
        <v>37</v>
      </c>
      <c r="X65" s="248" t="s">
        <v>37</v>
      </c>
      <c r="Y65" s="248" t="s">
        <v>37</v>
      </c>
      <c r="Z65" s="248" t="s">
        <v>37</v>
      </c>
      <c r="AA65" s="248" t="s">
        <v>37</v>
      </c>
      <c r="AB65" s="248" t="s">
        <v>37</v>
      </c>
      <c r="AC65" s="248" t="s">
        <v>37</v>
      </c>
      <c r="AD65" s="248" t="s">
        <v>37</v>
      </c>
      <c r="AE65" s="248" t="s">
        <v>37</v>
      </c>
      <c r="AF65" s="248" t="s">
        <v>37</v>
      </c>
      <c r="AG65" s="248" t="s">
        <v>37</v>
      </c>
      <c r="AH65" s="248" t="s">
        <v>37</v>
      </c>
      <c r="AI65" s="248" t="s">
        <v>37</v>
      </c>
      <c r="AJ65" s="248" t="s">
        <v>37</v>
      </c>
      <c r="AK65" s="248" t="s">
        <v>37</v>
      </c>
      <c r="AL65" s="248" t="s">
        <v>37</v>
      </c>
      <c r="AM65" s="248" t="s">
        <v>37</v>
      </c>
      <c r="AN65" s="248" t="s">
        <v>37</v>
      </c>
      <c r="AO65" s="248" t="s">
        <v>37</v>
      </c>
      <c r="AP65" s="248" t="s">
        <v>37</v>
      </c>
      <c r="AQ65" s="248"/>
      <c r="AR65" s="248"/>
      <c r="AS65" s="248"/>
      <c r="AT65" s="248"/>
      <c r="AU65" s="248"/>
    </row>
    <row r="66" ht="42.75" customHeight="1">
      <c r="A66" s="246">
        <v>65.0</v>
      </c>
      <c r="B66" s="246">
        <v>2.729E9</v>
      </c>
      <c r="C66" s="246" t="s">
        <v>10</v>
      </c>
      <c r="D66" s="246" t="s">
        <v>101</v>
      </c>
      <c r="E66" s="247" t="s">
        <v>345</v>
      </c>
      <c r="F66" s="246">
        <v>128.5327375</v>
      </c>
      <c r="G66" s="246">
        <v>35.8298667</v>
      </c>
      <c r="H66" s="246" t="s">
        <v>37</v>
      </c>
      <c r="I66" s="249" t="s">
        <v>37</v>
      </c>
      <c r="J66" s="250" t="s">
        <v>23</v>
      </c>
      <c r="K66" s="251" t="s">
        <v>37</v>
      </c>
      <c r="L66" s="251" t="s">
        <v>37</v>
      </c>
      <c r="M66" s="285" t="s">
        <v>37</v>
      </c>
      <c r="N66" s="253" t="s">
        <v>23</v>
      </c>
      <c r="O66" s="254" t="s">
        <v>37</v>
      </c>
      <c r="P66" s="246" t="s">
        <v>37</v>
      </c>
      <c r="Q66" s="246" t="s">
        <v>37</v>
      </c>
      <c r="R66" s="246" t="s">
        <v>37</v>
      </c>
      <c r="S66" s="246" t="s">
        <v>37</v>
      </c>
      <c r="T66" s="246" t="s">
        <v>37</v>
      </c>
      <c r="U66" s="246" t="s">
        <v>37</v>
      </c>
      <c r="V66" s="246" t="s">
        <v>37</v>
      </c>
      <c r="W66" s="248" t="s">
        <v>37</v>
      </c>
      <c r="X66" s="248" t="s">
        <v>37</v>
      </c>
      <c r="Y66" s="248" t="s">
        <v>37</v>
      </c>
      <c r="Z66" s="248" t="s">
        <v>37</v>
      </c>
      <c r="AA66" s="248" t="s">
        <v>37</v>
      </c>
      <c r="AB66" s="248" t="s">
        <v>37</v>
      </c>
      <c r="AC66" s="248" t="s">
        <v>37</v>
      </c>
      <c r="AD66" s="248" t="s">
        <v>37</v>
      </c>
      <c r="AE66" s="248" t="s">
        <v>37</v>
      </c>
      <c r="AF66" s="248" t="s">
        <v>37</v>
      </c>
      <c r="AG66" s="248" t="s">
        <v>37</v>
      </c>
      <c r="AH66" s="248" t="s">
        <v>37</v>
      </c>
      <c r="AI66" s="248" t="s">
        <v>37</v>
      </c>
      <c r="AJ66" s="248" t="s">
        <v>37</v>
      </c>
      <c r="AK66" s="248" t="s">
        <v>37</v>
      </c>
      <c r="AL66" s="248" t="s">
        <v>37</v>
      </c>
      <c r="AM66" s="248" t="s">
        <v>37</v>
      </c>
      <c r="AN66" s="248" t="s">
        <v>37</v>
      </c>
      <c r="AO66" s="248" t="s">
        <v>37</v>
      </c>
      <c r="AP66" s="248" t="s">
        <v>37</v>
      </c>
      <c r="AQ66" s="248"/>
      <c r="AR66" s="248"/>
      <c r="AS66" s="248"/>
      <c r="AT66" s="248"/>
      <c r="AU66" s="248"/>
    </row>
    <row r="67" ht="42.75" customHeight="1">
      <c r="A67" s="246">
        <v>66.0</v>
      </c>
      <c r="B67" s="246">
        <v>2.771E9</v>
      </c>
      <c r="C67" s="246" t="s">
        <v>10</v>
      </c>
      <c r="D67" s="246" t="s">
        <v>101</v>
      </c>
      <c r="E67" s="247" t="s">
        <v>346</v>
      </c>
      <c r="F67" s="246">
        <v>128.431445</v>
      </c>
      <c r="G67" s="246">
        <v>35.7746</v>
      </c>
      <c r="H67" s="246" t="s">
        <v>37</v>
      </c>
      <c r="I67" s="249" t="s">
        <v>37</v>
      </c>
      <c r="J67" s="250" t="s">
        <v>23</v>
      </c>
      <c r="K67" s="251" t="s">
        <v>37</v>
      </c>
      <c r="L67" s="251" t="s">
        <v>37</v>
      </c>
      <c r="M67" s="285" t="s">
        <v>37</v>
      </c>
      <c r="N67" s="253" t="s">
        <v>23</v>
      </c>
      <c r="O67" s="254" t="s">
        <v>37</v>
      </c>
      <c r="P67" s="246" t="s">
        <v>37</v>
      </c>
      <c r="Q67" s="246" t="s">
        <v>37</v>
      </c>
      <c r="R67" s="246" t="s">
        <v>37</v>
      </c>
      <c r="S67" s="246" t="s">
        <v>37</v>
      </c>
      <c r="T67" s="246" t="s">
        <v>37</v>
      </c>
      <c r="U67" s="246" t="s">
        <v>37</v>
      </c>
      <c r="V67" s="246" t="s">
        <v>37</v>
      </c>
      <c r="W67" s="248" t="s">
        <v>37</v>
      </c>
      <c r="X67" s="248" t="s">
        <v>37</v>
      </c>
      <c r="Y67" s="248" t="s">
        <v>37</v>
      </c>
      <c r="Z67" s="248" t="s">
        <v>37</v>
      </c>
      <c r="AA67" s="248" t="s">
        <v>37</v>
      </c>
      <c r="AB67" s="248" t="s">
        <v>37</v>
      </c>
      <c r="AC67" s="248" t="s">
        <v>37</v>
      </c>
      <c r="AD67" s="248" t="s">
        <v>37</v>
      </c>
      <c r="AE67" s="248" t="s">
        <v>37</v>
      </c>
      <c r="AF67" s="248" t="s">
        <v>37</v>
      </c>
      <c r="AG67" s="248" t="s">
        <v>37</v>
      </c>
      <c r="AH67" s="248" t="s">
        <v>37</v>
      </c>
      <c r="AI67" s="248" t="s">
        <v>37</v>
      </c>
      <c r="AJ67" s="248" t="s">
        <v>37</v>
      </c>
      <c r="AK67" s="248" t="s">
        <v>37</v>
      </c>
      <c r="AL67" s="248" t="s">
        <v>37</v>
      </c>
      <c r="AM67" s="248" t="s">
        <v>37</v>
      </c>
      <c r="AN67" s="248" t="s">
        <v>37</v>
      </c>
      <c r="AO67" s="248" t="s">
        <v>37</v>
      </c>
      <c r="AP67" s="248" t="s">
        <v>37</v>
      </c>
      <c r="AQ67" s="248"/>
      <c r="AR67" s="248"/>
      <c r="AS67" s="248"/>
      <c r="AT67" s="248"/>
      <c r="AU67" s="248"/>
    </row>
    <row r="68" ht="42.75" customHeight="1">
      <c r="A68" s="246">
        <v>67.0</v>
      </c>
      <c r="B68" s="246">
        <v>2.811E9</v>
      </c>
      <c r="C68" s="246" t="s">
        <v>10</v>
      </c>
      <c r="D68" s="246" t="s">
        <v>98</v>
      </c>
      <c r="E68" s="247" t="s">
        <v>271</v>
      </c>
      <c r="F68" s="246">
        <v>126.621588</v>
      </c>
      <c r="G68" s="246">
        <v>37.473781</v>
      </c>
      <c r="H68" s="246" t="s">
        <v>37</v>
      </c>
      <c r="I68" s="249" t="s">
        <v>37</v>
      </c>
      <c r="J68" s="250" t="s">
        <v>23</v>
      </c>
      <c r="K68" s="251" t="s">
        <v>37</v>
      </c>
      <c r="L68" s="251" t="s">
        <v>37</v>
      </c>
      <c r="M68" s="285" t="s">
        <v>37</v>
      </c>
      <c r="N68" s="253" t="s">
        <v>23</v>
      </c>
      <c r="O68" s="254" t="s">
        <v>37</v>
      </c>
      <c r="P68" s="246" t="s">
        <v>37</v>
      </c>
      <c r="Q68" s="246" t="s">
        <v>37</v>
      </c>
      <c r="R68" s="246" t="s">
        <v>37</v>
      </c>
      <c r="S68" s="246" t="s">
        <v>37</v>
      </c>
      <c r="T68" s="246" t="s">
        <v>37</v>
      </c>
      <c r="U68" s="246" t="s">
        <v>37</v>
      </c>
      <c r="V68" s="246" t="s">
        <v>37</v>
      </c>
      <c r="W68" s="248" t="s">
        <v>37</v>
      </c>
      <c r="X68" s="248" t="s">
        <v>37</v>
      </c>
      <c r="Y68" s="248" t="s">
        <v>37</v>
      </c>
      <c r="Z68" s="248" t="s">
        <v>37</v>
      </c>
      <c r="AA68" s="248" t="s">
        <v>37</v>
      </c>
      <c r="AB68" s="248" t="s">
        <v>37</v>
      </c>
      <c r="AC68" s="248" t="s">
        <v>37</v>
      </c>
      <c r="AD68" s="248" t="s">
        <v>37</v>
      </c>
      <c r="AE68" s="248" t="s">
        <v>37</v>
      </c>
      <c r="AF68" s="248" t="s">
        <v>37</v>
      </c>
      <c r="AG68" s="248" t="s">
        <v>37</v>
      </c>
      <c r="AH68" s="248" t="s">
        <v>37</v>
      </c>
      <c r="AI68" s="248" t="s">
        <v>37</v>
      </c>
      <c r="AJ68" s="248" t="s">
        <v>37</v>
      </c>
      <c r="AK68" s="248" t="s">
        <v>37</v>
      </c>
      <c r="AL68" s="248" t="s">
        <v>37</v>
      </c>
      <c r="AM68" s="248" t="s">
        <v>37</v>
      </c>
      <c r="AN68" s="248" t="s">
        <v>37</v>
      </c>
      <c r="AO68" s="248" t="s">
        <v>37</v>
      </c>
      <c r="AP68" s="248" t="s">
        <v>37</v>
      </c>
      <c r="AQ68" s="248"/>
      <c r="AR68" s="248"/>
      <c r="AS68" s="248"/>
      <c r="AT68" s="248"/>
      <c r="AU68" s="248"/>
    </row>
    <row r="69" ht="42.75" customHeight="1">
      <c r="A69" s="208">
        <v>68.0</v>
      </c>
      <c r="B69" s="208">
        <v>2.814E9</v>
      </c>
      <c r="C69" s="223" t="s">
        <v>10</v>
      </c>
      <c r="D69" s="223" t="s">
        <v>98</v>
      </c>
      <c r="E69" s="234" t="s">
        <v>325</v>
      </c>
      <c r="F69" s="223">
        <v>126.6432125</v>
      </c>
      <c r="G69" s="223">
        <v>37.4738846</v>
      </c>
      <c r="H69" s="231" t="s">
        <v>347</v>
      </c>
      <c r="I69" s="210">
        <f>AS69/AN69</f>
        <v>1</v>
      </c>
      <c r="J69" s="211" t="str">
        <f>ifs(I69=1, "유지", I69&lt;1, "축소",I69&gt;1,"확대")</f>
        <v>유지</v>
      </c>
      <c r="K69" s="219">
        <f>rank(I69,I$2:I$244)</f>
        <v>57</v>
      </c>
      <c r="L69" s="219">
        <f>rank(I69,I$2:I$244,1)</f>
        <v>125</v>
      </c>
      <c r="M69" s="220" t="s">
        <v>348</v>
      </c>
      <c r="N69" s="283" t="s">
        <v>18</v>
      </c>
      <c r="O69" s="226">
        <v>43580.0</v>
      </c>
      <c r="P69" s="221" t="s">
        <v>207</v>
      </c>
      <c r="Q69" s="227" t="s">
        <v>349</v>
      </c>
      <c r="R69" s="227" t="s">
        <v>209</v>
      </c>
      <c r="S69" s="231" t="s">
        <v>210</v>
      </c>
      <c r="T69" s="286" t="s">
        <v>350</v>
      </c>
      <c r="U69" s="287" t="s">
        <v>351</v>
      </c>
      <c r="V69" s="223" t="s">
        <v>352</v>
      </c>
      <c r="W69" s="229">
        <v>50.0</v>
      </c>
      <c r="X69" s="229">
        <v>10.0</v>
      </c>
      <c r="Y69" s="229">
        <v>15.0</v>
      </c>
      <c r="Z69" s="229">
        <v>1420.0</v>
      </c>
      <c r="AA69" s="229">
        <v>860.0</v>
      </c>
      <c r="AB69" s="230">
        <v>50.0</v>
      </c>
      <c r="AC69" s="230">
        <v>10.0</v>
      </c>
      <c r="AD69" s="230">
        <v>126.4</v>
      </c>
      <c r="AE69" s="230">
        <v>4320.0</v>
      </c>
      <c r="AF69" s="230">
        <v>1698.0</v>
      </c>
      <c r="AG69" s="229">
        <v>50.0</v>
      </c>
      <c r="AH69" s="229">
        <v>10.0</v>
      </c>
      <c r="AI69" s="229">
        <v>85.0</v>
      </c>
      <c r="AJ69" s="229">
        <v>6508.0</v>
      </c>
      <c r="AK69" s="229">
        <v>1809.0</v>
      </c>
      <c r="AL69" s="230">
        <v>50.0</v>
      </c>
      <c r="AM69" s="230">
        <v>10.0</v>
      </c>
      <c r="AN69" s="230">
        <v>60.0</v>
      </c>
      <c r="AO69" s="230">
        <v>8171.0</v>
      </c>
      <c r="AP69" s="230">
        <v>1859.0</v>
      </c>
      <c r="AQ69" s="229">
        <v>50.0</v>
      </c>
      <c r="AR69" s="229">
        <v>10.0</v>
      </c>
      <c r="AS69" s="229">
        <v>60.0</v>
      </c>
      <c r="AT69" s="229">
        <v>9207.0</v>
      </c>
      <c r="AU69" s="229">
        <v>1753.0</v>
      </c>
    </row>
    <row r="70" ht="42.75" customHeight="1">
      <c r="A70" s="246">
        <v>69.0</v>
      </c>
      <c r="B70" s="246">
        <v>2.8177E9</v>
      </c>
      <c r="C70" s="246" t="s">
        <v>10</v>
      </c>
      <c r="D70" s="246" t="s">
        <v>98</v>
      </c>
      <c r="E70" s="247" t="s">
        <v>353</v>
      </c>
      <c r="F70" s="246">
        <v>126.6505841</v>
      </c>
      <c r="G70" s="246">
        <v>37.4635229</v>
      </c>
      <c r="H70" s="246" t="s">
        <v>37</v>
      </c>
      <c r="I70" s="249" t="s">
        <v>37</v>
      </c>
      <c r="J70" s="250" t="s">
        <v>23</v>
      </c>
      <c r="K70" s="251" t="s">
        <v>37</v>
      </c>
      <c r="L70" s="251" t="s">
        <v>37</v>
      </c>
      <c r="M70" s="285" t="s">
        <v>37</v>
      </c>
      <c r="N70" s="253" t="s">
        <v>23</v>
      </c>
      <c r="O70" s="254" t="s">
        <v>37</v>
      </c>
      <c r="P70" s="246" t="s">
        <v>37</v>
      </c>
      <c r="Q70" s="246" t="s">
        <v>37</v>
      </c>
      <c r="R70" s="246" t="s">
        <v>37</v>
      </c>
      <c r="S70" s="246" t="s">
        <v>37</v>
      </c>
      <c r="T70" s="246" t="s">
        <v>37</v>
      </c>
      <c r="U70" s="246" t="s">
        <v>37</v>
      </c>
      <c r="V70" s="246" t="s">
        <v>354</v>
      </c>
      <c r="W70" s="248" t="s">
        <v>37</v>
      </c>
      <c r="X70" s="248" t="s">
        <v>37</v>
      </c>
      <c r="Y70" s="248" t="s">
        <v>37</v>
      </c>
      <c r="Z70" s="248" t="s">
        <v>37</v>
      </c>
      <c r="AA70" s="248" t="s">
        <v>37</v>
      </c>
      <c r="AB70" s="248" t="s">
        <v>37</v>
      </c>
      <c r="AC70" s="248" t="s">
        <v>37</v>
      </c>
      <c r="AD70" s="248" t="s">
        <v>37</v>
      </c>
      <c r="AE70" s="248" t="s">
        <v>37</v>
      </c>
      <c r="AF70" s="248" t="s">
        <v>37</v>
      </c>
      <c r="AG70" s="248" t="s">
        <v>37</v>
      </c>
      <c r="AH70" s="248" t="s">
        <v>37</v>
      </c>
      <c r="AI70" s="248" t="s">
        <v>37</v>
      </c>
      <c r="AJ70" s="248" t="s">
        <v>37</v>
      </c>
      <c r="AK70" s="248" t="s">
        <v>37</v>
      </c>
      <c r="AL70" s="248" t="s">
        <v>37</v>
      </c>
      <c r="AM70" s="248" t="s">
        <v>37</v>
      </c>
      <c r="AN70" s="248" t="s">
        <v>37</v>
      </c>
      <c r="AO70" s="248" t="s">
        <v>37</v>
      </c>
      <c r="AP70" s="248" t="s">
        <v>37</v>
      </c>
      <c r="AQ70" s="248"/>
      <c r="AR70" s="248"/>
      <c r="AS70" s="248"/>
      <c r="AT70" s="248"/>
      <c r="AU70" s="248"/>
    </row>
    <row r="71" ht="42.75" customHeight="1">
      <c r="A71" s="246">
        <v>70.0</v>
      </c>
      <c r="B71" s="246">
        <v>2.8185E9</v>
      </c>
      <c r="C71" s="246" t="s">
        <v>10</v>
      </c>
      <c r="D71" s="246" t="s">
        <v>98</v>
      </c>
      <c r="E71" s="247" t="s">
        <v>355</v>
      </c>
      <c r="F71" s="246">
        <v>126.67828</v>
      </c>
      <c r="G71" s="246">
        <v>37.4101675</v>
      </c>
      <c r="H71" s="246" t="s">
        <v>37</v>
      </c>
      <c r="I71" s="249" t="s">
        <v>37</v>
      </c>
      <c r="J71" s="250" t="s">
        <v>23</v>
      </c>
      <c r="K71" s="251" t="s">
        <v>37</v>
      </c>
      <c r="L71" s="251" t="s">
        <v>37</v>
      </c>
      <c r="M71" s="285" t="s">
        <v>37</v>
      </c>
      <c r="N71" s="253" t="s">
        <v>23</v>
      </c>
      <c r="O71" s="254" t="s">
        <v>37</v>
      </c>
      <c r="P71" s="246" t="s">
        <v>37</v>
      </c>
      <c r="Q71" s="246" t="s">
        <v>37</v>
      </c>
      <c r="R71" s="246" t="s">
        <v>37</v>
      </c>
      <c r="S71" s="246" t="s">
        <v>37</v>
      </c>
      <c r="T71" s="246" t="s">
        <v>37</v>
      </c>
      <c r="U71" s="246" t="s">
        <v>37</v>
      </c>
      <c r="V71" s="246" t="s">
        <v>354</v>
      </c>
      <c r="W71" s="248" t="s">
        <v>37</v>
      </c>
      <c r="X71" s="248" t="s">
        <v>37</v>
      </c>
      <c r="Y71" s="248" t="s">
        <v>37</v>
      </c>
      <c r="Z71" s="248" t="s">
        <v>37</v>
      </c>
      <c r="AA71" s="248" t="s">
        <v>37</v>
      </c>
      <c r="AB71" s="248" t="s">
        <v>37</v>
      </c>
      <c r="AC71" s="248" t="s">
        <v>37</v>
      </c>
      <c r="AD71" s="248" t="s">
        <v>37</v>
      </c>
      <c r="AE71" s="248" t="s">
        <v>37</v>
      </c>
      <c r="AF71" s="248" t="s">
        <v>37</v>
      </c>
      <c r="AG71" s="248" t="s">
        <v>37</v>
      </c>
      <c r="AH71" s="248" t="s">
        <v>37</v>
      </c>
      <c r="AI71" s="248" t="s">
        <v>37</v>
      </c>
      <c r="AJ71" s="248" t="s">
        <v>37</v>
      </c>
      <c r="AK71" s="248" t="s">
        <v>37</v>
      </c>
      <c r="AL71" s="248" t="s">
        <v>37</v>
      </c>
      <c r="AM71" s="248" t="s">
        <v>37</v>
      </c>
      <c r="AN71" s="248" t="s">
        <v>37</v>
      </c>
      <c r="AO71" s="248" t="s">
        <v>37</v>
      </c>
      <c r="AP71" s="248" t="s">
        <v>37</v>
      </c>
      <c r="AQ71" s="248"/>
      <c r="AR71" s="248"/>
      <c r="AS71" s="248"/>
      <c r="AT71" s="248"/>
      <c r="AU71" s="248"/>
    </row>
    <row r="72" ht="42.75" customHeight="1">
      <c r="A72" s="246">
        <v>71.0</v>
      </c>
      <c r="B72" s="246">
        <v>2.82E9</v>
      </c>
      <c r="C72" s="246" t="s">
        <v>10</v>
      </c>
      <c r="D72" s="246" t="s">
        <v>98</v>
      </c>
      <c r="E72" s="247" t="s">
        <v>356</v>
      </c>
      <c r="F72" s="246">
        <v>126.731488</v>
      </c>
      <c r="G72" s="246">
        <v>37.447342</v>
      </c>
      <c r="H72" s="246" t="s">
        <v>37</v>
      </c>
      <c r="I72" s="249" t="s">
        <v>37</v>
      </c>
      <c r="J72" s="250" t="s">
        <v>23</v>
      </c>
      <c r="K72" s="251" t="s">
        <v>37</v>
      </c>
      <c r="L72" s="251" t="s">
        <v>37</v>
      </c>
      <c r="M72" s="285" t="s">
        <v>37</v>
      </c>
      <c r="N72" s="253" t="s">
        <v>23</v>
      </c>
      <c r="O72" s="254" t="s">
        <v>37</v>
      </c>
      <c r="P72" s="246" t="s">
        <v>37</v>
      </c>
      <c r="Q72" s="246" t="s">
        <v>37</v>
      </c>
      <c r="R72" s="246" t="s">
        <v>37</v>
      </c>
      <c r="S72" s="246" t="s">
        <v>37</v>
      </c>
      <c r="T72" s="246" t="s">
        <v>37</v>
      </c>
      <c r="U72" s="246" t="s">
        <v>37</v>
      </c>
      <c r="V72" s="246" t="s">
        <v>354</v>
      </c>
      <c r="W72" s="248" t="s">
        <v>37</v>
      </c>
      <c r="X72" s="248" t="s">
        <v>37</v>
      </c>
      <c r="Y72" s="248" t="s">
        <v>37</v>
      </c>
      <c r="Z72" s="248" t="s">
        <v>37</v>
      </c>
      <c r="AA72" s="248" t="s">
        <v>37</v>
      </c>
      <c r="AB72" s="248" t="s">
        <v>37</v>
      </c>
      <c r="AC72" s="248" t="s">
        <v>37</v>
      </c>
      <c r="AD72" s="248" t="s">
        <v>37</v>
      </c>
      <c r="AE72" s="248" t="s">
        <v>37</v>
      </c>
      <c r="AF72" s="248" t="s">
        <v>37</v>
      </c>
      <c r="AG72" s="248" t="s">
        <v>37</v>
      </c>
      <c r="AH72" s="248" t="s">
        <v>37</v>
      </c>
      <c r="AI72" s="248" t="s">
        <v>37</v>
      </c>
      <c r="AJ72" s="248" t="s">
        <v>37</v>
      </c>
      <c r="AK72" s="248" t="s">
        <v>37</v>
      </c>
      <c r="AL72" s="248" t="s">
        <v>37</v>
      </c>
      <c r="AM72" s="248" t="s">
        <v>37</v>
      </c>
      <c r="AN72" s="248" t="s">
        <v>37</v>
      </c>
      <c r="AO72" s="248" t="s">
        <v>37</v>
      </c>
      <c r="AP72" s="248" t="s">
        <v>37</v>
      </c>
      <c r="AQ72" s="248"/>
      <c r="AR72" s="248"/>
      <c r="AS72" s="248"/>
      <c r="AT72" s="248"/>
      <c r="AU72" s="248"/>
    </row>
    <row r="73" ht="42.75" customHeight="1">
      <c r="A73" s="246">
        <v>72.0</v>
      </c>
      <c r="B73" s="246">
        <v>2.8237E9</v>
      </c>
      <c r="C73" s="246" t="s">
        <v>10</v>
      </c>
      <c r="D73" s="246" t="s">
        <v>98</v>
      </c>
      <c r="E73" s="247" t="s">
        <v>357</v>
      </c>
      <c r="F73" s="246">
        <v>126.7218378</v>
      </c>
      <c r="G73" s="246">
        <v>37.5070563</v>
      </c>
      <c r="H73" s="246" t="s">
        <v>37</v>
      </c>
      <c r="I73" s="249" t="s">
        <v>37</v>
      </c>
      <c r="J73" s="250" t="s">
        <v>23</v>
      </c>
      <c r="K73" s="251" t="s">
        <v>37</v>
      </c>
      <c r="L73" s="251" t="s">
        <v>37</v>
      </c>
      <c r="M73" s="285" t="s">
        <v>37</v>
      </c>
      <c r="N73" s="253" t="s">
        <v>23</v>
      </c>
      <c r="O73" s="254" t="s">
        <v>37</v>
      </c>
      <c r="P73" s="246" t="s">
        <v>37</v>
      </c>
      <c r="Q73" s="246" t="s">
        <v>37</v>
      </c>
      <c r="R73" s="246" t="s">
        <v>37</v>
      </c>
      <c r="S73" s="246" t="s">
        <v>37</v>
      </c>
      <c r="T73" s="246" t="s">
        <v>37</v>
      </c>
      <c r="U73" s="246" t="s">
        <v>37</v>
      </c>
      <c r="V73" s="246" t="s">
        <v>354</v>
      </c>
      <c r="W73" s="248" t="s">
        <v>37</v>
      </c>
      <c r="X73" s="248" t="s">
        <v>37</v>
      </c>
      <c r="Y73" s="248" t="s">
        <v>37</v>
      </c>
      <c r="Z73" s="248" t="s">
        <v>37</v>
      </c>
      <c r="AA73" s="248" t="s">
        <v>37</v>
      </c>
      <c r="AB73" s="248" t="s">
        <v>37</v>
      </c>
      <c r="AC73" s="248" t="s">
        <v>37</v>
      </c>
      <c r="AD73" s="248" t="s">
        <v>37</v>
      </c>
      <c r="AE73" s="248" t="s">
        <v>37</v>
      </c>
      <c r="AF73" s="248" t="s">
        <v>37</v>
      </c>
      <c r="AG73" s="248" t="s">
        <v>37</v>
      </c>
      <c r="AH73" s="248" t="s">
        <v>37</v>
      </c>
      <c r="AI73" s="248" t="s">
        <v>37</v>
      </c>
      <c r="AJ73" s="248" t="s">
        <v>37</v>
      </c>
      <c r="AK73" s="248" t="s">
        <v>37</v>
      </c>
      <c r="AL73" s="248" t="s">
        <v>37</v>
      </c>
      <c r="AM73" s="248" t="s">
        <v>37</v>
      </c>
      <c r="AN73" s="248" t="s">
        <v>37</v>
      </c>
      <c r="AO73" s="248" t="s">
        <v>37</v>
      </c>
      <c r="AP73" s="248" t="s">
        <v>37</v>
      </c>
      <c r="AQ73" s="248"/>
      <c r="AR73" s="248"/>
      <c r="AS73" s="248"/>
      <c r="AT73" s="248"/>
      <c r="AU73" s="248"/>
    </row>
    <row r="74" ht="42.75" customHeight="1">
      <c r="A74" s="246">
        <v>73.0</v>
      </c>
      <c r="B74" s="246">
        <v>2.8245E9</v>
      </c>
      <c r="C74" s="246" t="s">
        <v>10</v>
      </c>
      <c r="D74" s="246" t="s">
        <v>98</v>
      </c>
      <c r="E74" s="247" t="s">
        <v>358</v>
      </c>
      <c r="F74" s="246">
        <v>126.7377757</v>
      </c>
      <c r="G74" s="246">
        <v>37.5374147</v>
      </c>
      <c r="H74" s="246" t="s">
        <v>37</v>
      </c>
      <c r="I74" s="249" t="s">
        <v>37</v>
      </c>
      <c r="J74" s="250" t="s">
        <v>23</v>
      </c>
      <c r="K74" s="251" t="s">
        <v>37</v>
      </c>
      <c r="L74" s="251" t="s">
        <v>37</v>
      </c>
      <c r="M74" s="285" t="s">
        <v>37</v>
      </c>
      <c r="N74" s="253" t="s">
        <v>23</v>
      </c>
      <c r="O74" s="254" t="s">
        <v>37</v>
      </c>
      <c r="P74" s="246" t="s">
        <v>37</v>
      </c>
      <c r="Q74" s="246" t="s">
        <v>37</v>
      </c>
      <c r="R74" s="246" t="s">
        <v>37</v>
      </c>
      <c r="S74" s="246" t="s">
        <v>37</v>
      </c>
      <c r="T74" s="246" t="s">
        <v>37</v>
      </c>
      <c r="U74" s="246" t="s">
        <v>37</v>
      </c>
      <c r="V74" s="246" t="s">
        <v>354</v>
      </c>
      <c r="W74" s="248" t="s">
        <v>37</v>
      </c>
      <c r="X74" s="248" t="s">
        <v>37</v>
      </c>
      <c r="Y74" s="248" t="s">
        <v>37</v>
      </c>
      <c r="Z74" s="248" t="s">
        <v>37</v>
      </c>
      <c r="AA74" s="248" t="s">
        <v>37</v>
      </c>
      <c r="AB74" s="248" t="s">
        <v>37</v>
      </c>
      <c r="AC74" s="248" t="s">
        <v>37</v>
      </c>
      <c r="AD74" s="248" t="s">
        <v>37</v>
      </c>
      <c r="AE74" s="248" t="s">
        <v>37</v>
      </c>
      <c r="AF74" s="248" t="s">
        <v>37</v>
      </c>
      <c r="AG74" s="248" t="s">
        <v>37</v>
      </c>
      <c r="AH74" s="248" t="s">
        <v>37</v>
      </c>
      <c r="AI74" s="248" t="s">
        <v>37</v>
      </c>
      <c r="AJ74" s="248" t="s">
        <v>37</v>
      </c>
      <c r="AK74" s="248" t="s">
        <v>37</v>
      </c>
      <c r="AL74" s="248" t="s">
        <v>37</v>
      </c>
      <c r="AM74" s="248" t="s">
        <v>37</v>
      </c>
      <c r="AN74" s="248" t="s">
        <v>37</v>
      </c>
      <c r="AO74" s="248" t="s">
        <v>37</v>
      </c>
      <c r="AP74" s="248" t="s">
        <v>37</v>
      </c>
      <c r="AQ74" s="248"/>
      <c r="AR74" s="248"/>
      <c r="AS74" s="248"/>
      <c r="AT74" s="248"/>
      <c r="AU74" s="248"/>
    </row>
    <row r="75" ht="42.75" customHeight="1">
      <c r="A75" s="246">
        <v>74.0</v>
      </c>
      <c r="B75" s="246">
        <v>2.826E9</v>
      </c>
      <c r="C75" s="246" t="s">
        <v>10</v>
      </c>
      <c r="D75" s="246" t="s">
        <v>98</v>
      </c>
      <c r="E75" s="247" t="s">
        <v>324</v>
      </c>
      <c r="F75" s="246">
        <v>126.675994</v>
      </c>
      <c r="G75" s="246">
        <v>37.545449</v>
      </c>
      <c r="H75" s="246" t="s">
        <v>37</v>
      </c>
      <c r="I75" s="249" t="s">
        <v>37</v>
      </c>
      <c r="J75" s="250" t="s">
        <v>23</v>
      </c>
      <c r="K75" s="251" t="s">
        <v>37</v>
      </c>
      <c r="L75" s="251" t="s">
        <v>37</v>
      </c>
      <c r="M75" s="285" t="s">
        <v>37</v>
      </c>
      <c r="N75" s="253" t="s">
        <v>23</v>
      </c>
      <c r="O75" s="254" t="s">
        <v>37</v>
      </c>
      <c r="P75" s="246" t="s">
        <v>37</v>
      </c>
      <c r="Q75" s="246" t="s">
        <v>37</v>
      </c>
      <c r="R75" s="246" t="s">
        <v>37</v>
      </c>
      <c r="S75" s="246" t="s">
        <v>37</v>
      </c>
      <c r="T75" s="246" t="s">
        <v>37</v>
      </c>
      <c r="U75" s="246" t="s">
        <v>37</v>
      </c>
      <c r="V75" s="246" t="s">
        <v>354</v>
      </c>
      <c r="W75" s="248" t="s">
        <v>37</v>
      </c>
      <c r="X75" s="248" t="s">
        <v>37</v>
      </c>
      <c r="Y75" s="248" t="s">
        <v>37</v>
      </c>
      <c r="Z75" s="248" t="s">
        <v>37</v>
      </c>
      <c r="AA75" s="248" t="s">
        <v>37</v>
      </c>
      <c r="AB75" s="248" t="s">
        <v>37</v>
      </c>
      <c r="AC75" s="248" t="s">
        <v>37</v>
      </c>
      <c r="AD75" s="248" t="s">
        <v>37</v>
      </c>
      <c r="AE75" s="248" t="s">
        <v>37</v>
      </c>
      <c r="AF75" s="248" t="s">
        <v>37</v>
      </c>
      <c r="AG75" s="248" t="s">
        <v>37</v>
      </c>
      <c r="AH75" s="248" t="s">
        <v>37</v>
      </c>
      <c r="AI75" s="248" t="s">
        <v>37</v>
      </c>
      <c r="AJ75" s="248" t="s">
        <v>37</v>
      </c>
      <c r="AK75" s="248" t="s">
        <v>37</v>
      </c>
      <c r="AL75" s="248" t="s">
        <v>37</v>
      </c>
      <c r="AM75" s="248" t="s">
        <v>37</v>
      </c>
      <c r="AN75" s="248" t="s">
        <v>37</v>
      </c>
      <c r="AO75" s="248" t="s">
        <v>37</v>
      </c>
      <c r="AP75" s="248" t="s">
        <v>37</v>
      </c>
      <c r="AQ75" s="248"/>
      <c r="AR75" s="248"/>
      <c r="AS75" s="248"/>
      <c r="AT75" s="248"/>
      <c r="AU75" s="248"/>
    </row>
    <row r="76" ht="42.75" customHeight="1">
      <c r="A76" s="246">
        <v>75.0</v>
      </c>
      <c r="B76" s="246">
        <v>2.871E9</v>
      </c>
      <c r="C76" s="246" t="s">
        <v>10</v>
      </c>
      <c r="D76" s="246" t="s">
        <v>98</v>
      </c>
      <c r="E76" s="247" t="s">
        <v>359</v>
      </c>
      <c r="F76" s="246">
        <v>126.488052</v>
      </c>
      <c r="G76" s="246">
        <v>37.746498</v>
      </c>
      <c r="H76" s="246" t="s">
        <v>37</v>
      </c>
      <c r="I76" s="249" t="s">
        <v>37</v>
      </c>
      <c r="J76" s="250" t="s">
        <v>23</v>
      </c>
      <c r="K76" s="251" t="s">
        <v>37</v>
      </c>
      <c r="L76" s="251" t="s">
        <v>37</v>
      </c>
      <c r="M76" s="285" t="s">
        <v>37</v>
      </c>
      <c r="N76" s="253" t="s">
        <v>23</v>
      </c>
      <c r="O76" s="254" t="s">
        <v>37</v>
      </c>
      <c r="P76" s="246" t="s">
        <v>37</v>
      </c>
      <c r="Q76" s="246" t="s">
        <v>37</v>
      </c>
      <c r="R76" s="246" t="s">
        <v>37</v>
      </c>
      <c r="S76" s="246" t="s">
        <v>37</v>
      </c>
      <c r="T76" s="246" t="s">
        <v>37</v>
      </c>
      <c r="U76" s="246" t="s">
        <v>37</v>
      </c>
      <c r="V76" s="246" t="s">
        <v>354</v>
      </c>
      <c r="W76" s="248" t="s">
        <v>37</v>
      </c>
      <c r="X76" s="248" t="s">
        <v>37</v>
      </c>
      <c r="Y76" s="248" t="s">
        <v>37</v>
      </c>
      <c r="Z76" s="248" t="s">
        <v>37</v>
      </c>
      <c r="AA76" s="248" t="s">
        <v>37</v>
      </c>
      <c r="AB76" s="248" t="s">
        <v>37</v>
      </c>
      <c r="AC76" s="248" t="s">
        <v>37</v>
      </c>
      <c r="AD76" s="248" t="s">
        <v>37</v>
      </c>
      <c r="AE76" s="248" t="s">
        <v>37</v>
      </c>
      <c r="AF76" s="248" t="s">
        <v>37</v>
      </c>
      <c r="AG76" s="248" t="s">
        <v>37</v>
      </c>
      <c r="AH76" s="248" t="s">
        <v>37</v>
      </c>
      <c r="AI76" s="248" t="s">
        <v>37</v>
      </c>
      <c r="AJ76" s="248" t="s">
        <v>37</v>
      </c>
      <c r="AK76" s="248" t="s">
        <v>37</v>
      </c>
      <c r="AL76" s="248" t="s">
        <v>37</v>
      </c>
      <c r="AM76" s="248" t="s">
        <v>37</v>
      </c>
      <c r="AN76" s="248" t="s">
        <v>37</v>
      </c>
      <c r="AO76" s="248" t="s">
        <v>37</v>
      </c>
      <c r="AP76" s="248" t="s">
        <v>37</v>
      </c>
      <c r="AQ76" s="248"/>
      <c r="AR76" s="248"/>
      <c r="AS76" s="248"/>
      <c r="AT76" s="248"/>
      <c r="AU76" s="248"/>
    </row>
    <row r="77" ht="42.75" customHeight="1">
      <c r="A77" s="246">
        <v>76.0</v>
      </c>
      <c r="B77" s="246">
        <v>2.872E9</v>
      </c>
      <c r="C77" s="246" t="s">
        <v>10</v>
      </c>
      <c r="D77" s="246" t="s">
        <v>98</v>
      </c>
      <c r="E77" s="247" t="s">
        <v>360</v>
      </c>
      <c r="F77" s="246">
        <v>126.63676</v>
      </c>
      <c r="G77" s="246">
        <v>37.446607</v>
      </c>
      <c r="H77" s="246" t="s">
        <v>37</v>
      </c>
      <c r="I77" s="249" t="s">
        <v>37</v>
      </c>
      <c r="J77" s="250" t="s">
        <v>23</v>
      </c>
      <c r="K77" s="251" t="s">
        <v>37</v>
      </c>
      <c r="L77" s="251" t="s">
        <v>37</v>
      </c>
      <c r="M77" s="285" t="s">
        <v>37</v>
      </c>
      <c r="N77" s="253" t="s">
        <v>23</v>
      </c>
      <c r="O77" s="254" t="s">
        <v>37</v>
      </c>
      <c r="P77" s="246" t="s">
        <v>37</v>
      </c>
      <c r="Q77" s="246" t="s">
        <v>37</v>
      </c>
      <c r="R77" s="246" t="s">
        <v>37</v>
      </c>
      <c r="S77" s="246" t="s">
        <v>37</v>
      </c>
      <c r="T77" s="246" t="s">
        <v>37</v>
      </c>
      <c r="U77" s="246" t="s">
        <v>37</v>
      </c>
      <c r="V77" s="246" t="s">
        <v>354</v>
      </c>
      <c r="W77" s="248" t="s">
        <v>37</v>
      </c>
      <c r="X77" s="248" t="s">
        <v>37</v>
      </c>
      <c r="Y77" s="248" t="s">
        <v>37</v>
      </c>
      <c r="Z77" s="248" t="s">
        <v>37</v>
      </c>
      <c r="AA77" s="248" t="s">
        <v>37</v>
      </c>
      <c r="AB77" s="248" t="s">
        <v>37</v>
      </c>
      <c r="AC77" s="248" t="s">
        <v>37</v>
      </c>
      <c r="AD77" s="248" t="s">
        <v>37</v>
      </c>
      <c r="AE77" s="248" t="s">
        <v>37</v>
      </c>
      <c r="AF77" s="248" t="s">
        <v>37</v>
      </c>
      <c r="AG77" s="248" t="s">
        <v>37</v>
      </c>
      <c r="AH77" s="248" t="s">
        <v>37</v>
      </c>
      <c r="AI77" s="248" t="s">
        <v>37</v>
      </c>
      <c r="AJ77" s="248" t="s">
        <v>37</v>
      </c>
      <c r="AK77" s="248" t="s">
        <v>37</v>
      </c>
      <c r="AL77" s="248" t="s">
        <v>37</v>
      </c>
      <c r="AM77" s="248" t="s">
        <v>37</v>
      </c>
      <c r="AN77" s="248" t="s">
        <v>37</v>
      </c>
      <c r="AO77" s="248" t="s">
        <v>37</v>
      </c>
      <c r="AP77" s="248" t="s">
        <v>37</v>
      </c>
      <c r="AQ77" s="248"/>
      <c r="AR77" s="248"/>
      <c r="AS77" s="248"/>
      <c r="AT77" s="248"/>
      <c r="AU77" s="248"/>
    </row>
    <row r="78" ht="42.75" customHeight="1">
      <c r="A78" s="246">
        <v>77.0</v>
      </c>
      <c r="B78" s="246">
        <v>2.911E9</v>
      </c>
      <c r="C78" s="246" t="s">
        <v>10</v>
      </c>
      <c r="D78" s="246" t="s">
        <v>99</v>
      </c>
      <c r="E78" s="247" t="s">
        <v>325</v>
      </c>
      <c r="F78" s="246">
        <v>126.9232859</v>
      </c>
      <c r="G78" s="246">
        <v>35.1460818</v>
      </c>
      <c r="H78" s="246" t="s">
        <v>37</v>
      </c>
      <c r="I78" s="249" t="s">
        <v>37</v>
      </c>
      <c r="J78" s="250" t="s">
        <v>23</v>
      </c>
      <c r="K78" s="251" t="s">
        <v>37</v>
      </c>
      <c r="L78" s="251" t="s">
        <v>37</v>
      </c>
      <c r="M78" s="285" t="s">
        <v>37</v>
      </c>
      <c r="N78" s="253" t="s">
        <v>23</v>
      </c>
      <c r="O78" s="254" t="s">
        <v>37</v>
      </c>
      <c r="P78" s="246" t="s">
        <v>37</v>
      </c>
      <c r="Q78" s="246" t="s">
        <v>37</v>
      </c>
      <c r="R78" s="246" t="s">
        <v>37</v>
      </c>
      <c r="S78" s="246" t="s">
        <v>37</v>
      </c>
      <c r="T78" s="246" t="s">
        <v>37</v>
      </c>
      <c r="U78" s="246" t="s">
        <v>37</v>
      </c>
      <c r="V78" s="246" t="s">
        <v>361</v>
      </c>
      <c r="W78" s="248" t="s">
        <v>37</v>
      </c>
      <c r="X78" s="248" t="s">
        <v>37</v>
      </c>
      <c r="Y78" s="248" t="s">
        <v>37</v>
      </c>
      <c r="Z78" s="248" t="s">
        <v>37</v>
      </c>
      <c r="AA78" s="248" t="s">
        <v>37</v>
      </c>
      <c r="AB78" s="248" t="s">
        <v>37</v>
      </c>
      <c r="AC78" s="248" t="s">
        <v>37</v>
      </c>
      <c r="AD78" s="248" t="s">
        <v>37</v>
      </c>
      <c r="AE78" s="248" t="s">
        <v>37</v>
      </c>
      <c r="AF78" s="248" t="s">
        <v>37</v>
      </c>
      <c r="AG78" s="248" t="s">
        <v>37</v>
      </c>
      <c r="AH78" s="248" t="s">
        <v>37</v>
      </c>
      <c r="AI78" s="248" t="s">
        <v>37</v>
      </c>
      <c r="AJ78" s="248" t="s">
        <v>37</v>
      </c>
      <c r="AK78" s="248" t="s">
        <v>37</v>
      </c>
      <c r="AL78" s="248" t="s">
        <v>37</v>
      </c>
      <c r="AM78" s="248" t="s">
        <v>37</v>
      </c>
      <c r="AN78" s="248" t="s">
        <v>37</v>
      </c>
      <c r="AO78" s="248" t="s">
        <v>37</v>
      </c>
      <c r="AP78" s="248" t="s">
        <v>37</v>
      </c>
      <c r="AQ78" s="248"/>
      <c r="AR78" s="248"/>
      <c r="AS78" s="248"/>
      <c r="AT78" s="248"/>
      <c r="AU78" s="248"/>
    </row>
    <row r="79" ht="42.75" customHeight="1">
      <c r="A79" s="246">
        <v>78.0</v>
      </c>
      <c r="B79" s="246">
        <v>2.914E9</v>
      </c>
      <c r="C79" s="246" t="s">
        <v>10</v>
      </c>
      <c r="D79" s="246" t="s">
        <v>99</v>
      </c>
      <c r="E79" s="247" t="s">
        <v>324</v>
      </c>
      <c r="F79" s="246">
        <v>126.890272</v>
      </c>
      <c r="G79" s="246">
        <v>35.151969</v>
      </c>
      <c r="H79" s="246" t="s">
        <v>37</v>
      </c>
      <c r="I79" s="249" t="s">
        <v>37</v>
      </c>
      <c r="J79" s="250" t="s">
        <v>23</v>
      </c>
      <c r="K79" s="251" t="s">
        <v>37</v>
      </c>
      <c r="L79" s="251" t="s">
        <v>37</v>
      </c>
      <c r="M79" s="285" t="s">
        <v>37</v>
      </c>
      <c r="N79" s="253" t="s">
        <v>23</v>
      </c>
      <c r="O79" s="254" t="s">
        <v>37</v>
      </c>
      <c r="P79" s="246" t="s">
        <v>37</v>
      </c>
      <c r="Q79" s="246" t="s">
        <v>37</v>
      </c>
      <c r="R79" s="246" t="s">
        <v>37</v>
      </c>
      <c r="S79" s="246" t="s">
        <v>37</v>
      </c>
      <c r="T79" s="246" t="s">
        <v>37</v>
      </c>
      <c r="U79" s="246" t="s">
        <v>37</v>
      </c>
      <c r="V79" s="246" t="s">
        <v>37</v>
      </c>
      <c r="W79" s="248" t="s">
        <v>37</v>
      </c>
      <c r="X79" s="248" t="s">
        <v>37</v>
      </c>
      <c r="Y79" s="248" t="s">
        <v>37</v>
      </c>
      <c r="Z79" s="248" t="s">
        <v>37</v>
      </c>
      <c r="AA79" s="248" t="s">
        <v>37</v>
      </c>
      <c r="AB79" s="248" t="s">
        <v>37</v>
      </c>
      <c r="AC79" s="248" t="s">
        <v>37</v>
      </c>
      <c r="AD79" s="248" t="s">
        <v>37</v>
      </c>
      <c r="AE79" s="248" t="s">
        <v>37</v>
      </c>
      <c r="AF79" s="248" t="s">
        <v>37</v>
      </c>
      <c r="AG79" s="248" t="s">
        <v>37</v>
      </c>
      <c r="AH79" s="248" t="s">
        <v>37</v>
      </c>
      <c r="AI79" s="248" t="s">
        <v>37</v>
      </c>
      <c r="AJ79" s="248" t="s">
        <v>37</v>
      </c>
      <c r="AK79" s="248" t="s">
        <v>37</v>
      </c>
      <c r="AL79" s="248" t="s">
        <v>37</v>
      </c>
      <c r="AM79" s="248" t="s">
        <v>37</v>
      </c>
      <c r="AN79" s="248" t="s">
        <v>37</v>
      </c>
      <c r="AO79" s="248" t="s">
        <v>37</v>
      </c>
      <c r="AP79" s="248" t="s">
        <v>37</v>
      </c>
      <c r="AQ79" s="248"/>
      <c r="AR79" s="248"/>
      <c r="AS79" s="248"/>
      <c r="AT79" s="248"/>
      <c r="AU79" s="248"/>
    </row>
    <row r="80" ht="42.75" customHeight="1">
      <c r="A80" s="246">
        <v>79.0</v>
      </c>
      <c r="B80" s="246">
        <v>2.9155E9</v>
      </c>
      <c r="C80" s="246" t="s">
        <v>10</v>
      </c>
      <c r="D80" s="246" t="s">
        <v>99</v>
      </c>
      <c r="E80" s="247" t="s">
        <v>332</v>
      </c>
      <c r="F80" s="246">
        <v>126.902402</v>
      </c>
      <c r="G80" s="246">
        <v>35.1330039</v>
      </c>
      <c r="H80" s="246" t="s">
        <v>37</v>
      </c>
      <c r="I80" s="249" t="s">
        <v>37</v>
      </c>
      <c r="J80" s="250" t="s">
        <v>23</v>
      </c>
      <c r="K80" s="251" t="s">
        <v>37</v>
      </c>
      <c r="L80" s="251" t="s">
        <v>37</v>
      </c>
      <c r="M80" s="285" t="s">
        <v>37</v>
      </c>
      <c r="N80" s="253" t="s">
        <v>23</v>
      </c>
      <c r="O80" s="254" t="s">
        <v>37</v>
      </c>
      <c r="P80" s="246" t="s">
        <v>37</v>
      </c>
      <c r="Q80" s="246" t="s">
        <v>37</v>
      </c>
      <c r="R80" s="246" t="s">
        <v>37</v>
      </c>
      <c r="S80" s="246" t="s">
        <v>37</v>
      </c>
      <c r="T80" s="246" t="s">
        <v>37</v>
      </c>
      <c r="U80" s="246" t="s">
        <v>37</v>
      </c>
      <c r="V80" s="246" t="s">
        <v>37</v>
      </c>
      <c r="W80" s="248" t="s">
        <v>37</v>
      </c>
      <c r="X80" s="248" t="s">
        <v>37</v>
      </c>
      <c r="Y80" s="248" t="s">
        <v>37</v>
      </c>
      <c r="Z80" s="248" t="s">
        <v>37</v>
      </c>
      <c r="AA80" s="248" t="s">
        <v>37</v>
      </c>
      <c r="AB80" s="248" t="s">
        <v>37</v>
      </c>
      <c r="AC80" s="248" t="s">
        <v>37</v>
      </c>
      <c r="AD80" s="248" t="s">
        <v>37</v>
      </c>
      <c r="AE80" s="248" t="s">
        <v>37</v>
      </c>
      <c r="AF80" s="248" t="s">
        <v>37</v>
      </c>
      <c r="AG80" s="248" t="s">
        <v>37</v>
      </c>
      <c r="AH80" s="248" t="s">
        <v>37</v>
      </c>
      <c r="AI80" s="248" t="s">
        <v>37</v>
      </c>
      <c r="AJ80" s="248" t="s">
        <v>37</v>
      </c>
      <c r="AK80" s="248" t="s">
        <v>37</v>
      </c>
      <c r="AL80" s="248" t="s">
        <v>37</v>
      </c>
      <c r="AM80" s="248" t="s">
        <v>37</v>
      </c>
      <c r="AN80" s="248" t="s">
        <v>37</v>
      </c>
      <c r="AO80" s="248" t="s">
        <v>37</v>
      </c>
      <c r="AP80" s="248" t="s">
        <v>37</v>
      </c>
      <c r="AQ80" s="248"/>
      <c r="AR80" s="248"/>
      <c r="AS80" s="248"/>
      <c r="AT80" s="248"/>
      <c r="AU80" s="248"/>
    </row>
    <row r="81" ht="42.75" customHeight="1">
      <c r="A81" s="246">
        <v>80.0</v>
      </c>
      <c r="B81" s="246">
        <v>2.917E9</v>
      </c>
      <c r="C81" s="246" t="s">
        <v>10</v>
      </c>
      <c r="D81" s="246" t="s">
        <v>99</v>
      </c>
      <c r="E81" s="247" t="s">
        <v>336</v>
      </c>
      <c r="F81" s="246">
        <v>126.911963</v>
      </c>
      <c r="G81" s="246">
        <v>35.17406</v>
      </c>
      <c r="H81" s="246" t="s">
        <v>37</v>
      </c>
      <c r="I81" s="249" t="s">
        <v>37</v>
      </c>
      <c r="J81" s="250" t="s">
        <v>23</v>
      </c>
      <c r="K81" s="251" t="s">
        <v>37</v>
      </c>
      <c r="L81" s="251" t="s">
        <v>37</v>
      </c>
      <c r="M81" s="285" t="s">
        <v>37</v>
      </c>
      <c r="N81" s="253" t="s">
        <v>23</v>
      </c>
      <c r="O81" s="254" t="s">
        <v>37</v>
      </c>
      <c r="P81" s="246" t="s">
        <v>37</v>
      </c>
      <c r="Q81" s="246" t="s">
        <v>37</v>
      </c>
      <c r="R81" s="246" t="s">
        <v>37</v>
      </c>
      <c r="S81" s="246" t="s">
        <v>37</v>
      </c>
      <c r="T81" s="246" t="s">
        <v>37</v>
      </c>
      <c r="U81" s="246" t="s">
        <v>37</v>
      </c>
      <c r="V81" s="246" t="s">
        <v>37</v>
      </c>
      <c r="W81" s="248" t="s">
        <v>37</v>
      </c>
      <c r="X81" s="248" t="s">
        <v>37</v>
      </c>
      <c r="Y81" s="248" t="s">
        <v>37</v>
      </c>
      <c r="Z81" s="248" t="s">
        <v>37</v>
      </c>
      <c r="AA81" s="248" t="s">
        <v>37</v>
      </c>
      <c r="AB81" s="248" t="s">
        <v>37</v>
      </c>
      <c r="AC81" s="248" t="s">
        <v>37</v>
      </c>
      <c r="AD81" s="248" t="s">
        <v>37</v>
      </c>
      <c r="AE81" s="248" t="s">
        <v>37</v>
      </c>
      <c r="AF81" s="248" t="s">
        <v>37</v>
      </c>
      <c r="AG81" s="248" t="s">
        <v>37</v>
      </c>
      <c r="AH81" s="248" t="s">
        <v>37</v>
      </c>
      <c r="AI81" s="248" t="s">
        <v>37</v>
      </c>
      <c r="AJ81" s="248" t="s">
        <v>37</v>
      </c>
      <c r="AK81" s="248" t="s">
        <v>37</v>
      </c>
      <c r="AL81" s="248" t="s">
        <v>37</v>
      </c>
      <c r="AM81" s="248" t="s">
        <v>37</v>
      </c>
      <c r="AN81" s="248" t="s">
        <v>37</v>
      </c>
      <c r="AO81" s="248" t="s">
        <v>37</v>
      </c>
      <c r="AP81" s="248" t="s">
        <v>37</v>
      </c>
      <c r="AQ81" s="248"/>
      <c r="AR81" s="248"/>
      <c r="AS81" s="248"/>
      <c r="AT81" s="248"/>
      <c r="AU81" s="248"/>
    </row>
    <row r="82" ht="42.75" customHeight="1">
      <c r="A82" s="246">
        <v>81.0</v>
      </c>
      <c r="B82" s="246">
        <v>2.92E9</v>
      </c>
      <c r="C82" s="246" t="s">
        <v>10</v>
      </c>
      <c r="D82" s="246" t="s">
        <v>99</v>
      </c>
      <c r="E82" s="247" t="s">
        <v>362</v>
      </c>
      <c r="F82" s="246">
        <v>126.7936834</v>
      </c>
      <c r="G82" s="246">
        <v>35.1395085</v>
      </c>
      <c r="H82" s="246" t="s">
        <v>37</v>
      </c>
      <c r="I82" s="249" t="s">
        <v>37</v>
      </c>
      <c r="J82" s="250" t="s">
        <v>23</v>
      </c>
      <c r="K82" s="251" t="s">
        <v>37</v>
      </c>
      <c r="L82" s="251" t="s">
        <v>37</v>
      </c>
      <c r="M82" s="285" t="s">
        <v>37</v>
      </c>
      <c r="N82" s="253" t="s">
        <v>23</v>
      </c>
      <c r="O82" s="254" t="s">
        <v>37</v>
      </c>
      <c r="P82" s="246" t="s">
        <v>37</v>
      </c>
      <c r="Q82" s="246" t="s">
        <v>37</v>
      </c>
      <c r="R82" s="246" t="s">
        <v>37</v>
      </c>
      <c r="S82" s="246" t="s">
        <v>37</v>
      </c>
      <c r="T82" s="246" t="s">
        <v>37</v>
      </c>
      <c r="U82" s="246" t="s">
        <v>37</v>
      </c>
      <c r="V82" s="246" t="s">
        <v>37</v>
      </c>
      <c r="W82" s="248" t="s">
        <v>37</v>
      </c>
      <c r="X82" s="248" t="s">
        <v>37</v>
      </c>
      <c r="Y82" s="248" t="s">
        <v>37</v>
      </c>
      <c r="Z82" s="248" t="s">
        <v>37</v>
      </c>
      <c r="AA82" s="248" t="s">
        <v>37</v>
      </c>
      <c r="AB82" s="248" t="s">
        <v>37</v>
      </c>
      <c r="AC82" s="248" t="s">
        <v>37</v>
      </c>
      <c r="AD82" s="248" t="s">
        <v>37</v>
      </c>
      <c r="AE82" s="248" t="s">
        <v>37</v>
      </c>
      <c r="AF82" s="248" t="s">
        <v>37</v>
      </c>
      <c r="AG82" s="248" t="s">
        <v>37</v>
      </c>
      <c r="AH82" s="248" t="s">
        <v>37</v>
      </c>
      <c r="AI82" s="248" t="s">
        <v>37</v>
      </c>
      <c r="AJ82" s="248" t="s">
        <v>37</v>
      </c>
      <c r="AK82" s="248" t="s">
        <v>37</v>
      </c>
      <c r="AL82" s="248" t="s">
        <v>37</v>
      </c>
      <c r="AM82" s="248" t="s">
        <v>37</v>
      </c>
      <c r="AN82" s="248" t="s">
        <v>37</v>
      </c>
      <c r="AO82" s="248" t="s">
        <v>37</v>
      </c>
      <c r="AP82" s="248" t="s">
        <v>37</v>
      </c>
      <c r="AQ82" s="248"/>
      <c r="AR82" s="248"/>
      <c r="AS82" s="248"/>
      <c r="AT82" s="248"/>
      <c r="AU82" s="248"/>
    </row>
    <row r="83" ht="42.75" customHeight="1">
      <c r="A83" s="246">
        <v>82.0</v>
      </c>
      <c r="B83" s="246">
        <v>3.011E9</v>
      </c>
      <c r="C83" s="246" t="s">
        <v>10</v>
      </c>
      <c r="D83" s="246" t="s">
        <v>49</v>
      </c>
      <c r="E83" s="247" t="s">
        <v>325</v>
      </c>
      <c r="F83" s="246">
        <v>127.454884</v>
      </c>
      <c r="G83" s="246">
        <v>36.312169</v>
      </c>
      <c r="H83" s="246" t="s">
        <v>37</v>
      </c>
      <c r="I83" s="249" t="s">
        <v>37</v>
      </c>
      <c r="J83" s="250" t="s">
        <v>23</v>
      </c>
      <c r="K83" s="251" t="s">
        <v>37</v>
      </c>
      <c r="L83" s="251" t="s">
        <v>37</v>
      </c>
      <c r="M83" s="285" t="s">
        <v>37</v>
      </c>
      <c r="N83" s="253" t="s">
        <v>23</v>
      </c>
      <c r="O83" s="254" t="s">
        <v>37</v>
      </c>
      <c r="P83" s="246" t="s">
        <v>37</v>
      </c>
      <c r="Q83" s="246" t="s">
        <v>37</v>
      </c>
      <c r="R83" s="246" t="s">
        <v>37</v>
      </c>
      <c r="S83" s="246" t="s">
        <v>37</v>
      </c>
      <c r="T83" s="246" t="s">
        <v>37</v>
      </c>
      <c r="U83" s="246" t="s">
        <v>37</v>
      </c>
      <c r="V83" s="246" t="s">
        <v>37</v>
      </c>
      <c r="W83" s="248" t="s">
        <v>37</v>
      </c>
      <c r="X83" s="248" t="s">
        <v>37</v>
      </c>
      <c r="Y83" s="248" t="s">
        <v>37</v>
      </c>
      <c r="Z83" s="248" t="s">
        <v>37</v>
      </c>
      <c r="AA83" s="248" t="s">
        <v>37</v>
      </c>
      <c r="AB83" s="248" t="s">
        <v>37</v>
      </c>
      <c r="AC83" s="248" t="s">
        <v>37</v>
      </c>
      <c r="AD83" s="248" t="s">
        <v>37</v>
      </c>
      <c r="AE83" s="248" t="s">
        <v>37</v>
      </c>
      <c r="AF83" s="248" t="s">
        <v>37</v>
      </c>
      <c r="AG83" s="248" t="s">
        <v>37</v>
      </c>
      <c r="AH83" s="248" t="s">
        <v>37</v>
      </c>
      <c r="AI83" s="248" t="s">
        <v>37</v>
      </c>
      <c r="AJ83" s="248" t="s">
        <v>37</v>
      </c>
      <c r="AK83" s="248" t="s">
        <v>37</v>
      </c>
      <c r="AL83" s="248" t="s">
        <v>37</v>
      </c>
      <c r="AM83" s="248" t="s">
        <v>37</v>
      </c>
      <c r="AN83" s="248" t="s">
        <v>37</v>
      </c>
      <c r="AO83" s="248" t="s">
        <v>37</v>
      </c>
      <c r="AP83" s="248" t="s">
        <v>37</v>
      </c>
      <c r="AQ83" s="248"/>
      <c r="AR83" s="248"/>
      <c r="AS83" s="248"/>
      <c r="AT83" s="248"/>
      <c r="AU83" s="248"/>
    </row>
    <row r="84" ht="42.75" customHeight="1">
      <c r="A84" s="246">
        <v>83.0</v>
      </c>
      <c r="B84" s="246">
        <v>3.014E9</v>
      </c>
      <c r="C84" s="246" t="s">
        <v>10</v>
      </c>
      <c r="D84" s="246" t="s">
        <v>49</v>
      </c>
      <c r="E84" s="247" t="s">
        <v>271</v>
      </c>
      <c r="F84" s="246">
        <v>127.4215464</v>
      </c>
      <c r="G84" s="246">
        <v>36.3256594</v>
      </c>
      <c r="H84" s="246" t="s">
        <v>37</v>
      </c>
      <c r="I84" s="249" t="s">
        <v>37</v>
      </c>
      <c r="J84" s="250" t="s">
        <v>23</v>
      </c>
      <c r="K84" s="251" t="s">
        <v>37</v>
      </c>
      <c r="L84" s="251" t="s">
        <v>37</v>
      </c>
      <c r="M84" s="285" t="s">
        <v>37</v>
      </c>
      <c r="N84" s="253" t="s">
        <v>23</v>
      </c>
      <c r="O84" s="254" t="s">
        <v>37</v>
      </c>
      <c r="P84" s="246" t="s">
        <v>37</v>
      </c>
      <c r="Q84" s="246" t="s">
        <v>37</v>
      </c>
      <c r="R84" s="246" t="s">
        <v>37</v>
      </c>
      <c r="S84" s="246" t="s">
        <v>37</v>
      </c>
      <c r="T84" s="246" t="s">
        <v>37</v>
      </c>
      <c r="U84" s="246" t="s">
        <v>37</v>
      </c>
      <c r="V84" s="246" t="s">
        <v>37</v>
      </c>
      <c r="W84" s="248" t="s">
        <v>37</v>
      </c>
      <c r="X84" s="248" t="s">
        <v>37</v>
      </c>
      <c r="Y84" s="248" t="s">
        <v>37</v>
      </c>
      <c r="Z84" s="248" t="s">
        <v>37</v>
      </c>
      <c r="AA84" s="248" t="s">
        <v>37</v>
      </c>
      <c r="AB84" s="248" t="s">
        <v>37</v>
      </c>
      <c r="AC84" s="248" t="s">
        <v>37</v>
      </c>
      <c r="AD84" s="248" t="s">
        <v>37</v>
      </c>
      <c r="AE84" s="248" t="s">
        <v>37</v>
      </c>
      <c r="AF84" s="248" t="s">
        <v>37</v>
      </c>
      <c r="AG84" s="248" t="s">
        <v>37</v>
      </c>
      <c r="AH84" s="248" t="s">
        <v>37</v>
      </c>
      <c r="AI84" s="248" t="s">
        <v>37</v>
      </c>
      <c r="AJ84" s="248" t="s">
        <v>37</v>
      </c>
      <c r="AK84" s="248" t="s">
        <v>37</v>
      </c>
      <c r="AL84" s="248" t="s">
        <v>37</v>
      </c>
      <c r="AM84" s="248" t="s">
        <v>37</v>
      </c>
      <c r="AN84" s="248" t="s">
        <v>37</v>
      </c>
      <c r="AO84" s="248" t="s">
        <v>37</v>
      </c>
      <c r="AP84" s="248" t="s">
        <v>37</v>
      </c>
      <c r="AQ84" s="248"/>
      <c r="AR84" s="248"/>
      <c r="AS84" s="248"/>
      <c r="AT84" s="248"/>
      <c r="AU84" s="248"/>
    </row>
    <row r="85" ht="42.75" customHeight="1">
      <c r="A85" s="246">
        <v>84.0</v>
      </c>
      <c r="B85" s="246">
        <v>3.017E9</v>
      </c>
      <c r="C85" s="246" t="s">
        <v>10</v>
      </c>
      <c r="D85" s="246" t="s">
        <v>49</v>
      </c>
      <c r="E85" s="247" t="s">
        <v>324</v>
      </c>
      <c r="F85" s="246">
        <v>127.383844</v>
      </c>
      <c r="G85" s="246">
        <v>36.355504</v>
      </c>
      <c r="H85" s="246" t="s">
        <v>37</v>
      </c>
      <c r="I85" s="249" t="s">
        <v>37</v>
      </c>
      <c r="J85" s="250" t="s">
        <v>23</v>
      </c>
      <c r="K85" s="251" t="s">
        <v>37</v>
      </c>
      <c r="L85" s="251" t="s">
        <v>37</v>
      </c>
      <c r="M85" s="285" t="s">
        <v>37</v>
      </c>
      <c r="N85" s="253" t="s">
        <v>23</v>
      </c>
      <c r="O85" s="254" t="s">
        <v>37</v>
      </c>
      <c r="P85" s="246" t="s">
        <v>37</v>
      </c>
      <c r="Q85" s="246" t="s">
        <v>37</v>
      </c>
      <c r="R85" s="246" t="s">
        <v>37</v>
      </c>
      <c r="S85" s="246" t="s">
        <v>37</v>
      </c>
      <c r="T85" s="246" t="s">
        <v>37</v>
      </c>
      <c r="U85" s="246" t="s">
        <v>37</v>
      </c>
      <c r="V85" s="246" t="s">
        <v>37</v>
      </c>
      <c r="W85" s="248" t="s">
        <v>37</v>
      </c>
      <c r="X85" s="248" t="s">
        <v>37</v>
      </c>
      <c r="Y85" s="248" t="s">
        <v>37</v>
      </c>
      <c r="Z85" s="248" t="s">
        <v>37</v>
      </c>
      <c r="AA85" s="248" t="s">
        <v>37</v>
      </c>
      <c r="AB85" s="248" t="s">
        <v>37</v>
      </c>
      <c r="AC85" s="248" t="s">
        <v>37</v>
      </c>
      <c r="AD85" s="248" t="s">
        <v>37</v>
      </c>
      <c r="AE85" s="248" t="s">
        <v>37</v>
      </c>
      <c r="AF85" s="248" t="s">
        <v>37</v>
      </c>
      <c r="AG85" s="248" t="s">
        <v>37</v>
      </c>
      <c r="AH85" s="248" t="s">
        <v>37</v>
      </c>
      <c r="AI85" s="248" t="s">
        <v>37</v>
      </c>
      <c r="AJ85" s="248" t="s">
        <v>37</v>
      </c>
      <c r="AK85" s="248" t="s">
        <v>37</v>
      </c>
      <c r="AL85" s="248" t="s">
        <v>37</v>
      </c>
      <c r="AM85" s="248" t="s">
        <v>37</v>
      </c>
      <c r="AN85" s="248" t="s">
        <v>37</v>
      </c>
      <c r="AO85" s="248" t="s">
        <v>37</v>
      </c>
      <c r="AP85" s="248" t="s">
        <v>37</v>
      </c>
      <c r="AQ85" s="248"/>
      <c r="AR85" s="248"/>
      <c r="AS85" s="248"/>
      <c r="AT85" s="248"/>
      <c r="AU85" s="248"/>
    </row>
    <row r="86" ht="42.75" customHeight="1">
      <c r="A86" s="246">
        <v>85.0</v>
      </c>
      <c r="B86" s="246">
        <v>3.02E9</v>
      </c>
      <c r="C86" s="246" t="s">
        <v>10</v>
      </c>
      <c r="D86" s="246" t="s">
        <v>49</v>
      </c>
      <c r="E86" s="247" t="s">
        <v>363</v>
      </c>
      <c r="F86" s="246">
        <v>127.3562683</v>
      </c>
      <c r="G86" s="246">
        <v>36.3623219</v>
      </c>
      <c r="H86" s="246" t="s">
        <v>37</v>
      </c>
      <c r="I86" s="249" t="s">
        <v>37</v>
      </c>
      <c r="J86" s="250" t="s">
        <v>23</v>
      </c>
      <c r="K86" s="251" t="s">
        <v>37</v>
      </c>
      <c r="L86" s="251" t="s">
        <v>37</v>
      </c>
      <c r="M86" s="285" t="s">
        <v>37</v>
      </c>
      <c r="N86" s="253" t="s">
        <v>23</v>
      </c>
      <c r="O86" s="254" t="s">
        <v>37</v>
      </c>
      <c r="P86" s="246" t="s">
        <v>37</v>
      </c>
      <c r="Q86" s="246" t="s">
        <v>37</v>
      </c>
      <c r="R86" s="246" t="s">
        <v>37</v>
      </c>
      <c r="S86" s="246" t="s">
        <v>37</v>
      </c>
      <c r="T86" s="246" t="s">
        <v>37</v>
      </c>
      <c r="U86" s="246" t="s">
        <v>37</v>
      </c>
      <c r="V86" s="246" t="s">
        <v>37</v>
      </c>
      <c r="W86" s="248" t="s">
        <v>37</v>
      </c>
      <c r="X86" s="248" t="s">
        <v>37</v>
      </c>
      <c r="Y86" s="248" t="s">
        <v>37</v>
      </c>
      <c r="Z86" s="248" t="s">
        <v>37</v>
      </c>
      <c r="AA86" s="248" t="s">
        <v>37</v>
      </c>
      <c r="AB86" s="248" t="s">
        <v>37</v>
      </c>
      <c r="AC86" s="248" t="s">
        <v>37</v>
      </c>
      <c r="AD86" s="248" t="s">
        <v>37</v>
      </c>
      <c r="AE86" s="248" t="s">
        <v>37</v>
      </c>
      <c r="AF86" s="248" t="s">
        <v>37</v>
      </c>
      <c r="AG86" s="248" t="s">
        <v>37</v>
      </c>
      <c r="AH86" s="248" t="s">
        <v>37</v>
      </c>
      <c r="AI86" s="248" t="s">
        <v>37</v>
      </c>
      <c r="AJ86" s="248" t="s">
        <v>37</v>
      </c>
      <c r="AK86" s="248" t="s">
        <v>37</v>
      </c>
      <c r="AL86" s="248" t="s">
        <v>37</v>
      </c>
      <c r="AM86" s="248" t="s">
        <v>37</v>
      </c>
      <c r="AN86" s="248" t="s">
        <v>37</v>
      </c>
      <c r="AO86" s="248" t="s">
        <v>37</v>
      </c>
      <c r="AP86" s="248" t="s">
        <v>37</v>
      </c>
      <c r="AQ86" s="248"/>
      <c r="AR86" s="248"/>
      <c r="AS86" s="248"/>
      <c r="AT86" s="248"/>
      <c r="AU86" s="248"/>
    </row>
    <row r="87" ht="42.75" customHeight="1">
      <c r="A87" s="256">
        <v>86.0</v>
      </c>
      <c r="B87" s="256">
        <v>3.023E9</v>
      </c>
      <c r="C87" s="256" t="s">
        <v>10</v>
      </c>
      <c r="D87" s="256" t="s">
        <v>49</v>
      </c>
      <c r="E87" s="257" t="s">
        <v>364</v>
      </c>
      <c r="F87" s="256">
        <v>127.415502</v>
      </c>
      <c r="G87" s="256">
        <v>36.346735</v>
      </c>
      <c r="H87" s="256" t="s">
        <v>365</v>
      </c>
      <c r="I87" s="258" t="s">
        <v>37</v>
      </c>
      <c r="J87" s="259" t="s">
        <v>20</v>
      </c>
      <c r="K87" s="260" t="s">
        <v>37</v>
      </c>
      <c r="L87" s="260" t="s">
        <v>37</v>
      </c>
      <c r="M87" s="261" t="s">
        <v>366</v>
      </c>
      <c r="N87" s="262" t="s">
        <v>23</v>
      </c>
      <c r="O87" s="263">
        <v>43647.0</v>
      </c>
      <c r="P87" s="288">
        <v>44926.0</v>
      </c>
      <c r="Q87" s="256" t="s">
        <v>367</v>
      </c>
      <c r="R87" s="256" t="s">
        <v>209</v>
      </c>
      <c r="S87" s="256" t="s">
        <v>210</v>
      </c>
      <c r="T87" s="256" t="s">
        <v>228</v>
      </c>
      <c r="U87" s="256" t="s">
        <v>368</v>
      </c>
      <c r="V87" s="256" t="s">
        <v>369</v>
      </c>
      <c r="W87" s="267">
        <v>50.0</v>
      </c>
      <c r="X87" s="267">
        <v>6.0</v>
      </c>
      <c r="Y87" s="267">
        <v>145.0</v>
      </c>
      <c r="Z87" s="267">
        <v>27694.0</v>
      </c>
      <c r="AA87" s="267">
        <v>6630.0</v>
      </c>
      <c r="AB87" s="267">
        <v>50.0</v>
      </c>
      <c r="AC87" s="267">
        <v>10.0</v>
      </c>
      <c r="AD87" s="267">
        <v>749.0</v>
      </c>
      <c r="AE87" s="267">
        <v>64735.0</v>
      </c>
      <c r="AF87" s="267">
        <v>46583.0</v>
      </c>
      <c r="AG87" s="267">
        <v>50.0</v>
      </c>
      <c r="AH87" s="267">
        <v>10.0</v>
      </c>
      <c r="AI87" s="267">
        <v>1160.0</v>
      </c>
      <c r="AJ87" s="267">
        <v>81524.0</v>
      </c>
      <c r="AK87" s="267">
        <v>66356.0</v>
      </c>
      <c r="AL87" s="267">
        <v>20.0</v>
      </c>
      <c r="AM87" s="267">
        <v>10.0</v>
      </c>
      <c r="AN87" s="267">
        <v>328.0</v>
      </c>
      <c r="AO87" s="267">
        <v>69432.0</v>
      </c>
      <c r="AP87" s="267">
        <v>8917.0</v>
      </c>
      <c r="AQ87" s="267" t="s">
        <v>37</v>
      </c>
      <c r="AR87" s="267" t="s">
        <v>37</v>
      </c>
      <c r="AS87" s="267" t="s">
        <v>37</v>
      </c>
      <c r="AT87" s="267" t="s">
        <v>37</v>
      </c>
      <c r="AU87" s="267" t="s">
        <v>37</v>
      </c>
    </row>
    <row r="88" ht="42.75" customHeight="1">
      <c r="A88" s="246">
        <v>87.0</v>
      </c>
      <c r="B88" s="246">
        <v>3.111E9</v>
      </c>
      <c r="C88" s="246" t="s">
        <v>10</v>
      </c>
      <c r="D88" s="246" t="s">
        <v>100</v>
      </c>
      <c r="E88" s="247" t="s">
        <v>271</v>
      </c>
      <c r="F88" s="246">
        <v>129.3327</v>
      </c>
      <c r="G88" s="246">
        <v>35.56945</v>
      </c>
      <c r="H88" s="246" t="s">
        <v>37</v>
      </c>
      <c r="I88" s="249" t="s">
        <v>37</v>
      </c>
      <c r="J88" s="250" t="s">
        <v>23</v>
      </c>
      <c r="K88" s="251" t="s">
        <v>37</v>
      </c>
      <c r="L88" s="251" t="s">
        <v>37</v>
      </c>
      <c r="M88" s="285" t="s">
        <v>37</v>
      </c>
      <c r="N88" s="253" t="s">
        <v>23</v>
      </c>
      <c r="O88" s="254" t="s">
        <v>37</v>
      </c>
      <c r="P88" s="246" t="s">
        <v>37</v>
      </c>
      <c r="Q88" s="246" t="s">
        <v>37</v>
      </c>
      <c r="R88" s="246" t="s">
        <v>37</v>
      </c>
      <c r="S88" s="246" t="s">
        <v>37</v>
      </c>
      <c r="T88" s="246" t="s">
        <v>37</v>
      </c>
      <c r="U88" s="246" t="s">
        <v>37</v>
      </c>
      <c r="V88" s="246" t="s">
        <v>37</v>
      </c>
      <c r="W88" s="248" t="s">
        <v>37</v>
      </c>
      <c r="X88" s="248" t="s">
        <v>37</v>
      </c>
      <c r="Y88" s="248" t="s">
        <v>37</v>
      </c>
      <c r="Z88" s="248" t="s">
        <v>37</v>
      </c>
      <c r="AA88" s="248" t="s">
        <v>37</v>
      </c>
      <c r="AB88" s="248" t="s">
        <v>37</v>
      </c>
      <c r="AC88" s="248" t="s">
        <v>37</v>
      </c>
      <c r="AD88" s="248" t="s">
        <v>37</v>
      </c>
      <c r="AE88" s="248" t="s">
        <v>37</v>
      </c>
      <c r="AF88" s="248" t="s">
        <v>37</v>
      </c>
      <c r="AG88" s="248" t="s">
        <v>37</v>
      </c>
      <c r="AH88" s="248" t="s">
        <v>37</v>
      </c>
      <c r="AI88" s="248" t="s">
        <v>37</v>
      </c>
      <c r="AJ88" s="248" t="s">
        <v>37</v>
      </c>
      <c r="AK88" s="248" t="s">
        <v>37</v>
      </c>
      <c r="AL88" s="248" t="s">
        <v>37</v>
      </c>
      <c r="AM88" s="248" t="s">
        <v>37</v>
      </c>
      <c r="AN88" s="248" t="s">
        <v>37</v>
      </c>
      <c r="AO88" s="248" t="s">
        <v>37</v>
      </c>
      <c r="AP88" s="248" t="s">
        <v>37</v>
      </c>
      <c r="AQ88" s="248"/>
      <c r="AR88" s="248"/>
      <c r="AS88" s="248"/>
      <c r="AT88" s="248"/>
      <c r="AU88" s="248"/>
    </row>
    <row r="89" ht="42.75" customHeight="1">
      <c r="A89" s="246">
        <v>88.0</v>
      </c>
      <c r="B89" s="246">
        <v>3.114E9</v>
      </c>
      <c r="C89" s="246" t="s">
        <v>10</v>
      </c>
      <c r="D89" s="246" t="s">
        <v>100</v>
      </c>
      <c r="E89" s="247" t="s">
        <v>332</v>
      </c>
      <c r="F89" s="246">
        <v>129.330109</v>
      </c>
      <c r="G89" s="246">
        <v>35.543798</v>
      </c>
      <c r="H89" s="246" t="s">
        <v>37</v>
      </c>
      <c r="I89" s="249" t="s">
        <v>37</v>
      </c>
      <c r="J89" s="250" t="s">
        <v>23</v>
      </c>
      <c r="K89" s="251" t="s">
        <v>37</v>
      </c>
      <c r="L89" s="251" t="s">
        <v>37</v>
      </c>
      <c r="M89" s="285" t="s">
        <v>37</v>
      </c>
      <c r="N89" s="253" t="s">
        <v>23</v>
      </c>
      <c r="O89" s="254" t="s">
        <v>37</v>
      </c>
      <c r="P89" s="246" t="s">
        <v>37</v>
      </c>
      <c r="Q89" s="246" t="s">
        <v>37</v>
      </c>
      <c r="R89" s="246" t="s">
        <v>37</v>
      </c>
      <c r="S89" s="246" t="s">
        <v>37</v>
      </c>
      <c r="T89" s="246" t="s">
        <v>37</v>
      </c>
      <c r="U89" s="246" t="s">
        <v>37</v>
      </c>
      <c r="V89" s="246" t="s">
        <v>37</v>
      </c>
      <c r="W89" s="248" t="s">
        <v>37</v>
      </c>
      <c r="X89" s="248" t="s">
        <v>37</v>
      </c>
      <c r="Y89" s="248" t="s">
        <v>37</v>
      </c>
      <c r="Z89" s="248" t="s">
        <v>37</v>
      </c>
      <c r="AA89" s="248" t="s">
        <v>37</v>
      </c>
      <c r="AB89" s="248" t="s">
        <v>37</v>
      </c>
      <c r="AC89" s="248" t="s">
        <v>37</v>
      </c>
      <c r="AD89" s="248" t="s">
        <v>37</v>
      </c>
      <c r="AE89" s="248" t="s">
        <v>37</v>
      </c>
      <c r="AF89" s="248" t="s">
        <v>37</v>
      </c>
      <c r="AG89" s="248" t="s">
        <v>37</v>
      </c>
      <c r="AH89" s="248" t="s">
        <v>37</v>
      </c>
      <c r="AI89" s="248" t="s">
        <v>37</v>
      </c>
      <c r="AJ89" s="248" t="s">
        <v>37</v>
      </c>
      <c r="AK89" s="248" t="s">
        <v>37</v>
      </c>
      <c r="AL89" s="248" t="s">
        <v>37</v>
      </c>
      <c r="AM89" s="248" t="s">
        <v>37</v>
      </c>
      <c r="AN89" s="248" t="s">
        <v>37</v>
      </c>
      <c r="AO89" s="248" t="s">
        <v>37</v>
      </c>
      <c r="AP89" s="248" t="s">
        <v>37</v>
      </c>
      <c r="AQ89" s="248"/>
      <c r="AR89" s="248"/>
      <c r="AS89" s="248"/>
      <c r="AT89" s="248"/>
      <c r="AU89" s="248"/>
    </row>
    <row r="90" ht="42.75" customHeight="1">
      <c r="A90" s="246">
        <v>89.0</v>
      </c>
      <c r="B90" s="246">
        <v>3.117E9</v>
      </c>
      <c r="C90" s="246" t="s">
        <v>10</v>
      </c>
      <c r="D90" s="246" t="s">
        <v>100</v>
      </c>
      <c r="E90" s="247" t="s">
        <v>325</v>
      </c>
      <c r="F90" s="246">
        <v>129.416632</v>
      </c>
      <c r="G90" s="246">
        <v>35.504844</v>
      </c>
      <c r="H90" s="246" t="s">
        <v>37</v>
      </c>
      <c r="I90" s="249" t="s">
        <v>37</v>
      </c>
      <c r="J90" s="250" t="s">
        <v>23</v>
      </c>
      <c r="K90" s="251" t="s">
        <v>37</v>
      </c>
      <c r="L90" s="251" t="s">
        <v>37</v>
      </c>
      <c r="M90" s="285" t="s">
        <v>37</v>
      </c>
      <c r="N90" s="253" t="s">
        <v>23</v>
      </c>
      <c r="O90" s="254" t="s">
        <v>37</v>
      </c>
      <c r="P90" s="246" t="s">
        <v>37</v>
      </c>
      <c r="Q90" s="246" t="s">
        <v>37</v>
      </c>
      <c r="R90" s="246" t="s">
        <v>37</v>
      </c>
      <c r="S90" s="246" t="s">
        <v>37</v>
      </c>
      <c r="T90" s="246" t="s">
        <v>37</v>
      </c>
      <c r="U90" s="246" t="s">
        <v>37</v>
      </c>
      <c r="V90" s="246" t="s">
        <v>37</v>
      </c>
      <c r="W90" s="248" t="s">
        <v>37</v>
      </c>
      <c r="X90" s="248" t="s">
        <v>37</v>
      </c>
      <c r="Y90" s="248" t="s">
        <v>37</v>
      </c>
      <c r="Z90" s="248" t="s">
        <v>37</v>
      </c>
      <c r="AA90" s="248" t="s">
        <v>37</v>
      </c>
      <c r="AB90" s="248" t="s">
        <v>37</v>
      </c>
      <c r="AC90" s="248" t="s">
        <v>37</v>
      </c>
      <c r="AD90" s="248" t="s">
        <v>37</v>
      </c>
      <c r="AE90" s="248" t="s">
        <v>37</v>
      </c>
      <c r="AF90" s="248" t="s">
        <v>37</v>
      </c>
      <c r="AG90" s="248" t="s">
        <v>37</v>
      </c>
      <c r="AH90" s="248" t="s">
        <v>37</v>
      </c>
      <c r="AI90" s="248" t="s">
        <v>37</v>
      </c>
      <c r="AJ90" s="248" t="s">
        <v>37</v>
      </c>
      <c r="AK90" s="248" t="s">
        <v>37</v>
      </c>
      <c r="AL90" s="248" t="s">
        <v>37</v>
      </c>
      <c r="AM90" s="248" t="s">
        <v>37</v>
      </c>
      <c r="AN90" s="248" t="s">
        <v>37</v>
      </c>
      <c r="AO90" s="248" t="s">
        <v>37</v>
      </c>
      <c r="AP90" s="248" t="s">
        <v>37</v>
      </c>
      <c r="AQ90" s="248"/>
      <c r="AR90" s="248"/>
      <c r="AS90" s="248"/>
      <c r="AT90" s="248"/>
      <c r="AU90" s="248"/>
    </row>
    <row r="91" ht="42.75" customHeight="1">
      <c r="A91" s="246">
        <v>90.0</v>
      </c>
      <c r="B91" s="246">
        <v>3.12E9</v>
      </c>
      <c r="C91" s="246" t="s">
        <v>10</v>
      </c>
      <c r="D91" s="246" t="s">
        <v>100</v>
      </c>
      <c r="E91" s="247" t="s">
        <v>336</v>
      </c>
      <c r="F91" s="246">
        <v>129.361313</v>
      </c>
      <c r="G91" s="246">
        <v>35.582709</v>
      </c>
      <c r="H91" s="246" t="s">
        <v>37</v>
      </c>
      <c r="I91" s="249" t="s">
        <v>37</v>
      </c>
      <c r="J91" s="250" t="s">
        <v>23</v>
      </c>
      <c r="K91" s="251" t="s">
        <v>37</v>
      </c>
      <c r="L91" s="251" t="s">
        <v>37</v>
      </c>
      <c r="M91" s="285" t="s">
        <v>37</v>
      </c>
      <c r="N91" s="253" t="s">
        <v>23</v>
      </c>
      <c r="O91" s="254" t="s">
        <v>37</v>
      </c>
      <c r="P91" s="246" t="s">
        <v>37</v>
      </c>
      <c r="Q91" s="246" t="s">
        <v>37</v>
      </c>
      <c r="R91" s="246" t="s">
        <v>37</v>
      </c>
      <c r="S91" s="246" t="s">
        <v>37</v>
      </c>
      <c r="T91" s="246" t="s">
        <v>37</v>
      </c>
      <c r="U91" s="246" t="s">
        <v>37</v>
      </c>
      <c r="V91" s="246" t="s">
        <v>37</v>
      </c>
      <c r="W91" s="248" t="s">
        <v>37</v>
      </c>
      <c r="X91" s="248" t="s">
        <v>37</v>
      </c>
      <c r="Y91" s="248" t="s">
        <v>37</v>
      </c>
      <c r="Z91" s="248" t="s">
        <v>37</v>
      </c>
      <c r="AA91" s="248" t="s">
        <v>37</v>
      </c>
      <c r="AB91" s="248" t="s">
        <v>37</v>
      </c>
      <c r="AC91" s="248" t="s">
        <v>37</v>
      </c>
      <c r="AD91" s="248" t="s">
        <v>37</v>
      </c>
      <c r="AE91" s="248" t="s">
        <v>37</v>
      </c>
      <c r="AF91" s="248" t="s">
        <v>37</v>
      </c>
      <c r="AG91" s="248" t="s">
        <v>37</v>
      </c>
      <c r="AH91" s="248" t="s">
        <v>37</v>
      </c>
      <c r="AI91" s="248" t="s">
        <v>37</v>
      </c>
      <c r="AJ91" s="248" t="s">
        <v>37</v>
      </c>
      <c r="AK91" s="248" t="s">
        <v>37</v>
      </c>
      <c r="AL91" s="248" t="s">
        <v>37</v>
      </c>
      <c r="AM91" s="248" t="s">
        <v>37</v>
      </c>
      <c r="AN91" s="248" t="s">
        <v>37</v>
      </c>
      <c r="AO91" s="248" t="s">
        <v>37</v>
      </c>
      <c r="AP91" s="248" t="s">
        <v>37</v>
      </c>
      <c r="AQ91" s="248"/>
      <c r="AR91" s="248"/>
      <c r="AS91" s="248"/>
      <c r="AT91" s="248"/>
      <c r="AU91" s="248"/>
    </row>
    <row r="92" ht="42.75" customHeight="1">
      <c r="A92" s="246">
        <v>91.0</v>
      </c>
      <c r="B92" s="246">
        <v>3.171E9</v>
      </c>
      <c r="C92" s="246" t="s">
        <v>10</v>
      </c>
      <c r="D92" s="246" t="s">
        <v>100</v>
      </c>
      <c r="E92" s="247" t="s">
        <v>370</v>
      </c>
      <c r="F92" s="246">
        <v>129.2422295</v>
      </c>
      <c r="G92" s="246">
        <v>35.5220885</v>
      </c>
      <c r="H92" s="246" t="s">
        <v>37</v>
      </c>
      <c r="I92" s="249" t="s">
        <v>37</v>
      </c>
      <c r="J92" s="250" t="s">
        <v>23</v>
      </c>
      <c r="K92" s="251" t="s">
        <v>37</v>
      </c>
      <c r="L92" s="251" t="s">
        <v>37</v>
      </c>
      <c r="M92" s="285" t="s">
        <v>37</v>
      </c>
      <c r="N92" s="253" t="s">
        <v>23</v>
      </c>
      <c r="O92" s="254" t="s">
        <v>37</v>
      </c>
      <c r="P92" s="246" t="s">
        <v>37</v>
      </c>
      <c r="Q92" s="246" t="s">
        <v>37</v>
      </c>
      <c r="R92" s="246" t="s">
        <v>37</v>
      </c>
      <c r="S92" s="246" t="s">
        <v>37</v>
      </c>
      <c r="T92" s="246" t="s">
        <v>37</v>
      </c>
      <c r="U92" s="246" t="s">
        <v>37</v>
      </c>
      <c r="V92" s="246" t="s">
        <v>37</v>
      </c>
      <c r="W92" s="248" t="s">
        <v>37</v>
      </c>
      <c r="X92" s="248" t="s">
        <v>37</v>
      </c>
      <c r="Y92" s="248" t="s">
        <v>37</v>
      </c>
      <c r="Z92" s="248" t="s">
        <v>37</v>
      </c>
      <c r="AA92" s="248" t="s">
        <v>37</v>
      </c>
      <c r="AB92" s="248" t="s">
        <v>37</v>
      </c>
      <c r="AC92" s="248" t="s">
        <v>37</v>
      </c>
      <c r="AD92" s="248" t="s">
        <v>37</v>
      </c>
      <c r="AE92" s="248" t="s">
        <v>37</v>
      </c>
      <c r="AF92" s="248" t="s">
        <v>37</v>
      </c>
      <c r="AG92" s="248" t="s">
        <v>37</v>
      </c>
      <c r="AH92" s="248" t="s">
        <v>37</v>
      </c>
      <c r="AI92" s="248" t="s">
        <v>37</v>
      </c>
      <c r="AJ92" s="248" t="s">
        <v>37</v>
      </c>
      <c r="AK92" s="248" t="s">
        <v>37</v>
      </c>
      <c r="AL92" s="248" t="s">
        <v>37</v>
      </c>
      <c r="AM92" s="248" t="s">
        <v>37</v>
      </c>
      <c r="AN92" s="248" t="s">
        <v>37</v>
      </c>
      <c r="AO92" s="248" t="s">
        <v>37</v>
      </c>
      <c r="AP92" s="248" t="s">
        <v>37</v>
      </c>
      <c r="AQ92" s="248"/>
      <c r="AR92" s="248"/>
      <c r="AS92" s="248"/>
      <c r="AT92" s="248"/>
      <c r="AU92" s="248"/>
    </row>
    <row r="93" ht="42.75" customHeight="1">
      <c r="A93" s="208">
        <v>92.0</v>
      </c>
      <c r="B93" s="208">
        <v>4.111E9</v>
      </c>
      <c r="C93" s="223" t="s">
        <v>10</v>
      </c>
      <c r="D93" s="223" t="s">
        <v>103</v>
      </c>
      <c r="E93" s="234" t="s">
        <v>371</v>
      </c>
      <c r="F93" s="223">
        <v>127.028646</v>
      </c>
      <c r="G93" s="223">
        <v>37.263476</v>
      </c>
      <c r="H93" s="227" t="s">
        <v>372</v>
      </c>
      <c r="I93" s="210">
        <f t="shared" ref="I93:I128" si="12">AS93/AN93</f>
        <v>0.7974935916</v>
      </c>
      <c r="J93" s="211" t="str">
        <f t="shared" ref="J93:J128" si="13">ifs(I93=1, "유지", I93&lt;1, "축소",I93&gt;1,"확대")</f>
        <v>축소</v>
      </c>
      <c r="K93" s="219">
        <f t="shared" ref="K93:K128" si="14">rank(I93,I$2:I$244)</f>
        <v>113</v>
      </c>
      <c r="L93" s="219">
        <f t="shared" ref="L93:L128" si="15">rank(I93,I$2:I$244,1)</f>
        <v>73</v>
      </c>
      <c r="M93" s="289" t="s">
        <v>373</v>
      </c>
      <c r="N93" s="290" t="s">
        <v>19</v>
      </c>
      <c r="O93" s="226">
        <v>43556.0</v>
      </c>
      <c r="P93" s="221" t="s">
        <v>207</v>
      </c>
      <c r="Q93" s="291" t="s">
        <v>227</v>
      </c>
      <c r="R93" s="291" t="s">
        <v>209</v>
      </c>
      <c r="S93" s="292" t="s">
        <v>210</v>
      </c>
      <c r="T93" s="227" t="s">
        <v>228</v>
      </c>
      <c r="U93" s="233" t="s">
        <v>374</v>
      </c>
      <c r="V93" s="223" t="s">
        <v>375</v>
      </c>
      <c r="W93" s="229">
        <v>50.0</v>
      </c>
      <c r="X93" s="229">
        <v>10.0</v>
      </c>
      <c r="Y93" s="229">
        <v>130.0</v>
      </c>
      <c r="Z93" s="229">
        <v>54722.0</v>
      </c>
      <c r="AA93" s="229">
        <v>60943.0</v>
      </c>
      <c r="AB93" s="230">
        <v>50.0</v>
      </c>
      <c r="AC93" s="230">
        <v>10.0</v>
      </c>
      <c r="AD93" s="240">
        <v>1613.0</v>
      </c>
      <c r="AE93" s="230">
        <v>427494.0</v>
      </c>
      <c r="AF93" s="230">
        <v>52022.0</v>
      </c>
      <c r="AG93" s="229">
        <v>60.0</v>
      </c>
      <c r="AH93" s="229">
        <v>10.0</v>
      </c>
      <c r="AI93" s="235">
        <v>3128.0</v>
      </c>
      <c r="AJ93" s="229">
        <v>633171.0</v>
      </c>
      <c r="AK93" s="229">
        <v>51863.0</v>
      </c>
      <c r="AL93" s="230">
        <v>50.0</v>
      </c>
      <c r="AM93" s="230">
        <v>10.0</v>
      </c>
      <c r="AN93" s="240">
        <v>3511.0</v>
      </c>
      <c r="AO93" s="230">
        <v>699605.0</v>
      </c>
      <c r="AP93" s="230">
        <v>36616.0</v>
      </c>
      <c r="AQ93" s="229">
        <v>40.0</v>
      </c>
      <c r="AR93" s="229">
        <v>10.0</v>
      </c>
      <c r="AS93" s="229">
        <v>2800.0</v>
      </c>
      <c r="AT93" s="229">
        <v>742737.0</v>
      </c>
      <c r="AU93" s="229">
        <v>36407.0</v>
      </c>
    </row>
    <row r="94" ht="42.75" customHeight="1">
      <c r="A94" s="208">
        <v>93.0</v>
      </c>
      <c r="B94" s="208">
        <v>4.113E9</v>
      </c>
      <c r="C94" s="208" t="s">
        <v>10</v>
      </c>
      <c r="D94" s="208" t="s">
        <v>103</v>
      </c>
      <c r="E94" s="207" t="s">
        <v>376</v>
      </c>
      <c r="F94" s="223">
        <v>127.1267772</v>
      </c>
      <c r="G94" s="223">
        <v>37.4200267</v>
      </c>
      <c r="H94" s="231" t="s">
        <v>377</v>
      </c>
      <c r="I94" s="210">
        <f t="shared" si="12"/>
        <v>0.7263922518</v>
      </c>
      <c r="J94" s="211" t="str">
        <f t="shared" si="13"/>
        <v>축소</v>
      </c>
      <c r="K94" s="219">
        <f t="shared" si="14"/>
        <v>133</v>
      </c>
      <c r="L94" s="219">
        <f t="shared" si="15"/>
        <v>53</v>
      </c>
      <c r="M94" s="220" t="s">
        <v>378</v>
      </c>
      <c r="N94" s="283" t="s">
        <v>19</v>
      </c>
      <c r="O94" s="226">
        <v>39062.0</v>
      </c>
      <c r="P94" s="221" t="s">
        <v>207</v>
      </c>
      <c r="Q94" s="227" t="s">
        <v>379</v>
      </c>
      <c r="R94" s="227" t="s">
        <v>237</v>
      </c>
      <c r="S94" s="231" t="s">
        <v>210</v>
      </c>
      <c r="T94" s="231" t="s">
        <v>350</v>
      </c>
      <c r="U94" s="242" t="s">
        <v>380</v>
      </c>
      <c r="V94" s="223" t="s">
        <v>37</v>
      </c>
      <c r="W94" s="229">
        <v>50.0</v>
      </c>
      <c r="X94" s="229">
        <v>6.0</v>
      </c>
      <c r="Y94" s="229">
        <v>940.0</v>
      </c>
      <c r="Z94" s="229">
        <v>30443.0</v>
      </c>
      <c r="AA94" s="229">
        <v>8491.0</v>
      </c>
      <c r="AB94" s="230">
        <v>100.0</v>
      </c>
      <c r="AC94" s="230">
        <v>10.0</v>
      </c>
      <c r="AD94" s="230">
        <v>2645.0</v>
      </c>
      <c r="AE94" s="230">
        <v>257601.0</v>
      </c>
      <c r="AF94" s="230">
        <v>15446.0</v>
      </c>
      <c r="AG94" s="229">
        <v>50.0</v>
      </c>
      <c r="AH94" s="229">
        <v>10.0</v>
      </c>
      <c r="AI94" s="229">
        <v>4012.0</v>
      </c>
      <c r="AJ94" s="229">
        <v>542959.0</v>
      </c>
      <c r="AK94" s="229">
        <v>20670.0</v>
      </c>
      <c r="AL94" s="230">
        <v>50.0</v>
      </c>
      <c r="AM94" s="230">
        <v>10.0</v>
      </c>
      <c r="AN94" s="230">
        <v>4130.0</v>
      </c>
      <c r="AO94" s="230">
        <v>662728.0</v>
      </c>
      <c r="AP94" s="230">
        <v>22890.0</v>
      </c>
      <c r="AQ94" s="229">
        <v>30.0</v>
      </c>
      <c r="AR94" s="229">
        <v>10.0</v>
      </c>
      <c r="AS94" s="229">
        <v>3000.0</v>
      </c>
      <c r="AT94" s="229">
        <v>706240.0</v>
      </c>
      <c r="AU94" s="229">
        <v>25233.0</v>
      </c>
    </row>
    <row r="95" ht="42.75" customHeight="1">
      <c r="A95" s="208">
        <v>94.0</v>
      </c>
      <c r="B95" s="208">
        <v>4.115E9</v>
      </c>
      <c r="C95" s="236" t="s">
        <v>10</v>
      </c>
      <c r="D95" s="236" t="s">
        <v>103</v>
      </c>
      <c r="E95" s="236" t="s">
        <v>381</v>
      </c>
      <c r="F95" s="236">
        <v>127.033753</v>
      </c>
      <c r="G95" s="236">
        <v>37.738083</v>
      </c>
      <c r="H95" s="293" t="s">
        <v>382</v>
      </c>
      <c r="I95" s="210">
        <f t="shared" si="12"/>
        <v>0.5524861878</v>
      </c>
      <c r="J95" s="211" t="str">
        <f t="shared" si="13"/>
        <v>축소</v>
      </c>
      <c r="K95" s="219">
        <f t="shared" si="14"/>
        <v>165</v>
      </c>
      <c r="L95" s="219">
        <f t="shared" si="15"/>
        <v>21</v>
      </c>
      <c r="M95" s="273" t="s">
        <v>383</v>
      </c>
      <c r="N95" s="294" t="s">
        <v>19</v>
      </c>
      <c r="O95" s="238">
        <v>43466.0</v>
      </c>
      <c r="P95" s="221" t="s">
        <v>207</v>
      </c>
      <c r="Q95" s="293" t="s">
        <v>367</v>
      </c>
      <c r="R95" s="293" t="s">
        <v>209</v>
      </c>
      <c r="S95" s="293" t="s">
        <v>210</v>
      </c>
      <c r="T95" s="293" t="s">
        <v>228</v>
      </c>
      <c r="U95" s="295" t="s">
        <v>384</v>
      </c>
      <c r="V95" s="236" t="s">
        <v>385</v>
      </c>
      <c r="W95" s="235">
        <v>40.0</v>
      </c>
      <c r="X95" s="235">
        <v>10.0</v>
      </c>
      <c r="Y95" s="235">
        <v>111.0</v>
      </c>
      <c r="Z95" s="235">
        <v>18864.0</v>
      </c>
      <c r="AA95" s="235" t="s">
        <v>37</v>
      </c>
      <c r="AB95" s="240">
        <v>40.0</v>
      </c>
      <c r="AC95" s="240">
        <v>10.0</v>
      </c>
      <c r="AD95" s="240">
        <v>628.0</v>
      </c>
      <c r="AE95" s="240">
        <v>114974.0</v>
      </c>
      <c r="AF95" s="240">
        <v>3871.0</v>
      </c>
      <c r="AG95" s="235">
        <v>40.0</v>
      </c>
      <c r="AH95" s="235">
        <v>10.0</v>
      </c>
      <c r="AI95" s="235">
        <v>903.0</v>
      </c>
      <c r="AJ95" s="235">
        <v>192693.0</v>
      </c>
      <c r="AK95" s="235">
        <v>9213.0</v>
      </c>
      <c r="AL95" s="240">
        <v>40.0</v>
      </c>
      <c r="AM95" s="240">
        <v>10.0</v>
      </c>
      <c r="AN95" s="240">
        <v>1086.0</v>
      </c>
      <c r="AO95" s="240">
        <v>214759.0</v>
      </c>
      <c r="AP95" s="240">
        <v>4251.0</v>
      </c>
      <c r="AQ95" s="235">
        <v>40.0</v>
      </c>
      <c r="AR95" s="235">
        <v>6.0</v>
      </c>
      <c r="AS95" s="235">
        <v>600.0</v>
      </c>
      <c r="AT95" s="235">
        <v>227000.0</v>
      </c>
      <c r="AU95" s="235">
        <v>13854.0</v>
      </c>
    </row>
    <row r="96" ht="42.75" customHeight="1">
      <c r="A96" s="208">
        <v>95.0</v>
      </c>
      <c r="B96" s="208">
        <v>4.117E9</v>
      </c>
      <c r="C96" s="223" t="s">
        <v>10</v>
      </c>
      <c r="D96" s="223" t="s">
        <v>103</v>
      </c>
      <c r="E96" s="234" t="s">
        <v>386</v>
      </c>
      <c r="F96" s="223">
        <v>126.9567534</v>
      </c>
      <c r="G96" s="223">
        <v>37.3942905</v>
      </c>
      <c r="H96" s="221" t="s">
        <v>387</v>
      </c>
      <c r="I96" s="210">
        <f t="shared" si="12"/>
        <v>1.03334899</v>
      </c>
      <c r="J96" s="211" t="str">
        <f t="shared" si="13"/>
        <v>확대</v>
      </c>
      <c r="K96" s="219">
        <f t="shared" si="14"/>
        <v>52</v>
      </c>
      <c r="L96" s="219">
        <f t="shared" si="15"/>
        <v>134</v>
      </c>
      <c r="M96" s="220" t="s">
        <v>348</v>
      </c>
      <c r="N96" s="241" t="s">
        <v>19</v>
      </c>
      <c r="O96" s="226">
        <v>43556.0</v>
      </c>
      <c r="P96" s="221" t="s">
        <v>207</v>
      </c>
      <c r="Q96" s="227" t="s">
        <v>388</v>
      </c>
      <c r="R96" s="286" t="s">
        <v>237</v>
      </c>
      <c r="S96" s="231" t="s">
        <v>210</v>
      </c>
      <c r="T96" s="227" t="s">
        <v>389</v>
      </c>
      <c r="U96" s="231" t="s">
        <v>390</v>
      </c>
      <c r="V96" s="236" t="s">
        <v>391</v>
      </c>
      <c r="W96" s="229">
        <v>30.0</v>
      </c>
      <c r="X96" s="229">
        <v>10.0</v>
      </c>
      <c r="Y96" s="229">
        <v>104.0</v>
      </c>
      <c r="Z96" s="229" t="s">
        <v>37</v>
      </c>
      <c r="AA96" s="229">
        <v>5618.0</v>
      </c>
      <c r="AB96" s="230">
        <v>30.0</v>
      </c>
      <c r="AC96" s="230">
        <v>10.0</v>
      </c>
      <c r="AD96" s="230">
        <v>730.0</v>
      </c>
      <c r="AE96" s="230">
        <v>14276.0</v>
      </c>
      <c r="AF96" s="230">
        <v>24067.0</v>
      </c>
      <c r="AG96" s="235">
        <v>50.0</v>
      </c>
      <c r="AH96" s="229">
        <v>10.0</v>
      </c>
      <c r="AI96" s="229">
        <v>1408.0</v>
      </c>
      <c r="AJ96" s="229">
        <v>148169.0</v>
      </c>
      <c r="AK96" s="229">
        <v>30243.0</v>
      </c>
      <c r="AL96" s="240">
        <v>50.0</v>
      </c>
      <c r="AM96" s="230">
        <v>10.0</v>
      </c>
      <c r="AN96" s="230">
        <v>2129.0</v>
      </c>
      <c r="AO96" s="230">
        <v>260925.0</v>
      </c>
      <c r="AP96" s="230">
        <v>23639.0</v>
      </c>
      <c r="AQ96" s="235">
        <v>50.0</v>
      </c>
      <c r="AR96" s="229">
        <v>10.0</v>
      </c>
      <c r="AS96" s="229">
        <v>2200.0</v>
      </c>
      <c r="AT96" s="229">
        <v>426104.0</v>
      </c>
      <c r="AU96" s="229">
        <v>23790.0</v>
      </c>
    </row>
    <row r="97" ht="42.75" customHeight="1">
      <c r="A97" s="208">
        <v>96.0</v>
      </c>
      <c r="B97" s="208">
        <v>4.119E9</v>
      </c>
      <c r="C97" s="236" t="s">
        <v>10</v>
      </c>
      <c r="D97" s="236" t="s">
        <v>103</v>
      </c>
      <c r="E97" s="236" t="s">
        <v>392</v>
      </c>
      <c r="F97" s="236">
        <v>126.766</v>
      </c>
      <c r="G97" s="236">
        <v>37.5035917</v>
      </c>
      <c r="H97" s="221" t="s">
        <v>393</v>
      </c>
      <c r="I97" s="210">
        <f t="shared" si="12"/>
        <v>0.6912792464</v>
      </c>
      <c r="J97" s="211" t="str">
        <f t="shared" si="13"/>
        <v>축소</v>
      </c>
      <c r="K97" s="219">
        <f t="shared" si="14"/>
        <v>141</v>
      </c>
      <c r="L97" s="219">
        <f t="shared" si="15"/>
        <v>45</v>
      </c>
      <c r="M97" s="220" t="s">
        <v>394</v>
      </c>
      <c r="N97" s="269" t="s">
        <v>22</v>
      </c>
      <c r="O97" s="238">
        <v>43556.0</v>
      </c>
      <c r="P97" s="221" t="s">
        <v>207</v>
      </c>
      <c r="Q97" s="221" t="s">
        <v>227</v>
      </c>
      <c r="R97" s="221" t="s">
        <v>209</v>
      </c>
      <c r="S97" s="221" t="s">
        <v>210</v>
      </c>
      <c r="T97" s="221" t="s">
        <v>228</v>
      </c>
      <c r="U97" s="239" t="s">
        <v>395</v>
      </c>
      <c r="V97" s="236" t="s">
        <v>37</v>
      </c>
      <c r="W97" s="235">
        <v>50.0</v>
      </c>
      <c r="X97" s="235">
        <v>10.0</v>
      </c>
      <c r="Y97" s="235">
        <v>372.0</v>
      </c>
      <c r="Z97" s="235">
        <v>58706.0</v>
      </c>
      <c r="AA97" s="235">
        <v>35953.0</v>
      </c>
      <c r="AB97" s="240">
        <v>100.0</v>
      </c>
      <c r="AC97" s="240">
        <v>10.0</v>
      </c>
      <c r="AD97" s="240">
        <v>2046.0</v>
      </c>
      <c r="AE97" s="240">
        <v>246180.0</v>
      </c>
      <c r="AF97" s="240">
        <v>39416.0</v>
      </c>
      <c r="AG97" s="235">
        <v>50.0</v>
      </c>
      <c r="AH97" s="235">
        <v>10.0</v>
      </c>
      <c r="AI97" s="235">
        <v>3499.0</v>
      </c>
      <c r="AJ97" s="235">
        <v>388267.0</v>
      </c>
      <c r="AK97" s="235">
        <v>28613.0</v>
      </c>
      <c r="AL97" s="240">
        <v>50.0</v>
      </c>
      <c r="AM97" s="240">
        <v>10.0</v>
      </c>
      <c r="AN97" s="240">
        <v>3291.0</v>
      </c>
      <c r="AO97" s="240">
        <v>428651.0</v>
      </c>
      <c r="AP97" s="240">
        <v>27338.0</v>
      </c>
      <c r="AQ97" s="235">
        <v>50.0</v>
      </c>
      <c r="AR97" s="235">
        <v>10.0</v>
      </c>
      <c r="AS97" s="296">
        <v>2275.0</v>
      </c>
      <c r="AT97" s="235">
        <v>451205.0</v>
      </c>
      <c r="AU97" s="235">
        <v>26526.0</v>
      </c>
    </row>
    <row r="98" ht="42.75" customHeight="1">
      <c r="A98" s="208">
        <v>97.0</v>
      </c>
      <c r="B98" s="208">
        <v>4.121E9</v>
      </c>
      <c r="C98" s="236" t="s">
        <v>10</v>
      </c>
      <c r="D98" s="236" t="s">
        <v>103</v>
      </c>
      <c r="E98" s="236" t="s">
        <v>396</v>
      </c>
      <c r="F98" s="236">
        <v>126.8646504</v>
      </c>
      <c r="G98" s="236">
        <v>37.4786176</v>
      </c>
      <c r="H98" s="221" t="s">
        <v>397</v>
      </c>
      <c r="I98" s="210">
        <f t="shared" si="12"/>
        <v>1.077752117</v>
      </c>
      <c r="J98" s="211" t="str">
        <f t="shared" si="13"/>
        <v>확대</v>
      </c>
      <c r="K98" s="219">
        <f t="shared" si="14"/>
        <v>41</v>
      </c>
      <c r="L98" s="219">
        <f t="shared" si="15"/>
        <v>145</v>
      </c>
      <c r="M98" s="220" t="s">
        <v>398</v>
      </c>
      <c r="N98" s="237" t="s">
        <v>22</v>
      </c>
      <c r="O98" s="238">
        <v>43556.0</v>
      </c>
      <c r="P98" s="221" t="s">
        <v>207</v>
      </c>
      <c r="Q98" s="221" t="s">
        <v>227</v>
      </c>
      <c r="R98" s="221" t="s">
        <v>209</v>
      </c>
      <c r="S98" s="221" t="s">
        <v>210</v>
      </c>
      <c r="T98" s="221" t="s">
        <v>399</v>
      </c>
      <c r="U98" s="239" t="s">
        <v>400</v>
      </c>
      <c r="V98" s="236" t="s">
        <v>401</v>
      </c>
      <c r="W98" s="235">
        <v>40.0</v>
      </c>
      <c r="X98" s="235">
        <v>10.0</v>
      </c>
      <c r="Y98" s="235">
        <v>79.0</v>
      </c>
      <c r="Z98" s="235">
        <v>13733.0</v>
      </c>
      <c r="AA98" s="235" t="s">
        <v>37</v>
      </c>
      <c r="AB98" s="240">
        <v>100.0</v>
      </c>
      <c r="AC98" s="240">
        <v>10.0</v>
      </c>
      <c r="AD98" s="240">
        <v>597.0</v>
      </c>
      <c r="AE98" s="240">
        <v>89116.0</v>
      </c>
      <c r="AF98" s="240">
        <v>4732.0</v>
      </c>
      <c r="AG98" s="235">
        <v>100.0</v>
      </c>
      <c r="AH98" s="235">
        <v>10.0</v>
      </c>
      <c r="AI98" s="235">
        <v>1015.0</v>
      </c>
      <c r="AJ98" s="235">
        <v>142003.0</v>
      </c>
      <c r="AK98" s="235">
        <v>7596.0</v>
      </c>
      <c r="AL98" s="240">
        <v>100.0</v>
      </c>
      <c r="AM98" s="240">
        <v>10.0</v>
      </c>
      <c r="AN98" s="240">
        <v>1299.0</v>
      </c>
      <c r="AO98" s="240">
        <v>160812.0</v>
      </c>
      <c r="AP98" s="240">
        <v>8441.0</v>
      </c>
      <c r="AQ98" s="235">
        <v>100.0</v>
      </c>
      <c r="AR98" s="235">
        <v>10.0</v>
      </c>
      <c r="AS98" s="235">
        <v>1400.0</v>
      </c>
      <c r="AT98" s="235">
        <v>203209.0</v>
      </c>
      <c r="AU98" s="235">
        <v>8596.0</v>
      </c>
    </row>
    <row r="99" ht="42.75" customHeight="1">
      <c r="A99" s="208">
        <v>98.0</v>
      </c>
      <c r="B99" s="208">
        <v>4.122E9</v>
      </c>
      <c r="C99" s="223" t="s">
        <v>10</v>
      </c>
      <c r="D99" s="223" t="s">
        <v>103</v>
      </c>
      <c r="E99" s="234" t="s">
        <v>402</v>
      </c>
      <c r="F99" s="223">
        <v>127.1126947</v>
      </c>
      <c r="G99" s="223">
        <v>36.9923537</v>
      </c>
      <c r="H99" s="231" t="s">
        <v>403</v>
      </c>
      <c r="I99" s="210">
        <f t="shared" si="12"/>
        <v>1.105093834</v>
      </c>
      <c r="J99" s="211" t="str">
        <f t="shared" si="13"/>
        <v>확대</v>
      </c>
      <c r="K99" s="219">
        <f t="shared" si="14"/>
        <v>34</v>
      </c>
      <c r="L99" s="219">
        <f t="shared" si="15"/>
        <v>152</v>
      </c>
      <c r="M99" s="220" t="s">
        <v>404</v>
      </c>
      <c r="N99" s="297" t="s">
        <v>19</v>
      </c>
      <c r="O99" s="226">
        <v>43466.0</v>
      </c>
      <c r="P99" s="221" t="s">
        <v>207</v>
      </c>
      <c r="Q99" s="227" t="s">
        <v>388</v>
      </c>
      <c r="R99" s="227" t="s">
        <v>209</v>
      </c>
      <c r="S99" s="231" t="s">
        <v>210</v>
      </c>
      <c r="T99" s="227" t="s">
        <v>405</v>
      </c>
      <c r="U99" s="231" t="s">
        <v>406</v>
      </c>
      <c r="V99" s="223" t="s">
        <v>407</v>
      </c>
      <c r="W99" s="229">
        <v>50.0</v>
      </c>
      <c r="X99" s="229" t="s">
        <v>37</v>
      </c>
      <c r="Y99" s="229">
        <v>137.0</v>
      </c>
      <c r="Z99" s="229">
        <v>8711.0</v>
      </c>
      <c r="AA99" s="229">
        <v>5581.0</v>
      </c>
      <c r="AB99" s="230">
        <v>100.0</v>
      </c>
      <c r="AC99" s="230">
        <v>10.0</v>
      </c>
      <c r="AD99" s="230">
        <v>854.0</v>
      </c>
      <c r="AE99" s="230">
        <v>86887.0</v>
      </c>
      <c r="AF99" s="230">
        <v>12180.0</v>
      </c>
      <c r="AG99" s="229">
        <v>50.0</v>
      </c>
      <c r="AH99" s="229">
        <v>10.0</v>
      </c>
      <c r="AI99" s="229">
        <v>1779.0</v>
      </c>
      <c r="AJ99" s="229">
        <v>234864.0</v>
      </c>
      <c r="AK99" s="229">
        <v>15988.0</v>
      </c>
      <c r="AL99" s="230">
        <v>50.0</v>
      </c>
      <c r="AM99" s="230">
        <v>10.0</v>
      </c>
      <c r="AN99" s="230">
        <v>1865.0</v>
      </c>
      <c r="AO99" s="230">
        <v>291346.0</v>
      </c>
      <c r="AP99" s="230">
        <v>20959.0</v>
      </c>
      <c r="AQ99" s="229">
        <v>70.0</v>
      </c>
      <c r="AR99" s="229">
        <v>7.0</v>
      </c>
      <c r="AS99" s="229">
        <v>2061.0</v>
      </c>
      <c r="AT99" s="229">
        <v>397306.0</v>
      </c>
      <c r="AU99" s="229">
        <v>23924.0</v>
      </c>
    </row>
    <row r="100" ht="42.75" customHeight="1">
      <c r="A100" s="208">
        <v>99.0</v>
      </c>
      <c r="B100" s="208">
        <v>4.125E9</v>
      </c>
      <c r="C100" s="223" t="s">
        <v>10</v>
      </c>
      <c r="D100" s="223" t="s">
        <v>103</v>
      </c>
      <c r="E100" s="234" t="s">
        <v>408</v>
      </c>
      <c r="F100" s="223">
        <v>127.060671</v>
      </c>
      <c r="G100" s="223">
        <v>37.903662</v>
      </c>
      <c r="H100" s="231" t="s">
        <v>409</v>
      </c>
      <c r="I100" s="298">
        <f t="shared" si="12"/>
        <v>0.7753846154</v>
      </c>
      <c r="J100" s="299" t="str">
        <f t="shared" si="13"/>
        <v>축소</v>
      </c>
      <c r="K100" s="300">
        <f t="shared" si="14"/>
        <v>120</v>
      </c>
      <c r="L100" s="300">
        <f t="shared" si="15"/>
        <v>66</v>
      </c>
      <c r="M100" s="220" t="s">
        <v>410</v>
      </c>
      <c r="N100" s="232" t="s">
        <v>19</v>
      </c>
      <c r="O100" s="226">
        <v>43570.0</v>
      </c>
      <c r="P100" s="221" t="s">
        <v>207</v>
      </c>
      <c r="Q100" s="231" t="s">
        <v>411</v>
      </c>
      <c r="R100" s="227" t="s">
        <v>209</v>
      </c>
      <c r="S100" s="231" t="s">
        <v>210</v>
      </c>
      <c r="T100" s="227" t="s">
        <v>228</v>
      </c>
      <c r="U100" s="233" t="s">
        <v>412</v>
      </c>
      <c r="V100" s="223"/>
      <c r="W100" s="229">
        <v>30.0</v>
      </c>
      <c r="X100" s="229">
        <v>10.0</v>
      </c>
      <c r="Y100" s="229">
        <v>25.0</v>
      </c>
      <c r="Z100" s="229">
        <v>5392.0</v>
      </c>
      <c r="AA100" s="229" t="s">
        <v>37</v>
      </c>
      <c r="AB100" s="230">
        <v>40.0</v>
      </c>
      <c r="AC100" s="230">
        <v>10.0</v>
      </c>
      <c r="AD100" s="230">
        <v>97.0</v>
      </c>
      <c r="AE100" s="230">
        <v>36392.0</v>
      </c>
      <c r="AF100" s="230">
        <v>1285.0</v>
      </c>
      <c r="AG100" s="229">
        <v>100.0</v>
      </c>
      <c r="AH100" s="229">
        <v>10.0</v>
      </c>
      <c r="AI100" s="229">
        <v>203.0</v>
      </c>
      <c r="AJ100" s="229">
        <v>55659.0</v>
      </c>
      <c r="AK100" s="229">
        <v>2924.0</v>
      </c>
      <c r="AL100" s="230">
        <v>100.0</v>
      </c>
      <c r="AM100" s="230">
        <v>10.0</v>
      </c>
      <c r="AN100" s="230">
        <v>325.0</v>
      </c>
      <c r="AO100" s="230">
        <v>65350.0</v>
      </c>
      <c r="AP100" s="230">
        <v>3893.0</v>
      </c>
      <c r="AQ100" s="229">
        <v>100.0</v>
      </c>
      <c r="AR100" s="229">
        <v>10.0</v>
      </c>
      <c r="AS100" s="301">
        <v>252.0</v>
      </c>
      <c r="AT100" s="229">
        <v>70355.0</v>
      </c>
      <c r="AU100" s="229">
        <v>3452.0</v>
      </c>
    </row>
    <row r="101" ht="42.75" customHeight="1">
      <c r="A101" s="208">
        <v>100.0</v>
      </c>
      <c r="B101" s="208">
        <v>4.127E9</v>
      </c>
      <c r="C101" s="223" t="s">
        <v>10</v>
      </c>
      <c r="D101" s="223" t="s">
        <v>103</v>
      </c>
      <c r="E101" s="234" t="s">
        <v>413</v>
      </c>
      <c r="F101" s="223">
        <v>126.8308176</v>
      </c>
      <c r="G101" s="223">
        <v>37.3219123</v>
      </c>
      <c r="H101" s="231" t="s">
        <v>414</v>
      </c>
      <c r="I101" s="210">
        <f t="shared" si="12"/>
        <v>0.5547850208</v>
      </c>
      <c r="J101" s="211" t="str">
        <f t="shared" si="13"/>
        <v>축소</v>
      </c>
      <c r="K101" s="219">
        <f t="shared" si="14"/>
        <v>164</v>
      </c>
      <c r="L101" s="219">
        <f t="shared" si="15"/>
        <v>22</v>
      </c>
      <c r="M101" s="220" t="s">
        <v>415</v>
      </c>
      <c r="N101" s="237" t="s">
        <v>19</v>
      </c>
      <c r="O101" s="226">
        <v>43556.0</v>
      </c>
      <c r="P101" s="221" t="s">
        <v>207</v>
      </c>
      <c r="Q101" s="231" t="s">
        <v>227</v>
      </c>
      <c r="R101" s="227" t="s">
        <v>209</v>
      </c>
      <c r="S101" s="231" t="s">
        <v>210</v>
      </c>
      <c r="T101" s="227" t="s">
        <v>228</v>
      </c>
      <c r="U101" s="302" t="s">
        <v>416</v>
      </c>
      <c r="V101" s="223" t="s">
        <v>37</v>
      </c>
      <c r="W101" s="229">
        <v>60.0</v>
      </c>
      <c r="X101" s="229">
        <v>10.0</v>
      </c>
      <c r="Y101" s="229">
        <v>320.0</v>
      </c>
      <c r="Z101" s="229">
        <v>32581.0</v>
      </c>
      <c r="AA101" s="229">
        <v>33144.0</v>
      </c>
      <c r="AB101" s="230">
        <v>60.0</v>
      </c>
      <c r="AC101" s="230">
        <v>10.0</v>
      </c>
      <c r="AD101" s="230">
        <v>3523.0</v>
      </c>
      <c r="AE101" s="230">
        <v>345840.0</v>
      </c>
      <c r="AF101" s="230">
        <v>34222.0</v>
      </c>
      <c r="AG101" s="229">
        <v>60.0</v>
      </c>
      <c r="AH101" s="229">
        <v>10.0</v>
      </c>
      <c r="AI101" s="229">
        <v>3825.0</v>
      </c>
      <c r="AJ101" s="229">
        <v>442734.0</v>
      </c>
      <c r="AK101" s="229">
        <v>34912.0</v>
      </c>
      <c r="AL101" s="230">
        <v>40.0</v>
      </c>
      <c r="AM101" s="230">
        <v>10.0</v>
      </c>
      <c r="AN101" s="230">
        <v>2884.0</v>
      </c>
      <c r="AO101" s="230">
        <v>475100.0</v>
      </c>
      <c r="AP101" s="230">
        <v>22184.0</v>
      </c>
      <c r="AQ101" s="229">
        <v>30.0</v>
      </c>
      <c r="AR101" s="229">
        <v>10.0</v>
      </c>
      <c r="AS101" s="229">
        <v>1600.0</v>
      </c>
      <c r="AT101" s="229">
        <v>485059.0</v>
      </c>
      <c r="AU101" s="229">
        <v>22080.0</v>
      </c>
    </row>
    <row r="102" ht="42.75" customHeight="1">
      <c r="A102" s="208">
        <v>101.0</v>
      </c>
      <c r="B102" s="208">
        <v>4.128E9</v>
      </c>
      <c r="C102" s="223" t="s">
        <v>10</v>
      </c>
      <c r="D102" s="223" t="s">
        <v>103</v>
      </c>
      <c r="E102" s="234" t="s">
        <v>417</v>
      </c>
      <c r="F102" s="223">
        <v>126.8319831</v>
      </c>
      <c r="G102" s="223">
        <v>37.6583981</v>
      </c>
      <c r="H102" s="227" t="s">
        <v>418</v>
      </c>
      <c r="I102" s="210">
        <f t="shared" si="12"/>
        <v>0.680861244</v>
      </c>
      <c r="J102" s="211" t="str">
        <f t="shared" si="13"/>
        <v>축소</v>
      </c>
      <c r="K102" s="219">
        <f t="shared" si="14"/>
        <v>147</v>
      </c>
      <c r="L102" s="219">
        <f t="shared" si="15"/>
        <v>39</v>
      </c>
      <c r="M102" s="220" t="s">
        <v>419</v>
      </c>
      <c r="N102" s="241" t="s">
        <v>22</v>
      </c>
      <c r="O102" s="226">
        <v>43577.0</v>
      </c>
      <c r="P102" s="221" t="s">
        <v>207</v>
      </c>
      <c r="Q102" s="227" t="s">
        <v>227</v>
      </c>
      <c r="R102" s="227" t="s">
        <v>209</v>
      </c>
      <c r="S102" s="227" t="s">
        <v>210</v>
      </c>
      <c r="T102" s="227" t="s">
        <v>228</v>
      </c>
      <c r="U102" s="233" t="s">
        <v>420</v>
      </c>
      <c r="V102" s="223" t="s">
        <v>37</v>
      </c>
      <c r="W102" s="229">
        <v>30.0</v>
      </c>
      <c r="X102" s="229">
        <v>10.0</v>
      </c>
      <c r="Y102" s="229">
        <v>257.0</v>
      </c>
      <c r="Z102" s="229">
        <v>64682.0</v>
      </c>
      <c r="AA102" s="229">
        <v>43323.0</v>
      </c>
      <c r="AB102" s="230">
        <v>100.0</v>
      </c>
      <c r="AC102" s="230">
        <v>10.0</v>
      </c>
      <c r="AD102" s="230">
        <v>1580.0</v>
      </c>
      <c r="AE102" s="230">
        <v>400416.0</v>
      </c>
      <c r="AF102" s="230">
        <v>46740.0</v>
      </c>
      <c r="AG102" s="229">
        <v>30.0</v>
      </c>
      <c r="AH102" s="229">
        <v>10.0</v>
      </c>
      <c r="AI102" s="229">
        <v>2019.0</v>
      </c>
      <c r="AJ102" s="229">
        <v>602235.0</v>
      </c>
      <c r="AK102" s="229">
        <v>26595.0</v>
      </c>
      <c r="AL102" s="230">
        <v>30.0</v>
      </c>
      <c r="AM102" s="230">
        <v>10.0</v>
      </c>
      <c r="AN102" s="230">
        <v>2090.0</v>
      </c>
      <c r="AO102" s="230">
        <v>672416.0</v>
      </c>
      <c r="AP102" s="230">
        <v>31873.0</v>
      </c>
      <c r="AQ102" s="229">
        <v>20.0</v>
      </c>
      <c r="AR102" s="229">
        <v>7.0</v>
      </c>
      <c r="AS102" s="229">
        <v>1423.0</v>
      </c>
      <c r="AT102" s="229">
        <v>711997.0</v>
      </c>
      <c r="AU102" s="229">
        <v>28426.0</v>
      </c>
    </row>
    <row r="103" ht="42.75" customHeight="1">
      <c r="A103" s="208">
        <v>102.0</v>
      </c>
      <c r="B103" s="208">
        <v>4.129E9</v>
      </c>
      <c r="C103" s="223" t="s">
        <v>10</v>
      </c>
      <c r="D103" s="223" t="s">
        <v>103</v>
      </c>
      <c r="E103" s="234" t="s">
        <v>421</v>
      </c>
      <c r="F103" s="223">
        <v>126.987675</v>
      </c>
      <c r="G103" s="223">
        <v>37.4292013</v>
      </c>
      <c r="H103" s="231" t="s">
        <v>422</v>
      </c>
      <c r="I103" s="210">
        <f t="shared" si="12"/>
        <v>0.8108108108</v>
      </c>
      <c r="J103" s="211" t="str">
        <f t="shared" si="13"/>
        <v>축소</v>
      </c>
      <c r="K103" s="219">
        <f t="shared" si="14"/>
        <v>110</v>
      </c>
      <c r="L103" s="219">
        <f t="shared" si="15"/>
        <v>76</v>
      </c>
      <c r="M103" s="220" t="s">
        <v>423</v>
      </c>
      <c r="N103" s="283" t="s">
        <v>19</v>
      </c>
      <c r="O103" s="226">
        <v>43580.0</v>
      </c>
      <c r="P103" s="221" t="s">
        <v>207</v>
      </c>
      <c r="Q103" s="227" t="s">
        <v>388</v>
      </c>
      <c r="R103" s="227" t="s">
        <v>209</v>
      </c>
      <c r="S103" s="231" t="s">
        <v>210</v>
      </c>
      <c r="T103" s="227" t="s">
        <v>424</v>
      </c>
      <c r="U103" s="227" t="s">
        <v>425</v>
      </c>
      <c r="V103" s="303" t="s">
        <v>426</v>
      </c>
      <c r="W103" s="229">
        <v>40.0</v>
      </c>
      <c r="X103" s="229">
        <v>10.0</v>
      </c>
      <c r="Y103" s="229">
        <v>79.0</v>
      </c>
      <c r="Z103" s="229">
        <v>5878.0</v>
      </c>
      <c r="AA103" s="229">
        <v>1021.0</v>
      </c>
      <c r="AB103" s="230">
        <v>100.0</v>
      </c>
      <c r="AC103" s="230">
        <v>10.0</v>
      </c>
      <c r="AD103" s="230">
        <v>360.0</v>
      </c>
      <c r="AE103" s="230">
        <v>22961.0</v>
      </c>
      <c r="AF103" s="230">
        <v>1173.0</v>
      </c>
      <c r="AG103" s="229">
        <v>40.0</v>
      </c>
      <c r="AH103" s="229">
        <v>10.0</v>
      </c>
      <c r="AI103" s="229">
        <v>430.0</v>
      </c>
      <c r="AJ103" s="229">
        <v>39748.0</v>
      </c>
      <c r="AK103" s="229">
        <v>1327.0</v>
      </c>
      <c r="AL103" s="230">
        <v>40.0</v>
      </c>
      <c r="AM103" s="230">
        <v>10.0</v>
      </c>
      <c r="AN103" s="230">
        <v>518.0</v>
      </c>
      <c r="AO103" s="230">
        <v>59335.0</v>
      </c>
      <c r="AP103" s="230">
        <v>1525.0</v>
      </c>
      <c r="AQ103" s="235">
        <v>50.0</v>
      </c>
      <c r="AR103" s="229">
        <v>0.1</v>
      </c>
      <c r="AS103" s="229">
        <v>420.0</v>
      </c>
      <c r="AT103" s="229">
        <v>63871.0</v>
      </c>
      <c r="AU103" s="229">
        <v>1601.0</v>
      </c>
    </row>
    <row r="104" ht="42.75" customHeight="1">
      <c r="A104" s="208">
        <v>103.0</v>
      </c>
      <c r="B104" s="208">
        <v>4.131E9</v>
      </c>
      <c r="C104" s="223" t="s">
        <v>10</v>
      </c>
      <c r="D104" s="223" t="s">
        <v>103</v>
      </c>
      <c r="E104" s="234" t="s">
        <v>427</v>
      </c>
      <c r="F104" s="223">
        <v>127.129632</v>
      </c>
      <c r="G104" s="223">
        <v>37.594266</v>
      </c>
      <c r="H104" s="227" t="s">
        <v>428</v>
      </c>
      <c r="I104" s="210">
        <f t="shared" si="12"/>
        <v>0.991831972</v>
      </c>
      <c r="J104" s="211" t="str">
        <f t="shared" si="13"/>
        <v>축소</v>
      </c>
      <c r="K104" s="219">
        <f t="shared" si="14"/>
        <v>65</v>
      </c>
      <c r="L104" s="219">
        <f t="shared" si="15"/>
        <v>121</v>
      </c>
      <c r="M104" s="220" t="s">
        <v>398</v>
      </c>
      <c r="N104" s="304" t="s">
        <v>18</v>
      </c>
      <c r="O104" s="226">
        <v>43595.0</v>
      </c>
      <c r="P104" s="221" t="s">
        <v>207</v>
      </c>
      <c r="Q104" s="227" t="s">
        <v>227</v>
      </c>
      <c r="R104" s="227" t="s">
        <v>209</v>
      </c>
      <c r="S104" s="227" t="s">
        <v>210</v>
      </c>
      <c r="T104" s="227" t="s">
        <v>228</v>
      </c>
      <c r="U104" s="233" t="s">
        <v>429</v>
      </c>
      <c r="V104" s="223" t="s">
        <v>37</v>
      </c>
      <c r="W104" s="229">
        <v>50.0</v>
      </c>
      <c r="X104" s="229">
        <v>6.0</v>
      </c>
      <c r="Y104" s="229">
        <v>25.0</v>
      </c>
      <c r="Z104" s="229">
        <v>10354.0</v>
      </c>
      <c r="AA104" s="229">
        <v>9111.0</v>
      </c>
      <c r="AB104" s="230">
        <v>100.0</v>
      </c>
      <c r="AC104" s="230">
        <v>10.0</v>
      </c>
      <c r="AD104" s="230">
        <v>331.0</v>
      </c>
      <c r="AE104" s="230">
        <v>97086.0</v>
      </c>
      <c r="AF104" s="230">
        <v>9393.0</v>
      </c>
      <c r="AG104" s="229">
        <v>100.0</v>
      </c>
      <c r="AH104" s="229">
        <v>10.0</v>
      </c>
      <c r="AI104" s="229">
        <v>566.0</v>
      </c>
      <c r="AJ104" s="229">
        <v>134494.0</v>
      </c>
      <c r="AK104" s="229">
        <v>9294.0</v>
      </c>
      <c r="AL104" s="230">
        <v>100.0</v>
      </c>
      <c r="AM104" s="230">
        <v>10.0</v>
      </c>
      <c r="AN104" s="230">
        <v>857.0</v>
      </c>
      <c r="AO104" s="230">
        <v>178562.0</v>
      </c>
      <c r="AP104" s="230">
        <v>6899.0</v>
      </c>
      <c r="AQ104" s="229">
        <v>100.0</v>
      </c>
      <c r="AR104" s="229">
        <v>10.0</v>
      </c>
      <c r="AS104" s="229">
        <v>850.0</v>
      </c>
      <c r="AT104" s="229">
        <v>151030.0</v>
      </c>
      <c r="AU104" s="229">
        <v>6344.0</v>
      </c>
    </row>
    <row r="105" ht="42.75" customHeight="1">
      <c r="A105" s="208">
        <v>104.0</v>
      </c>
      <c r="B105" s="208">
        <v>4.136E9</v>
      </c>
      <c r="C105" s="223" t="s">
        <v>10</v>
      </c>
      <c r="D105" s="223" t="s">
        <v>103</v>
      </c>
      <c r="E105" s="234" t="s">
        <v>430</v>
      </c>
      <c r="F105" s="223">
        <v>127.216467</v>
      </c>
      <c r="G105" s="223">
        <v>37.635985</v>
      </c>
      <c r="H105" s="231" t="s">
        <v>431</v>
      </c>
      <c r="I105" s="210">
        <f t="shared" si="12"/>
        <v>0.8372598768</v>
      </c>
      <c r="J105" s="211" t="str">
        <f t="shared" si="13"/>
        <v>축소</v>
      </c>
      <c r="K105" s="219">
        <f t="shared" si="14"/>
        <v>104</v>
      </c>
      <c r="L105" s="219">
        <f t="shared" si="15"/>
        <v>82</v>
      </c>
      <c r="M105" s="220" t="s">
        <v>432</v>
      </c>
      <c r="N105" s="232" t="s">
        <v>22</v>
      </c>
      <c r="O105" s="226">
        <v>43575.0</v>
      </c>
      <c r="P105" s="221" t="s">
        <v>207</v>
      </c>
      <c r="Q105" s="231" t="s">
        <v>227</v>
      </c>
      <c r="R105" s="231" t="s">
        <v>209</v>
      </c>
      <c r="S105" s="231" t="s">
        <v>210</v>
      </c>
      <c r="T105" s="227" t="s">
        <v>228</v>
      </c>
      <c r="U105" s="233" t="s">
        <v>433</v>
      </c>
      <c r="V105" s="223" t="s">
        <v>37</v>
      </c>
      <c r="W105" s="229">
        <v>50.0</v>
      </c>
      <c r="X105" s="229">
        <v>10.0</v>
      </c>
      <c r="Y105" s="229">
        <v>171.0</v>
      </c>
      <c r="Z105" s="229">
        <v>25569.0</v>
      </c>
      <c r="AA105" s="305" t="s">
        <v>37</v>
      </c>
      <c r="AB105" s="230">
        <v>100.0</v>
      </c>
      <c r="AC105" s="230">
        <v>10.0</v>
      </c>
      <c r="AD105" s="230">
        <v>1023.0</v>
      </c>
      <c r="AE105" s="230">
        <v>179272.0</v>
      </c>
      <c r="AF105" s="306" t="s">
        <v>37</v>
      </c>
      <c r="AG105" s="229">
        <v>1000.0</v>
      </c>
      <c r="AH105" s="229">
        <v>10.0</v>
      </c>
      <c r="AI105" s="229">
        <v>1903.0</v>
      </c>
      <c r="AJ105" s="229">
        <v>285725.0</v>
      </c>
      <c r="AK105" s="229">
        <v>27025.0</v>
      </c>
      <c r="AL105" s="230">
        <v>100.0</v>
      </c>
      <c r="AM105" s="230">
        <v>10.0</v>
      </c>
      <c r="AN105" s="230">
        <v>2759.0</v>
      </c>
      <c r="AO105" s="230">
        <v>321784.0</v>
      </c>
      <c r="AP105" s="230">
        <v>21214.0</v>
      </c>
      <c r="AQ105" s="229">
        <v>50.0</v>
      </c>
      <c r="AR105" s="229">
        <v>10.0</v>
      </c>
      <c r="AS105" s="229">
        <v>2310.0</v>
      </c>
      <c r="AT105" s="229">
        <v>350532.0</v>
      </c>
      <c r="AU105" s="229">
        <v>22653.0</v>
      </c>
    </row>
    <row r="106" ht="42.75" customHeight="1">
      <c r="A106" s="208">
        <v>105.0</v>
      </c>
      <c r="B106" s="208">
        <v>4.137E9</v>
      </c>
      <c r="C106" s="236" t="s">
        <v>10</v>
      </c>
      <c r="D106" s="236" t="s">
        <v>103</v>
      </c>
      <c r="E106" s="236" t="s">
        <v>434</v>
      </c>
      <c r="F106" s="236">
        <v>127.077462</v>
      </c>
      <c r="G106" s="236">
        <v>37.149887</v>
      </c>
      <c r="H106" s="221" t="s">
        <v>435</v>
      </c>
      <c r="I106" s="210">
        <f t="shared" si="12"/>
        <v>0.6836363636</v>
      </c>
      <c r="J106" s="211" t="str">
        <f t="shared" si="13"/>
        <v>축소</v>
      </c>
      <c r="K106" s="219">
        <f t="shared" si="14"/>
        <v>145</v>
      </c>
      <c r="L106" s="219">
        <f t="shared" si="15"/>
        <v>41</v>
      </c>
      <c r="M106" s="220" t="s">
        <v>436</v>
      </c>
      <c r="N106" s="237" t="s">
        <v>18</v>
      </c>
      <c r="O106" s="238">
        <v>43570.0</v>
      </c>
      <c r="P106" s="221" t="s">
        <v>207</v>
      </c>
      <c r="Q106" s="221" t="s">
        <v>227</v>
      </c>
      <c r="R106" s="221" t="s">
        <v>209</v>
      </c>
      <c r="S106" s="221" t="s">
        <v>210</v>
      </c>
      <c r="T106" s="221" t="s">
        <v>228</v>
      </c>
      <c r="U106" s="239" t="s">
        <v>437</v>
      </c>
      <c r="V106" s="236" t="s">
        <v>37</v>
      </c>
      <c r="W106" s="235">
        <v>50.0</v>
      </c>
      <c r="X106" s="235">
        <v>10.0</v>
      </c>
      <c r="Y106" s="235">
        <v>43.0</v>
      </c>
      <c r="Z106" s="235" t="s">
        <v>37</v>
      </c>
      <c r="AA106" s="235" t="s">
        <v>37</v>
      </c>
      <c r="AB106" s="240">
        <v>50.0</v>
      </c>
      <c r="AC106" s="240">
        <v>10.0</v>
      </c>
      <c r="AD106" s="240">
        <v>510.0</v>
      </c>
      <c r="AE106" s="240">
        <v>120623.0</v>
      </c>
      <c r="AF106" s="240">
        <v>1696.0</v>
      </c>
      <c r="AG106" s="235">
        <v>50.0</v>
      </c>
      <c r="AH106" s="235">
        <v>10.0</v>
      </c>
      <c r="AI106" s="235">
        <v>912.0</v>
      </c>
      <c r="AJ106" s="235">
        <v>158215.0</v>
      </c>
      <c r="AK106" s="235">
        <v>7617.0</v>
      </c>
      <c r="AL106" s="240">
        <v>50.0</v>
      </c>
      <c r="AM106" s="240">
        <v>10.0</v>
      </c>
      <c r="AN106" s="240">
        <v>825.0</v>
      </c>
      <c r="AO106" s="240">
        <v>177655.0</v>
      </c>
      <c r="AP106" s="240">
        <v>14840.0</v>
      </c>
      <c r="AQ106" s="235">
        <v>70.0</v>
      </c>
      <c r="AR106" s="235">
        <v>10.0</v>
      </c>
      <c r="AS106" s="235">
        <v>564.0</v>
      </c>
      <c r="AT106" s="235">
        <v>190224.0</v>
      </c>
      <c r="AU106" s="235">
        <v>7306.0</v>
      </c>
    </row>
    <row r="107" ht="42.75" customHeight="1">
      <c r="A107" s="208">
        <v>106.0</v>
      </c>
      <c r="B107" s="208">
        <v>4.139E9</v>
      </c>
      <c r="C107" s="223" t="s">
        <v>10</v>
      </c>
      <c r="D107" s="223" t="s">
        <v>103</v>
      </c>
      <c r="E107" s="234" t="s">
        <v>438</v>
      </c>
      <c r="F107" s="223">
        <v>126.802934</v>
      </c>
      <c r="G107" s="223">
        <v>37.380177</v>
      </c>
      <c r="H107" s="227" t="s">
        <v>439</v>
      </c>
      <c r="I107" s="210">
        <f t="shared" si="12"/>
        <v>0.9039169736</v>
      </c>
      <c r="J107" s="211" t="str">
        <f t="shared" si="13"/>
        <v>축소</v>
      </c>
      <c r="K107" s="219">
        <f t="shared" si="14"/>
        <v>85</v>
      </c>
      <c r="L107" s="219">
        <f t="shared" si="15"/>
        <v>101</v>
      </c>
      <c r="M107" s="220" t="s">
        <v>440</v>
      </c>
      <c r="N107" s="283" t="s">
        <v>19</v>
      </c>
      <c r="O107" s="226">
        <v>43360.0</v>
      </c>
      <c r="P107" s="221" t="s">
        <v>207</v>
      </c>
      <c r="Q107" s="227" t="s">
        <v>379</v>
      </c>
      <c r="R107" s="227" t="s">
        <v>209</v>
      </c>
      <c r="S107" s="227" t="s">
        <v>210</v>
      </c>
      <c r="T107" s="227" t="s">
        <v>441</v>
      </c>
      <c r="U107" s="227" t="s">
        <v>442</v>
      </c>
      <c r="V107" s="223" t="s">
        <v>37</v>
      </c>
      <c r="W107" s="229">
        <v>40.0</v>
      </c>
      <c r="X107" s="229">
        <v>10.0</v>
      </c>
      <c r="Y107" s="229">
        <v>383.0</v>
      </c>
      <c r="Z107" s="229">
        <v>49315.0</v>
      </c>
      <c r="AA107" s="229">
        <v>2776.0</v>
      </c>
      <c r="AB107" s="230">
        <v>80.0</v>
      </c>
      <c r="AC107" s="230">
        <v>10.0</v>
      </c>
      <c r="AD107" s="230">
        <v>1837.0</v>
      </c>
      <c r="AE107" s="230">
        <v>179059.0</v>
      </c>
      <c r="AF107" s="230">
        <v>6376.0</v>
      </c>
      <c r="AG107" s="229">
        <v>30.0</v>
      </c>
      <c r="AH107" s="229">
        <v>10.0</v>
      </c>
      <c r="AI107" s="229">
        <v>2886.0</v>
      </c>
      <c r="AJ107" s="229">
        <v>283811.0</v>
      </c>
      <c r="AK107" s="229">
        <v>9294.0</v>
      </c>
      <c r="AL107" s="230">
        <v>30.0</v>
      </c>
      <c r="AM107" s="230">
        <v>10.0</v>
      </c>
      <c r="AN107" s="230">
        <v>2987.0</v>
      </c>
      <c r="AO107" s="230">
        <v>336719.0</v>
      </c>
      <c r="AP107" s="230">
        <v>13083.0</v>
      </c>
      <c r="AQ107" s="229">
        <v>30.0</v>
      </c>
      <c r="AR107" s="229">
        <v>10.0</v>
      </c>
      <c r="AS107" s="229">
        <v>2700.0</v>
      </c>
      <c r="AT107" s="229">
        <v>375790.0</v>
      </c>
      <c r="AU107" s="229">
        <v>14808.0</v>
      </c>
    </row>
    <row r="108" ht="42.75" customHeight="1">
      <c r="A108" s="208">
        <v>107.0</v>
      </c>
      <c r="B108" s="208">
        <v>4.141E9</v>
      </c>
      <c r="C108" s="223" t="s">
        <v>10</v>
      </c>
      <c r="D108" s="223" t="s">
        <v>103</v>
      </c>
      <c r="E108" s="234" t="s">
        <v>443</v>
      </c>
      <c r="F108" s="223">
        <v>126.935338</v>
      </c>
      <c r="G108" s="223">
        <v>37.361523</v>
      </c>
      <c r="H108" s="227" t="s">
        <v>444</v>
      </c>
      <c r="I108" s="210">
        <f t="shared" si="12"/>
        <v>0.7142857143</v>
      </c>
      <c r="J108" s="211" t="str">
        <f t="shared" si="13"/>
        <v>축소</v>
      </c>
      <c r="K108" s="219">
        <f t="shared" si="14"/>
        <v>135</v>
      </c>
      <c r="L108" s="219">
        <f t="shared" si="15"/>
        <v>51</v>
      </c>
      <c r="M108" s="220" t="s">
        <v>445</v>
      </c>
      <c r="N108" s="241" t="s">
        <v>18</v>
      </c>
      <c r="O108" s="226">
        <v>43556.0</v>
      </c>
      <c r="P108" s="221" t="s">
        <v>207</v>
      </c>
      <c r="Q108" s="227" t="s">
        <v>227</v>
      </c>
      <c r="R108" s="227" t="s">
        <v>209</v>
      </c>
      <c r="S108" s="227" t="s">
        <v>210</v>
      </c>
      <c r="T108" s="227" t="s">
        <v>446</v>
      </c>
      <c r="U108" s="227" t="s">
        <v>447</v>
      </c>
      <c r="V108" s="223" t="s">
        <v>37</v>
      </c>
      <c r="W108" s="229">
        <v>50.0</v>
      </c>
      <c r="X108" s="229">
        <v>10.0</v>
      </c>
      <c r="Y108" s="229">
        <v>197.0</v>
      </c>
      <c r="Z108" s="229">
        <v>20103.0</v>
      </c>
      <c r="AA108" s="229" t="s">
        <v>37</v>
      </c>
      <c r="AB108" s="230">
        <v>100.0</v>
      </c>
      <c r="AC108" s="230">
        <v>10.0</v>
      </c>
      <c r="AD108" s="230">
        <v>966.0</v>
      </c>
      <c r="AE108" s="230">
        <v>104694.0</v>
      </c>
      <c r="AF108" s="230">
        <v>3647.0</v>
      </c>
      <c r="AG108" s="229">
        <v>100.0</v>
      </c>
      <c r="AH108" s="229">
        <v>10.0</v>
      </c>
      <c r="AI108" s="229">
        <v>1820.0</v>
      </c>
      <c r="AJ108" s="229">
        <v>150900.0</v>
      </c>
      <c r="AK108" s="229">
        <v>6226.0</v>
      </c>
      <c r="AL108" s="230">
        <v>50.0</v>
      </c>
      <c r="AM108" s="230">
        <v>10.0</v>
      </c>
      <c r="AN108" s="230">
        <v>1820.0</v>
      </c>
      <c r="AO108" s="230">
        <v>170422.0</v>
      </c>
      <c r="AP108" s="230">
        <v>8141.0</v>
      </c>
      <c r="AQ108" s="229">
        <v>70.0</v>
      </c>
      <c r="AR108" s="229">
        <v>7.0</v>
      </c>
      <c r="AS108" s="229">
        <v>1300.0</v>
      </c>
      <c r="AT108" s="229">
        <v>179640.0</v>
      </c>
      <c r="AU108" s="229">
        <v>8424.0</v>
      </c>
    </row>
    <row r="109" ht="42.75" customHeight="1">
      <c r="A109" s="208">
        <v>108.0</v>
      </c>
      <c r="B109" s="208">
        <v>4.143E9</v>
      </c>
      <c r="C109" s="307" t="s">
        <v>10</v>
      </c>
      <c r="D109" s="307" t="s">
        <v>103</v>
      </c>
      <c r="E109" s="207" t="s">
        <v>448</v>
      </c>
      <c r="F109" s="307">
        <v>126.9682786</v>
      </c>
      <c r="G109" s="307">
        <v>37.3448869</v>
      </c>
      <c r="H109" s="279" t="s">
        <v>449</v>
      </c>
      <c r="I109" s="210">
        <f t="shared" si="12"/>
        <v>0.6690140845</v>
      </c>
      <c r="J109" s="211" t="str">
        <f t="shared" si="13"/>
        <v>축소</v>
      </c>
      <c r="K109" s="219">
        <f t="shared" si="14"/>
        <v>152</v>
      </c>
      <c r="L109" s="219">
        <f t="shared" si="15"/>
        <v>34</v>
      </c>
      <c r="M109" s="220" t="s">
        <v>450</v>
      </c>
      <c r="N109" s="308" t="s">
        <v>22</v>
      </c>
      <c r="O109" s="309">
        <v>43480.0</v>
      </c>
      <c r="P109" s="221" t="s">
        <v>207</v>
      </c>
      <c r="Q109" s="310" t="s">
        <v>388</v>
      </c>
      <c r="R109" s="310" t="s">
        <v>209</v>
      </c>
      <c r="S109" s="279" t="s">
        <v>210</v>
      </c>
      <c r="T109" s="310" t="s">
        <v>228</v>
      </c>
      <c r="U109" s="310" t="s">
        <v>451</v>
      </c>
      <c r="V109" s="307" t="s">
        <v>37</v>
      </c>
      <c r="W109" s="282">
        <v>30.0</v>
      </c>
      <c r="X109" s="282">
        <v>6.0</v>
      </c>
      <c r="Y109" s="282">
        <v>55.0</v>
      </c>
      <c r="Z109" s="282">
        <v>3732.0</v>
      </c>
      <c r="AA109" s="282">
        <v>466.0</v>
      </c>
      <c r="AB109" s="281">
        <v>40.0</v>
      </c>
      <c r="AC109" s="281">
        <v>6.0</v>
      </c>
      <c r="AD109" s="281">
        <v>186.0</v>
      </c>
      <c r="AE109" s="281">
        <v>44499.0</v>
      </c>
      <c r="AF109" s="281">
        <v>1382.0</v>
      </c>
      <c r="AG109" s="282">
        <v>50.0</v>
      </c>
      <c r="AH109" s="282">
        <v>6.0</v>
      </c>
      <c r="AI109" s="282">
        <v>410.0</v>
      </c>
      <c r="AJ109" s="282">
        <v>82199.0</v>
      </c>
      <c r="AK109" s="282">
        <v>2610.0</v>
      </c>
      <c r="AL109" s="281">
        <v>35.0</v>
      </c>
      <c r="AM109" s="281">
        <v>6.0</v>
      </c>
      <c r="AN109" s="281">
        <v>568.0</v>
      </c>
      <c r="AO109" s="281">
        <v>100488.0</v>
      </c>
      <c r="AP109" s="281">
        <v>3515.0</v>
      </c>
      <c r="AQ109" s="282">
        <v>70.0</v>
      </c>
      <c r="AR109" s="282">
        <v>7.0</v>
      </c>
      <c r="AS109" s="282">
        <v>380.0</v>
      </c>
      <c r="AT109" s="282">
        <v>108168.0</v>
      </c>
      <c r="AU109" s="282">
        <v>3625.0</v>
      </c>
    </row>
    <row r="110" ht="42.75" customHeight="1">
      <c r="A110" s="208">
        <v>109.0</v>
      </c>
      <c r="B110" s="208">
        <v>4.145E9</v>
      </c>
      <c r="C110" s="223" t="s">
        <v>10</v>
      </c>
      <c r="D110" s="223" t="s">
        <v>103</v>
      </c>
      <c r="E110" s="234" t="s">
        <v>452</v>
      </c>
      <c r="F110" s="223">
        <v>127.2148742</v>
      </c>
      <c r="G110" s="223">
        <v>37.5393014</v>
      </c>
      <c r="H110" s="227" t="s">
        <v>453</v>
      </c>
      <c r="I110" s="210">
        <f t="shared" si="12"/>
        <v>0.9880145909</v>
      </c>
      <c r="J110" s="211" t="str">
        <f t="shared" si="13"/>
        <v>축소</v>
      </c>
      <c r="K110" s="219">
        <f t="shared" si="14"/>
        <v>66</v>
      </c>
      <c r="L110" s="219">
        <f t="shared" si="15"/>
        <v>120</v>
      </c>
      <c r="M110" s="220" t="s">
        <v>454</v>
      </c>
      <c r="N110" s="241" t="s">
        <v>22</v>
      </c>
      <c r="O110" s="226">
        <v>43556.0</v>
      </c>
      <c r="P110" s="221" t="s">
        <v>207</v>
      </c>
      <c r="Q110" s="227" t="s">
        <v>227</v>
      </c>
      <c r="R110" s="227" t="s">
        <v>209</v>
      </c>
      <c r="S110" s="227" t="s">
        <v>210</v>
      </c>
      <c r="T110" s="227" t="s">
        <v>228</v>
      </c>
      <c r="U110" s="227" t="s">
        <v>455</v>
      </c>
      <c r="V110" s="223" t="s">
        <v>456</v>
      </c>
      <c r="W110" s="229">
        <v>50.0</v>
      </c>
      <c r="X110" s="229">
        <v>10.0</v>
      </c>
      <c r="Y110" s="229">
        <v>133.0</v>
      </c>
      <c r="Z110" s="229" t="s">
        <v>37</v>
      </c>
      <c r="AA110" s="229" t="s">
        <v>37</v>
      </c>
      <c r="AB110" s="230">
        <v>20.0</v>
      </c>
      <c r="AC110" s="230">
        <v>10.0</v>
      </c>
      <c r="AD110" s="230">
        <v>873.0</v>
      </c>
      <c r="AE110" s="230">
        <v>94258.0</v>
      </c>
      <c r="AF110" s="230" t="s">
        <v>37</v>
      </c>
      <c r="AG110" s="229">
        <v>80.0</v>
      </c>
      <c r="AH110" s="229">
        <v>10.0</v>
      </c>
      <c r="AI110" s="229">
        <v>1566.0</v>
      </c>
      <c r="AJ110" s="229">
        <v>170792.0</v>
      </c>
      <c r="AK110" s="229" t="s">
        <v>37</v>
      </c>
      <c r="AL110" s="230">
        <v>20.0</v>
      </c>
      <c r="AM110" s="230">
        <v>10.0</v>
      </c>
      <c r="AN110" s="230">
        <v>1919.0</v>
      </c>
      <c r="AO110" s="230">
        <v>217072.0</v>
      </c>
      <c r="AP110" s="230">
        <v>8959.0</v>
      </c>
      <c r="AQ110" s="229">
        <v>40.0</v>
      </c>
      <c r="AR110" s="229">
        <v>10.0</v>
      </c>
      <c r="AS110" s="229">
        <v>1896.0</v>
      </c>
      <c r="AT110" s="229">
        <v>204183.0</v>
      </c>
      <c r="AU110" s="229">
        <v>10373.0</v>
      </c>
    </row>
    <row r="111" ht="42.75" customHeight="1">
      <c r="A111" s="208">
        <v>110.0</v>
      </c>
      <c r="B111" s="208">
        <v>4.146E9</v>
      </c>
      <c r="C111" s="236" t="s">
        <v>10</v>
      </c>
      <c r="D111" s="236" t="s">
        <v>103</v>
      </c>
      <c r="E111" s="236" t="s">
        <v>457</v>
      </c>
      <c r="F111" s="236">
        <v>127.1774916</v>
      </c>
      <c r="G111" s="236">
        <v>37.2412522</v>
      </c>
      <c r="H111" s="221" t="s">
        <v>458</v>
      </c>
      <c r="I111" s="210">
        <f t="shared" si="12"/>
        <v>0.8944543828</v>
      </c>
      <c r="J111" s="211" t="str">
        <f t="shared" si="13"/>
        <v>축소</v>
      </c>
      <c r="K111" s="219">
        <f t="shared" si="14"/>
        <v>92</v>
      </c>
      <c r="L111" s="219">
        <f t="shared" si="15"/>
        <v>94</v>
      </c>
      <c r="M111" s="220" t="s">
        <v>348</v>
      </c>
      <c r="N111" s="237" t="s">
        <v>19</v>
      </c>
      <c r="O111" s="238">
        <v>43543.0</v>
      </c>
      <c r="P111" s="221" t="s">
        <v>207</v>
      </c>
      <c r="Q111" s="221" t="s">
        <v>227</v>
      </c>
      <c r="R111" s="221" t="s">
        <v>209</v>
      </c>
      <c r="S111" s="221" t="s">
        <v>210</v>
      </c>
      <c r="T111" s="221" t="s">
        <v>228</v>
      </c>
      <c r="U111" s="239" t="s">
        <v>459</v>
      </c>
      <c r="V111" s="236" t="s">
        <v>37</v>
      </c>
      <c r="W111" s="235">
        <v>50.0</v>
      </c>
      <c r="X111" s="235">
        <v>10.0</v>
      </c>
      <c r="Y111" s="235">
        <v>207.0</v>
      </c>
      <c r="Z111" s="235">
        <v>47004.0</v>
      </c>
      <c r="AA111" s="235" t="s">
        <v>37</v>
      </c>
      <c r="AB111" s="240">
        <v>50.0</v>
      </c>
      <c r="AC111" s="240">
        <v>10.0</v>
      </c>
      <c r="AD111" s="240">
        <v>2051.0</v>
      </c>
      <c r="AE111" s="240">
        <v>383634.0</v>
      </c>
      <c r="AF111" s="240" t="s">
        <v>37</v>
      </c>
      <c r="AG111" s="235">
        <v>50.0</v>
      </c>
      <c r="AH111" s="235">
        <v>10.0</v>
      </c>
      <c r="AI111" s="235">
        <v>3613.0</v>
      </c>
      <c r="AJ111" s="235">
        <v>520410.0</v>
      </c>
      <c r="AK111" s="235">
        <v>37440.0</v>
      </c>
      <c r="AL111" s="240">
        <v>50.0</v>
      </c>
      <c r="AM111" s="240">
        <v>10.0</v>
      </c>
      <c r="AN111" s="240">
        <v>3354.0</v>
      </c>
      <c r="AO111" s="240">
        <v>576845.0</v>
      </c>
      <c r="AP111" s="240">
        <v>27421.0</v>
      </c>
      <c r="AQ111" s="235">
        <v>50.0</v>
      </c>
      <c r="AR111" s="235">
        <v>10.0</v>
      </c>
      <c r="AS111" s="235">
        <v>3000.0</v>
      </c>
      <c r="AT111" s="235">
        <v>610226.0</v>
      </c>
      <c r="AU111" s="235">
        <v>27816.0</v>
      </c>
    </row>
    <row r="112" ht="42.75" customHeight="1">
      <c r="A112" s="208">
        <v>111.0</v>
      </c>
      <c r="B112" s="208">
        <v>4.148E9</v>
      </c>
      <c r="C112" s="223" t="s">
        <v>10</v>
      </c>
      <c r="D112" s="223" t="s">
        <v>103</v>
      </c>
      <c r="E112" s="234" t="s">
        <v>460</v>
      </c>
      <c r="F112" s="223">
        <v>126.779883</v>
      </c>
      <c r="G112" s="223">
        <v>37.760186</v>
      </c>
      <c r="H112" s="231" t="s">
        <v>461</v>
      </c>
      <c r="I112" s="210">
        <f t="shared" si="12"/>
        <v>1.046357616</v>
      </c>
      <c r="J112" s="211" t="str">
        <f t="shared" si="13"/>
        <v>확대</v>
      </c>
      <c r="K112" s="219">
        <f t="shared" si="14"/>
        <v>49</v>
      </c>
      <c r="L112" s="219">
        <f t="shared" si="15"/>
        <v>137</v>
      </c>
      <c r="M112" s="220" t="s">
        <v>462</v>
      </c>
      <c r="N112" s="232" t="s">
        <v>17</v>
      </c>
      <c r="O112" s="226">
        <v>43577.0</v>
      </c>
      <c r="P112" s="221" t="s">
        <v>207</v>
      </c>
      <c r="Q112" s="231" t="s">
        <v>227</v>
      </c>
      <c r="R112" s="227" t="s">
        <v>209</v>
      </c>
      <c r="S112" s="231" t="s">
        <v>210</v>
      </c>
      <c r="T112" s="227" t="s">
        <v>228</v>
      </c>
      <c r="U112" s="231" t="s">
        <v>463</v>
      </c>
      <c r="V112" s="234" t="s">
        <v>464</v>
      </c>
      <c r="W112" s="229">
        <v>50.0</v>
      </c>
      <c r="X112" s="229">
        <v>10.0</v>
      </c>
      <c r="Y112" s="229">
        <v>59.0</v>
      </c>
      <c r="Z112" s="229" t="s">
        <v>37</v>
      </c>
      <c r="AA112" s="229">
        <v>18328.0</v>
      </c>
      <c r="AB112" s="230">
        <v>50.0</v>
      </c>
      <c r="AC112" s="230">
        <v>10.0</v>
      </c>
      <c r="AD112" s="230">
        <v>538.0</v>
      </c>
      <c r="AE112" s="230">
        <v>133481.0</v>
      </c>
      <c r="AF112" s="230">
        <v>20330.0</v>
      </c>
      <c r="AG112" s="229">
        <v>50.0</v>
      </c>
      <c r="AH112" s="229">
        <v>6.0</v>
      </c>
      <c r="AI112" s="229">
        <v>1144.0</v>
      </c>
      <c r="AJ112" s="229">
        <v>243276.0</v>
      </c>
      <c r="AK112" s="229">
        <v>20259.0</v>
      </c>
      <c r="AL112" s="230">
        <v>30.0</v>
      </c>
      <c r="AM112" s="230">
        <v>10.0</v>
      </c>
      <c r="AN112" s="230">
        <v>1510.0</v>
      </c>
      <c r="AO112" s="230">
        <v>286670.0</v>
      </c>
      <c r="AP112" s="230">
        <v>15038.0</v>
      </c>
      <c r="AQ112" s="229">
        <v>20.0</v>
      </c>
      <c r="AR112" s="229">
        <v>10.0</v>
      </c>
      <c r="AS112" s="229">
        <v>1580.0</v>
      </c>
      <c r="AT112" s="229">
        <v>390753.0</v>
      </c>
      <c r="AU112" s="229">
        <v>15222.0</v>
      </c>
    </row>
    <row r="113" ht="42.75" customHeight="1">
      <c r="A113" s="208">
        <v>112.0</v>
      </c>
      <c r="B113" s="208">
        <v>4.15E9</v>
      </c>
      <c r="C113" s="236" t="s">
        <v>10</v>
      </c>
      <c r="D113" s="236" t="s">
        <v>103</v>
      </c>
      <c r="E113" s="236" t="s">
        <v>465</v>
      </c>
      <c r="F113" s="311">
        <v>127.435034</v>
      </c>
      <c r="G113" s="311">
        <v>37.272342</v>
      </c>
      <c r="H113" s="312" t="s">
        <v>466</v>
      </c>
      <c r="I113" s="210">
        <f t="shared" si="12"/>
        <v>1.084990958</v>
      </c>
      <c r="J113" s="211" t="str">
        <f t="shared" si="13"/>
        <v>확대</v>
      </c>
      <c r="K113" s="219">
        <f t="shared" si="14"/>
        <v>37</v>
      </c>
      <c r="L113" s="219">
        <f t="shared" si="15"/>
        <v>149</v>
      </c>
      <c r="M113" s="313" t="s">
        <v>467</v>
      </c>
      <c r="N113" s="314" t="s">
        <v>19</v>
      </c>
      <c r="O113" s="315">
        <v>43556.0</v>
      </c>
      <c r="P113" s="312" t="s">
        <v>207</v>
      </c>
      <c r="Q113" s="312" t="s">
        <v>227</v>
      </c>
      <c r="R113" s="312" t="s">
        <v>209</v>
      </c>
      <c r="S113" s="312" t="s">
        <v>210</v>
      </c>
      <c r="T113" s="312" t="s">
        <v>228</v>
      </c>
      <c r="U113" s="316" t="s">
        <v>468</v>
      </c>
      <c r="V113" s="317" t="s">
        <v>37</v>
      </c>
      <c r="W113" s="318">
        <v>100.0</v>
      </c>
      <c r="X113" s="318">
        <v>10.0</v>
      </c>
      <c r="Y113" s="318">
        <v>6.0</v>
      </c>
      <c r="Z113" s="318">
        <v>9376.0</v>
      </c>
      <c r="AA113" s="318">
        <v>10714.0</v>
      </c>
      <c r="AB113" s="319">
        <v>100.0</v>
      </c>
      <c r="AC113" s="319">
        <v>10.0</v>
      </c>
      <c r="AD113" s="319">
        <v>426.0</v>
      </c>
      <c r="AE113" s="319">
        <v>56301.0</v>
      </c>
      <c r="AF113" s="319">
        <v>11853.0</v>
      </c>
      <c r="AG113" s="318">
        <v>100.0</v>
      </c>
      <c r="AH113" s="318">
        <v>10.0</v>
      </c>
      <c r="AI113" s="318">
        <v>593.0</v>
      </c>
      <c r="AJ113" s="318">
        <v>144741.0</v>
      </c>
      <c r="AK113" s="318">
        <v>6125.0</v>
      </c>
      <c r="AL113" s="319">
        <v>100.0</v>
      </c>
      <c r="AM113" s="319">
        <v>10.0</v>
      </c>
      <c r="AN113" s="319">
        <v>1106.0</v>
      </c>
      <c r="AO113" s="319">
        <v>155767.0</v>
      </c>
      <c r="AP113" s="319">
        <v>8460.0</v>
      </c>
      <c r="AQ113" s="318">
        <v>70.0</v>
      </c>
      <c r="AR113" s="318">
        <v>10.0</v>
      </c>
      <c r="AS113" s="318">
        <v>1200.0</v>
      </c>
      <c r="AT113" s="318">
        <v>163219.0</v>
      </c>
      <c r="AU113" s="318">
        <v>9772.0</v>
      </c>
    </row>
    <row r="114" ht="42.75" customHeight="1">
      <c r="A114" s="208">
        <v>113.0</v>
      </c>
      <c r="B114" s="208">
        <v>4.155E9</v>
      </c>
      <c r="C114" s="223" t="s">
        <v>10</v>
      </c>
      <c r="D114" s="223" t="s">
        <v>103</v>
      </c>
      <c r="E114" s="234" t="s">
        <v>469</v>
      </c>
      <c r="F114" s="223">
        <v>127.2797732</v>
      </c>
      <c r="G114" s="223">
        <v>37.0080546</v>
      </c>
      <c r="H114" s="227" t="s">
        <v>470</v>
      </c>
      <c r="I114" s="210">
        <f t="shared" si="12"/>
        <v>0.8547008547</v>
      </c>
      <c r="J114" s="211" t="str">
        <f t="shared" si="13"/>
        <v>축소</v>
      </c>
      <c r="K114" s="219">
        <f t="shared" si="14"/>
        <v>100</v>
      </c>
      <c r="L114" s="219">
        <f t="shared" si="15"/>
        <v>86</v>
      </c>
      <c r="M114" s="220" t="s">
        <v>348</v>
      </c>
      <c r="N114" s="241" t="s">
        <v>19</v>
      </c>
      <c r="O114" s="226">
        <v>43556.0</v>
      </c>
      <c r="P114" s="221" t="s">
        <v>207</v>
      </c>
      <c r="Q114" s="227" t="s">
        <v>227</v>
      </c>
      <c r="R114" s="227" t="s">
        <v>209</v>
      </c>
      <c r="S114" s="227" t="s">
        <v>471</v>
      </c>
      <c r="T114" s="227" t="s">
        <v>228</v>
      </c>
      <c r="U114" s="233" t="s">
        <v>472</v>
      </c>
      <c r="V114" s="223" t="s">
        <v>37</v>
      </c>
      <c r="W114" s="229">
        <v>100.0</v>
      </c>
      <c r="X114" s="229">
        <v>6.0</v>
      </c>
      <c r="Y114" s="229">
        <v>58.0</v>
      </c>
      <c r="Z114" s="229">
        <v>9696.0</v>
      </c>
      <c r="AA114" s="229">
        <v>9876.0</v>
      </c>
      <c r="AB114" s="230">
        <v>100.0</v>
      </c>
      <c r="AC114" s="230">
        <v>10.0</v>
      </c>
      <c r="AD114" s="230">
        <v>361.0</v>
      </c>
      <c r="AE114" s="230">
        <v>60800.0</v>
      </c>
      <c r="AF114" s="230">
        <v>3268.0</v>
      </c>
      <c r="AG114" s="229">
        <v>100.0</v>
      </c>
      <c r="AH114" s="229">
        <v>10.0</v>
      </c>
      <c r="AI114" s="229">
        <v>553.0</v>
      </c>
      <c r="AJ114" s="229">
        <v>120340.0</v>
      </c>
      <c r="AK114" s="229">
        <v>4203.0</v>
      </c>
      <c r="AL114" s="230">
        <v>100.0</v>
      </c>
      <c r="AM114" s="230">
        <v>10.0</v>
      </c>
      <c r="AN114" s="230">
        <v>585.0</v>
      </c>
      <c r="AO114" s="230">
        <v>130000.0</v>
      </c>
      <c r="AP114" s="230">
        <v>7460.0</v>
      </c>
      <c r="AQ114" s="229">
        <v>50.0</v>
      </c>
      <c r="AR114" s="229">
        <v>10.0</v>
      </c>
      <c r="AS114" s="229">
        <v>500.0</v>
      </c>
      <c r="AT114" s="229">
        <v>151472.0</v>
      </c>
      <c r="AU114" s="229">
        <v>7796.0</v>
      </c>
    </row>
    <row r="115" ht="42.75" customHeight="1">
      <c r="A115" s="208">
        <v>114.0</v>
      </c>
      <c r="B115" s="208">
        <v>4.157E9</v>
      </c>
      <c r="C115" s="208" t="s">
        <v>10</v>
      </c>
      <c r="D115" s="208" t="s">
        <v>103</v>
      </c>
      <c r="E115" s="207" t="s">
        <v>473</v>
      </c>
      <c r="F115" s="223">
        <v>126.715544</v>
      </c>
      <c r="G115" s="223">
        <v>37.61535</v>
      </c>
      <c r="H115" s="231" t="s">
        <v>474</v>
      </c>
      <c r="I115" s="210">
        <f t="shared" si="12"/>
        <v>0.3446423523</v>
      </c>
      <c r="J115" s="211" t="str">
        <f t="shared" si="13"/>
        <v>축소</v>
      </c>
      <c r="K115" s="219">
        <f t="shared" si="14"/>
        <v>180</v>
      </c>
      <c r="L115" s="219">
        <f t="shared" si="15"/>
        <v>6</v>
      </c>
      <c r="M115" s="220" t="s">
        <v>475</v>
      </c>
      <c r="N115" s="241" t="s">
        <v>18</v>
      </c>
      <c r="O115" s="226">
        <v>43556.0</v>
      </c>
      <c r="P115" s="221" t="s">
        <v>207</v>
      </c>
      <c r="Q115" s="227" t="s">
        <v>208</v>
      </c>
      <c r="R115" s="227" t="s">
        <v>209</v>
      </c>
      <c r="S115" s="231" t="s">
        <v>210</v>
      </c>
      <c r="T115" s="227" t="s">
        <v>476</v>
      </c>
      <c r="U115" s="227" t="s">
        <v>477</v>
      </c>
      <c r="V115" s="223" t="s">
        <v>37</v>
      </c>
      <c r="W115" s="229">
        <v>50.0</v>
      </c>
      <c r="X115" s="229">
        <v>10.0</v>
      </c>
      <c r="Y115" s="229">
        <v>320.0</v>
      </c>
      <c r="Z115" s="229">
        <v>65131.0</v>
      </c>
      <c r="AA115" s="229">
        <v>6758.0</v>
      </c>
      <c r="AB115" s="230">
        <v>50.0</v>
      </c>
      <c r="AC115" s="230">
        <v>10.0</v>
      </c>
      <c r="AD115" s="230">
        <v>1812.0</v>
      </c>
      <c r="AE115" s="230">
        <v>197513.0</v>
      </c>
      <c r="AF115" s="230">
        <v>11298.0</v>
      </c>
      <c r="AG115" s="229">
        <v>50.0</v>
      </c>
      <c r="AH115" s="229">
        <v>10.0</v>
      </c>
      <c r="AI115" s="229">
        <v>3286.0</v>
      </c>
      <c r="AJ115" s="229">
        <v>291913.0</v>
      </c>
      <c r="AK115" s="229">
        <v>13265.0</v>
      </c>
      <c r="AL115" s="230">
        <v>50.0</v>
      </c>
      <c r="AM115" s="230">
        <v>10.0</v>
      </c>
      <c r="AN115" s="230">
        <v>3537.0</v>
      </c>
      <c r="AO115" s="230">
        <v>187043.0</v>
      </c>
      <c r="AP115" s="230">
        <v>15224.0</v>
      </c>
      <c r="AQ115" s="229">
        <v>20.0</v>
      </c>
      <c r="AR115" s="229">
        <v>10.0</v>
      </c>
      <c r="AS115" s="229">
        <v>1219.0</v>
      </c>
      <c r="AT115" s="229">
        <v>204535.0</v>
      </c>
      <c r="AU115" s="229">
        <v>16151.0</v>
      </c>
    </row>
    <row r="116" ht="42.75" customHeight="1">
      <c r="A116" s="208">
        <v>115.0</v>
      </c>
      <c r="B116" s="208">
        <v>4.159E9</v>
      </c>
      <c r="C116" s="307" t="s">
        <v>10</v>
      </c>
      <c r="D116" s="307" t="s">
        <v>103</v>
      </c>
      <c r="E116" s="207" t="s">
        <v>478</v>
      </c>
      <c r="F116" s="223">
        <v>126.831405</v>
      </c>
      <c r="G116" s="223">
        <v>37.199565</v>
      </c>
      <c r="H116" s="320" t="s">
        <v>479</v>
      </c>
      <c r="I116" s="210">
        <f t="shared" si="12"/>
        <v>0.8031955364</v>
      </c>
      <c r="J116" s="211" t="str">
        <f t="shared" si="13"/>
        <v>축소</v>
      </c>
      <c r="K116" s="219">
        <f t="shared" si="14"/>
        <v>112</v>
      </c>
      <c r="L116" s="219">
        <f t="shared" si="15"/>
        <v>74</v>
      </c>
      <c r="M116" s="220" t="s">
        <v>440</v>
      </c>
      <c r="N116" s="297" t="s">
        <v>19</v>
      </c>
      <c r="O116" s="226">
        <v>43570.0</v>
      </c>
      <c r="P116" s="221" t="s">
        <v>207</v>
      </c>
      <c r="Q116" s="231" t="s">
        <v>227</v>
      </c>
      <c r="R116" s="227" t="s">
        <v>209</v>
      </c>
      <c r="S116" s="231" t="s">
        <v>210</v>
      </c>
      <c r="T116" s="231" t="s">
        <v>480</v>
      </c>
      <c r="U116" s="227" t="s">
        <v>481</v>
      </c>
      <c r="V116" s="234" t="s">
        <v>482</v>
      </c>
      <c r="W116" s="229">
        <v>30.0</v>
      </c>
      <c r="X116" s="229">
        <v>10.0</v>
      </c>
      <c r="Y116" s="229">
        <v>276.0</v>
      </c>
      <c r="Z116" s="229" t="s">
        <v>37</v>
      </c>
      <c r="AA116" s="229">
        <v>34199.0</v>
      </c>
      <c r="AB116" s="230" t="s">
        <v>37</v>
      </c>
      <c r="AC116" s="230">
        <v>10.0</v>
      </c>
      <c r="AD116" s="230">
        <v>2800.0</v>
      </c>
      <c r="AE116" s="230">
        <v>454614.0</v>
      </c>
      <c r="AF116" s="230">
        <v>34695.0</v>
      </c>
      <c r="AG116" s="229">
        <v>30.0</v>
      </c>
      <c r="AH116" s="229">
        <v>10.0</v>
      </c>
      <c r="AI116" s="229">
        <v>3154.0</v>
      </c>
      <c r="AJ116" s="229">
        <v>622579.0</v>
      </c>
      <c r="AK116" s="229">
        <v>22313.0</v>
      </c>
      <c r="AL116" s="230">
        <v>50.0</v>
      </c>
      <c r="AM116" s="230">
        <v>10.0</v>
      </c>
      <c r="AN116" s="230">
        <v>3943.0</v>
      </c>
      <c r="AO116" s="230">
        <v>692986.0</v>
      </c>
      <c r="AP116" s="230">
        <v>27086.0</v>
      </c>
      <c r="AQ116" s="235">
        <v>30.0</v>
      </c>
      <c r="AR116" s="235">
        <v>10.0</v>
      </c>
      <c r="AS116" s="229">
        <v>3167.0</v>
      </c>
      <c r="AT116" s="229">
        <v>775712.0</v>
      </c>
      <c r="AU116" s="229">
        <v>27427.0</v>
      </c>
    </row>
    <row r="117" ht="42.75" customHeight="1">
      <c r="A117" s="208">
        <v>116.0</v>
      </c>
      <c r="B117" s="208">
        <v>4.161E9</v>
      </c>
      <c r="C117" s="223" t="s">
        <v>10</v>
      </c>
      <c r="D117" s="223" t="s">
        <v>103</v>
      </c>
      <c r="E117" s="234" t="s">
        <v>483</v>
      </c>
      <c r="F117" s="223">
        <v>127.2550476</v>
      </c>
      <c r="G117" s="223">
        <v>37.4294306</v>
      </c>
      <c r="H117" s="231" t="s">
        <v>484</v>
      </c>
      <c r="I117" s="210">
        <f t="shared" si="12"/>
        <v>0.6938421509</v>
      </c>
      <c r="J117" s="211" t="str">
        <f t="shared" si="13"/>
        <v>축소</v>
      </c>
      <c r="K117" s="219">
        <f t="shared" si="14"/>
        <v>140</v>
      </c>
      <c r="L117" s="219">
        <f t="shared" si="15"/>
        <v>46</v>
      </c>
      <c r="M117" s="220" t="s">
        <v>485</v>
      </c>
      <c r="N117" s="321" t="s">
        <v>19</v>
      </c>
      <c r="O117" s="226">
        <v>43560.0</v>
      </c>
      <c r="P117" s="221" t="s">
        <v>207</v>
      </c>
      <c r="Q117" s="231" t="s">
        <v>227</v>
      </c>
      <c r="R117" s="227" t="s">
        <v>209</v>
      </c>
      <c r="S117" s="231" t="s">
        <v>210</v>
      </c>
      <c r="T117" s="227" t="s">
        <v>228</v>
      </c>
      <c r="U117" s="302" t="s">
        <v>459</v>
      </c>
      <c r="V117" s="223" t="s">
        <v>37</v>
      </c>
      <c r="W117" s="229">
        <v>100.0</v>
      </c>
      <c r="X117" s="229">
        <v>10.0</v>
      </c>
      <c r="Y117" s="229">
        <v>47.0</v>
      </c>
      <c r="Z117" s="229">
        <v>17652.0</v>
      </c>
      <c r="AA117" s="229">
        <v>14322.0</v>
      </c>
      <c r="AB117" s="230">
        <v>100.0</v>
      </c>
      <c r="AC117" s="230">
        <v>10.0</v>
      </c>
      <c r="AD117" s="230">
        <v>689.0</v>
      </c>
      <c r="AE117" s="230">
        <v>142580.0</v>
      </c>
      <c r="AF117" s="230">
        <v>2874.0</v>
      </c>
      <c r="AG117" s="229">
        <v>100.0</v>
      </c>
      <c r="AH117" s="229">
        <v>10.0</v>
      </c>
      <c r="AI117" s="229">
        <v>1421.0</v>
      </c>
      <c r="AJ117" s="229">
        <v>301332.0</v>
      </c>
      <c r="AK117" s="229">
        <v>8410.0</v>
      </c>
      <c r="AL117" s="230">
        <v>100.0</v>
      </c>
      <c r="AM117" s="230">
        <v>10.0</v>
      </c>
      <c r="AN117" s="230">
        <v>2306.0</v>
      </c>
      <c r="AO117" s="230">
        <v>330149.0</v>
      </c>
      <c r="AP117" s="230">
        <v>12554.0</v>
      </c>
      <c r="AQ117" s="229">
        <v>100.0</v>
      </c>
      <c r="AR117" s="229">
        <v>10.0</v>
      </c>
      <c r="AS117" s="229">
        <v>1600.0</v>
      </c>
      <c r="AT117" s="229">
        <v>349370.0</v>
      </c>
      <c r="AU117" s="229">
        <v>13506.0</v>
      </c>
    </row>
    <row r="118" ht="42.75" customHeight="1">
      <c r="A118" s="208">
        <v>117.0</v>
      </c>
      <c r="B118" s="208">
        <v>4.163E9</v>
      </c>
      <c r="C118" s="223" t="s">
        <v>10</v>
      </c>
      <c r="D118" s="223" t="s">
        <v>103</v>
      </c>
      <c r="E118" s="234" t="s">
        <v>486</v>
      </c>
      <c r="F118" s="223">
        <v>127.045847</v>
      </c>
      <c r="G118" s="223">
        <v>37.785329</v>
      </c>
      <c r="H118" s="231" t="s">
        <v>487</v>
      </c>
      <c r="I118" s="210">
        <f t="shared" si="12"/>
        <v>1.265095729</v>
      </c>
      <c r="J118" s="211" t="str">
        <f t="shared" si="13"/>
        <v>확대</v>
      </c>
      <c r="K118" s="219">
        <f t="shared" si="14"/>
        <v>18</v>
      </c>
      <c r="L118" s="219">
        <f t="shared" si="15"/>
        <v>168</v>
      </c>
      <c r="M118" s="220" t="s">
        <v>488</v>
      </c>
      <c r="N118" s="232" t="s">
        <v>19</v>
      </c>
      <c r="O118" s="226">
        <v>43546.0</v>
      </c>
      <c r="P118" s="221" t="s">
        <v>207</v>
      </c>
      <c r="Q118" s="231" t="s">
        <v>227</v>
      </c>
      <c r="R118" s="227" t="s">
        <v>209</v>
      </c>
      <c r="S118" s="231" t="s">
        <v>210</v>
      </c>
      <c r="T118" s="231" t="s">
        <v>228</v>
      </c>
      <c r="U118" s="231" t="s">
        <v>489</v>
      </c>
      <c r="V118" s="223" t="s">
        <v>37</v>
      </c>
      <c r="W118" s="229">
        <v>100.0</v>
      </c>
      <c r="X118" s="229">
        <v>10.0</v>
      </c>
      <c r="Y118" s="229">
        <v>68.0</v>
      </c>
      <c r="Z118" s="229">
        <v>13667.0</v>
      </c>
      <c r="AA118" s="229">
        <v>9219.0</v>
      </c>
      <c r="AB118" s="230">
        <v>10.0</v>
      </c>
      <c r="AC118" s="230">
        <v>10.0</v>
      </c>
      <c r="AD118" s="230">
        <v>288.0</v>
      </c>
      <c r="AE118" s="230">
        <v>70076.0</v>
      </c>
      <c r="AF118" s="230">
        <v>10046.0</v>
      </c>
      <c r="AG118" s="229">
        <v>50.0</v>
      </c>
      <c r="AH118" s="229">
        <v>10.0</v>
      </c>
      <c r="AI118" s="229">
        <v>475.0</v>
      </c>
      <c r="AJ118" s="229">
        <v>112029.0</v>
      </c>
      <c r="AK118" s="229">
        <v>9617.0</v>
      </c>
      <c r="AL118" s="230">
        <v>100.0</v>
      </c>
      <c r="AM118" s="230">
        <v>10.0</v>
      </c>
      <c r="AN118" s="230">
        <v>679.0</v>
      </c>
      <c r="AO118" s="230">
        <v>130318.0</v>
      </c>
      <c r="AP118" s="230">
        <v>8050.0</v>
      </c>
      <c r="AQ118" s="229">
        <v>100.0</v>
      </c>
      <c r="AR118" s="229">
        <v>10.0</v>
      </c>
      <c r="AS118" s="229">
        <v>859.0</v>
      </c>
      <c r="AT118" s="229">
        <v>124743.0</v>
      </c>
      <c r="AU118" s="229">
        <v>9252.0</v>
      </c>
    </row>
    <row r="119" ht="42.75" customHeight="1">
      <c r="A119" s="208">
        <v>118.0</v>
      </c>
      <c r="B119" s="208">
        <v>4.165E9</v>
      </c>
      <c r="C119" s="236" t="s">
        <v>10</v>
      </c>
      <c r="D119" s="236" t="s">
        <v>103</v>
      </c>
      <c r="E119" s="236" t="s">
        <v>490</v>
      </c>
      <c r="F119" s="236">
        <v>127.2002404</v>
      </c>
      <c r="G119" s="236">
        <v>37.894867</v>
      </c>
      <c r="H119" s="221" t="s">
        <v>491</v>
      </c>
      <c r="I119" s="210">
        <f t="shared" si="12"/>
        <v>0.9615384615</v>
      </c>
      <c r="J119" s="211" t="str">
        <f t="shared" si="13"/>
        <v>축소</v>
      </c>
      <c r="K119" s="219">
        <f t="shared" si="14"/>
        <v>69</v>
      </c>
      <c r="L119" s="219">
        <f t="shared" si="15"/>
        <v>117</v>
      </c>
      <c r="M119" s="220" t="s">
        <v>492</v>
      </c>
      <c r="N119" s="237" t="s">
        <v>18</v>
      </c>
      <c r="O119" s="238">
        <v>43556.0</v>
      </c>
      <c r="P119" s="221" t="s">
        <v>207</v>
      </c>
      <c r="Q119" s="221" t="s">
        <v>388</v>
      </c>
      <c r="R119" s="221" t="s">
        <v>209</v>
      </c>
      <c r="S119" s="221" t="s">
        <v>210</v>
      </c>
      <c r="T119" s="221" t="s">
        <v>493</v>
      </c>
      <c r="U119" s="239" t="s">
        <v>494</v>
      </c>
      <c r="V119" s="236" t="s">
        <v>37</v>
      </c>
      <c r="W119" s="235">
        <v>30.0</v>
      </c>
      <c r="X119" s="235">
        <v>10.0</v>
      </c>
      <c r="Y119" s="235">
        <v>15.0</v>
      </c>
      <c r="Z119" s="235" t="s">
        <v>37</v>
      </c>
      <c r="AA119" s="235">
        <v>2467.0</v>
      </c>
      <c r="AB119" s="240">
        <v>100.0</v>
      </c>
      <c r="AC119" s="240">
        <v>10.0</v>
      </c>
      <c r="AD119" s="240">
        <v>146.0</v>
      </c>
      <c r="AE119" s="240">
        <v>70501.0</v>
      </c>
      <c r="AF119" s="240">
        <v>3830.0</v>
      </c>
      <c r="AG119" s="235">
        <v>100.0</v>
      </c>
      <c r="AH119" s="235">
        <v>10.0</v>
      </c>
      <c r="AI119" s="235">
        <v>257.0</v>
      </c>
      <c r="AJ119" s="235">
        <v>118238.0</v>
      </c>
      <c r="AK119" s="235">
        <v>4181.0</v>
      </c>
      <c r="AL119" s="240">
        <v>100.0</v>
      </c>
      <c r="AM119" s="240">
        <v>10.0</v>
      </c>
      <c r="AN119" s="240">
        <v>364.0</v>
      </c>
      <c r="AO119" s="240">
        <v>133314.0</v>
      </c>
      <c r="AP119" s="240">
        <v>7535.0</v>
      </c>
      <c r="AQ119" s="235">
        <v>60.0</v>
      </c>
      <c r="AR119" s="235">
        <v>0.0</v>
      </c>
      <c r="AS119" s="235">
        <v>350.0</v>
      </c>
      <c r="AT119" s="235">
        <v>142053.0</v>
      </c>
      <c r="AU119" s="235">
        <v>7180.0</v>
      </c>
    </row>
    <row r="120" ht="42.75" customHeight="1">
      <c r="A120" s="208">
        <v>119.0</v>
      </c>
      <c r="B120" s="208">
        <v>4.167E9</v>
      </c>
      <c r="C120" s="223" t="s">
        <v>10</v>
      </c>
      <c r="D120" s="223" t="s">
        <v>103</v>
      </c>
      <c r="E120" s="234" t="s">
        <v>495</v>
      </c>
      <c r="F120" s="223">
        <v>127.637082</v>
      </c>
      <c r="G120" s="223">
        <v>37.298342</v>
      </c>
      <c r="H120" s="227" t="s">
        <v>496</v>
      </c>
      <c r="I120" s="210">
        <f t="shared" si="12"/>
        <v>1.166666667</v>
      </c>
      <c r="J120" s="211" t="str">
        <f t="shared" si="13"/>
        <v>확대</v>
      </c>
      <c r="K120" s="219">
        <f t="shared" si="14"/>
        <v>22</v>
      </c>
      <c r="L120" s="219">
        <f t="shared" si="15"/>
        <v>164</v>
      </c>
      <c r="M120" s="220" t="s">
        <v>467</v>
      </c>
      <c r="N120" s="241" t="s">
        <v>19</v>
      </c>
      <c r="O120" s="226">
        <v>43529.0</v>
      </c>
      <c r="P120" s="221" t="s">
        <v>207</v>
      </c>
      <c r="Q120" s="227" t="s">
        <v>227</v>
      </c>
      <c r="R120" s="227" t="s">
        <v>209</v>
      </c>
      <c r="S120" s="227" t="s">
        <v>210</v>
      </c>
      <c r="T120" s="227" t="s">
        <v>228</v>
      </c>
      <c r="U120" s="227" t="s">
        <v>497</v>
      </c>
      <c r="V120" s="223" t="s">
        <v>498</v>
      </c>
      <c r="W120" s="229">
        <v>50.0</v>
      </c>
      <c r="X120" s="229">
        <v>10.0</v>
      </c>
      <c r="Y120" s="229">
        <v>22.0</v>
      </c>
      <c r="Z120" s="229">
        <v>79729.0</v>
      </c>
      <c r="AA120" s="229" t="s">
        <v>37</v>
      </c>
      <c r="AB120" s="230">
        <v>100.0</v>
      </c>
      <c r="AC120" s="230">
        <v>10.0</v>
      </c>
      <c r="AD120" s="240">
        <v>22.0</v>
      </c>
      <c r="AE120" s="230">
        <v>6158.0</v>
      </c>
      <c r="AF120" s="230">
        <v>1232.0</v>
      </c>
      <c r="AG120" s="229">
        <v>100.0</v>
      </c>
      <c r="AH120" s="229">
        <v>10.0</v>
      </c>
      <c r="AI120" s="235">
        <v>34.0</v>
      </c>
      <c r="AJ120" s="229">
        <v>33317.0</v>
      </c>
      <c r="AK120" s="229" t="s">
        <v>37</v>
      </c>
      <c r="AL120" s="230">
        <v>100.0</v>
      </c>
      <c r="AM120" s="230">
        <v>10.0</v>
      </c>
      <c r="AN120" s="240">
        <v>48.0</v>
      </c>
      <c r="AO120" s="230">
        <v>24596.0</v>
      </c>
      <c r="AP120" s="230" t="s">
        <v>37</v>
      </c>
      <c r="AQ120" s="235">
        <v>70.0</v>
      </c>
      <c r="AR120" s="229">
        <v>10.0</v>
      </c>
      <c r="AS120" s="235">
        <v>56.0</v>
      </c>
      <c r="AT120" s="229">
        <v>86106.0</v>
      </c>
      <c r="AU120" s="229">
        <v>4956.0</v>
      </c>
    </row>
    <row r="121" ht="42.75" customHeight="1">
      <c r="A121" s="208">
        <v>120.0</v>
      </c>
      <c r="B121" s="208">
        <v>4.18E9</v>
      </c>
      <c r="C121" s="223" t="s">
        <v>10</v>
      </c>
      <c r="D121" s="223" t="s">
        <v>103</v>
      </c>
      <c r="E121" s="234" t="s">
        <v>499</v>
      </c>
      <c r="F121" s="223">
        <v>127.074755</v>
      </c>
      <c r="G121" s="223">
        <v>38.096738</v>
      </c>
      <c r="H121" s="231" t="s">
        <v>500</v>
      </c>
      <c r="I121" s="210">
        <f t="shared" si="12"/>
        <v>1.05511811</v>
      </c>
      <c r="J121" s="211" t="str">
        <f t="shared" si="13"/>
        <v>확대</v>
      </c>
      <c r="K121" s="219">
        <f t="shared" si="14"/>
        <v>44</v>
      </c>
      <c r="L121" s="219">
        <f t="shared" si="15"/>
        <v>142</v>
      </c>
      <c r="M121" s="220" t="s">
        <v>467</v>
      </c>
      <c r="N121" s="283" t="s">
        <v>17</v>
      </c>
      <c r="O121" s="226">
        <v>43616.0</v>
      </c>
      <c r="P121" s="221" t="s">
        <v>207</v>
      </c>
      <c r="Q121" s="286" t="s">
        <v>227</v>
      </c>
      <c r="R121" s="231" t="s">
        <v>501</v>
      </c>
      <c r="S121" s="231" t="s">
        <v>210</v>
      </c>
      <c r="T121" s="227" t="s">
        <v>228</v>
      </c>
      <c r="U121" s="231" t="s">
        <v>502</v>
      </c>
      <c r="V121" s="223" t="s">
        <v>37</v>
      </c>
      <c r="W121" s="229">
        <v>100.0</v>
      </c>
      <c r="X121" s="229">
        <v>10.0</v>
      </c>
      <c r="Y121" s="229">
        <v>28.0</v>
      </c>
      <c r="Z121" s="229">
        <v>4518.0</v>
      </c>
      <c r="AA121" s="229">
        <v>2084.0</v>
      </c>
      <c r="AB121" s="230">
        <v>100.0</v>
      </c>
      <c r="AC121" s="230">
        <v>10.0</v>
      </c>
      <c r="AD121" s="230">
        <v>98.0</v>
      </c>
      <c r="AE121" s="230">
        <v>18171.0</v>
      </c>
      <c r="AF121" s="230">
        <v>2489.0</v>
      </c>
      <c r="AG121" s="229">
        <v>100.0</v>
      </c>
      <c r="AH121" s="229">
        <v>10.0</v>
      </c>
      <c r="AI121" s="229">
        <v>131.0</v>
      </c>
      <c r="AJ121" s="229">
        <v>26565.0</v>
      </c>
      <c r="AK121" s="229">
        <v>2461.0</v>
      </c>
      <c r="AL121" s="230">
        <v>100.0</v>
      </c>
      <c r="AM121" s="230">
        <v>10.0</v>
      </c>
      <c r="AN121" s="230">
        <v>254.0</v>
      </c>
      <c r="AO121" s="230">
        <v>34476.0</v>
      </c>
      <c r="AP121" s="230">
        <v>1957.0</v>
      </c>
      <c r="AQ121" s="229">
        <v>70.0</v>
      </c>
      <c r="AR121" s="229">
        <v>10.0</v>
      </c>
      <c r="AS121" s="229">
        <v>268.0</v>
      </c>
      <c r="AT121" s="229">
        <v>28392.0</v>
      </c>
      <c r="AU121" s="229">
        <v>2067.0</v>
      </c>
    </row>
    <row r="122" ht="42.75" customHeight="1">
      <c r="A122" s="208">
        <v>121.0</v>
      </c>
      <c r="B122" s="208">
        <v>4.182E9</v>
      </c>
      <c r="C122" s="208" t="s">
        <v>10</v>
      </c>
      <c r="D122" s="208" t="s">
        <v>103</v>
      </c>
      <c r="E122" s="208" t="s">
        <v>503</v>
      </c>
      <c r="F122" s="223">
        <v>127.509541</v>
      </c>
      <c r="G122" s="223">
        <v>37.831508</v>
      </c>
      <c r="H122" s="221" t="s">
        <v>504</v>
      </c>
      <c r="I122" s="210">
        <f t="shared" si="12"/>
        <v>0.8188585608</v>
      </c>
      <c r="J122" s="211" t="str">
        <f t="shared" si="13"/>
        <v>축소</v>
      </c>
      <c r="K122" s="219">
        <f t="shared" si="14"/>
        <v>109</v>
      </c>
      <c r="L122" s="219">
        <f t="shared" si="15"/>
        <v>77</v>
      </c>
      <c r="M122" s="220" t="s">
        <v>410</v>
      </c>
      <c r="N122" s="237" t="s">
        <v>19</v>
      </c>
      <c r="O122" s="238">
        <v>39264.0</v>
      </c>
      <c r="P122" s="221" t="s">
        <v>207</v>
      </c>
      <c r="Q122" s="221" t="s">
        <v>367</v>
      </c>
      <c r="R122" s="221" t="s">
        <v>209</v>
      </c>
      <c r="S122" s="221" t="s">
        <v>210</v>
      </c>
      <c r="T122" s="221" t="s">
        <v>228</v>
      </c>
      <c r="U122" s="242" t="s">
        <v>505</v>
      </c>
      <c r="V122" s="223" t="s">
        <v>37</v>
      </c>
      <c r="W122" s="235">
        <v>60.0</v>
      </c>
      <c r="X122" s="235">
        <v>10.0</v>
      </c>
      <c r="Y122" s="235">
        <v>24.0</v>
      </c>
      <c r="Z122" s="235">
        <v>2330.0</v>
      </c>
      <c r="AA122" s="235">
        <v>565.0</v>
      </c>
      <c r="AB122" s="240">
        <v>60.0</v>
      </c>
      <c r="AC122" s="240">
        <v>10.0</v>
      </c>
      <c r="AD122" s="240">
        <v>103.0</v>
      </c>
      <c r="AE122" s="240">
        <v>16140.0</v>
      </c>
      <c r="AF122" s="240">
        <v>1121.0</v>
      </c>
      <c r="AG122" s="235">
        <v>100.0</v>
      </c>
      <c r="AH122" s="235">
        <v>10.0</v>
      </c>
      <c r="AI122" s="235">
        <v>197.0</v>
      </c>
      <c r="AJ122" s="235">
        <v>27226.0</v>
      </c>
      <c r="AK122" s="235">
        <v>2032.0</v>
      </c>
      <c r="AL122" s="240">
        <v>100.0</v>
      </c>
      <c r="AM122" s="240">
        <v>10.0</v>
      </c>
      <c r="AN122" s="240">
        <v>403.0</v>
      </c>
      <c r="AO122" s="240">
        <v>33908.0</v>
      </c>
      <c r="AP122" s="240">
        <v>3389.0</v>
      </c>
      <c r="AQ122" s="235">
        <v>60.0</v>
      </c>
      <c r="AR122" s="235">
        <v>10.0</v>
      </c>
      <c r="AS122" s="235">
        <v>330.0</v>
      </c>
      <c r="AT122" s="235">
        <v>41212.0</v>
      </c>
      <c r="AU122" s="235">
        <v>3421.0</v>
      </c>
    </row>
    <row r="123" ht="42.75" customHeight="1">
      <c r="A123" s="208">
        <v>122.0</v>
      </c>
      <c r="B123" s="208">
        <v>4.183E9</v>
      </c>
      <c r="C123" s="223" t="s">
        <v>10</v>
      </c>
      <c r="D123" s="223" t="s">
        <v>103</v>
      </c>
      <c r="E123" s="234" t="s">
        <v>506</v>
      </c>
      <c r="F123" s="223">
        <v>127.487597</v>
      </c>
      <c r="G123" s="223">
        <v>37.491791</v>
      </c>
      <c r="H123" s="231" t="s">
        <v>507</v>
      </c>
      <c r="I123" s="210">
        <f t="shared" si="12"/>
        <v>0.6903039074</v>
      </c>
      <c r="J123" s="211" t="str">
        <f t="shared" si="13"/>
        <v>축소</v>
      </c>
      <c r="K123" s="219">
        <f t="shared" si="14"/>
        <v>143</v>
      </c>
      <c r="L123" s="219">
        <f t="shared" si="15"/>
        <v>43</v>
      </c>
      <c r="M123" s="220" t="s">
        <v>440</v>
      </c>
      <c r="N123" s="237" t="s">
        <v>22</v>
      </c>
      <c r="O123" s="226">
        <v>43574.0</v>
      </c>
      <c r="P123" s="221" t="s">
        <v>207</v>
      </c>
      <c r="Q123" s="231" t="s">
        <v>227</v>
      </c>
      <c r="R123" s="227" t="s">
        <v>209</v>
      </c>
      <c r="S123" s="231" t="s">
        <v>210</v>
      </c>
      <c r="T123" s="227" t="s">
        <v>228</v>
      </c>
      <c r="U123" s="227" t="s">
        <v>508</v>
      </c>
      <c r="V123" s="223" t="s">
        <v>509</v>
      </c>
      <c r="W123" s="229">
        <v>50.0</v>
      </c>
      <c r="X123" s="229">
        <v>10.0</v>
      </c>
      <c r="Y123" s="229">
        <v>85.0</v>
      </c>
      <c r="Z123" s="229">
        <v>7973.0</v>
      </c>
      <c r="AA123" s="229">
        <v>1346.0</v>
      </c>
      <c r="AB123" s="230">
        <v>50.0</v>
      </c>
      <c r="AC123" s="230">
        <v>10.0</v>
      </c>
      <c r="AD123" s="230">
        <v>389.0</v>
      </c>
      <c r="AE123" s="230">
        <v>35343.0</v>
      </c>
      <c r="AF123" s="230">
        <v>1346.0</v>
      </c>
      <c r="AG123" s="229">
        <v>30.0</v>
      </c>
      <c r="AH123" s="229">
        <v>10.0</v>
      </c>
      <c r="AI123" s="229">
        <v>595.0</v>
      </c>
      <c r="AJ123" s="229">
        <v>58471.0</v>
      </c>
      <c r="AK123" s="229">
        <v>2558.0</v>
      </c>
      <c r="AL123" s="230">
        <v>30.0</v>
      </c>
      <c r="AM123" s="230">
        <v>10.0</v>
      </c>
      <c r="AN123" s="230">
        <v>691.0</v>
      </c>
      <c r="AO123" s="230">
        <v>70359.0</v>
      </c>
      <c r="AP123" s="230">
        <v>4663.0</v>
      </c>
      <c r="AQ123" s="229">
        <v>30.0</v>
      </c>
      <c r="AR123" s="229">
        <v>10.0</v>
      </c>
      <c r="AS123" s="229">
        <v>477.0</v>
      </c>
      <c r="AT123" s="229">
        <v>76867.0</v>
      </c>
      <c r="AU123" s="229">
        <v>4471.0</v>
      </c>
    </row>
    <row r="124" ht="42.75" customHeight="1">
      <c r="A124" s="208">
        <v>123.0</v>
      </c>
      <c r="B124" s="208">
        <v>4.211E9</v>
      </c>
      <c r="C124" s="223" t="s">
        <v>10</v>
      </c>
      <c r="D124" s="223" t="s">
        <v>104</v>
      </c>
      <c r="E124" s="234" t="s">
        <v>510</v>
      </c>
      <c r="F124" s="223">
        <v>127.7300034</v>
      </c>
      <c r="G124" s="223">
        <v>37.8813739</v>
      </c>
      <c r="H124" s="231" t="s">
        <v>511</v>
      </c>
      <c r="I124" s="210">
        <f t="shared" si="12"/>
        <v>1.271056662</v>
      </c>
      <c r="J124" s="211" t="str">
        <f t="shared" si="13"/>
        <v>확대</v>
      </c>
      <c r="K124" s="219">
        <f t="shared" si="14"/>
        <v>17</v>
      </c>
      <c r="L124" s="219">
        <f t="shared" si="15"/>
        <v>169</v>
      </c>
      <c r="M124" s="220" t="s">
        <v>512</v>
      </c>
      <c r="N124" s="241" t="s">
        <v>19</v>
      </c>
      <c r="O124" s="226">
        <v>42736.0</v>
      </c>
      <c r="P124" s="221" t="s">
        <v>207</v>
      </c>
      <c r="Q124" s="227" t="s">
        <v>513</v>
      </c>
      <c r="R124" s="227" t="s">
        <v>209</v>
      </c>
      <c r="S124" s="231" t="s">
        <v>210</v>
      </c>
      <c r="T124" s="227" t="s">
        <v>514</v>
      </c>
      <c r="U124" s="231" t="s">
        <v>515</v>
      </c>
      <c r="V124" s="223" t="s">
        <v>516</v>
      </c>
      <c r="W124" s="229">
        <v>50.0</v>
      </c>
      <c r="X124" s="229">
        <v>10.0</v>
      </c>
      <c r="Y124" s="229">
        <v>31.0</v>
      </c>
      <c r="Z124" s="229" t="s">
        <v>37</v>
      </c>
      <c r="AA124" s="229">
        <v>3306.0</v>
      </c>
      <c r="AB124" s="230">
        <v>100.0</v>
      </c>
      <c r="AC124" s="230">
        <v>10.0</v>
      </c>
      <c r="AD124" s="230">
        <v>423.0</v>
      </c>
      <c r="AE124" s="230">
        <v>15260.0</v>
      </c>
      <c r="AF124" s="230">
        <v>9490.0</v>
      </c>
      <c r="AG124" s="229">
        <v>100.0</v>
      </c>
      <c r="AH124" s="229">
        <v>10.0</v>
      </c>
      <c r="AI124" s="229">
        <v>700.0</v>
      </c>
      <c r="AJ124" s="229">
        <v>52206.0</v>
      </c>
      <c r="AK124" s="229">
        <v>15320.0</v>
      </c>
      <c r="AL124" s="230">
        <v>40.0</v>
      </c>
      <c r="AM124" s="230">
        <v>10.0</v>
      </c>
      <c r="AN124" s="230">
        <v>653.0</v>
      </c>
      <c r="AO124" s="230">
        <v>73294.0</v>
      </c>
      <c r="AP124" s="230">
        <v>16931.0</v>
      </c>
      <c r="AQ124" s="229">
        <v>45.0</v>
      </c>
      <c r="AR124" s="229">
        <v>10.0</v>
      </c>
      <c r="AS124" s="229">
        <v>830.0</v>
      </c>
      <c r="AT124" s="229">
        <v>89432.0</v>
      </c>
      <c r="AU124" s="229">
        <v>15816.0</v>
      </c>
    </row>
    <row r="125" ht="42.75" customHeight="1">
      <c r="A125" s="208">
        <v>124.0</v>
      </c>
      <c r="B125" s="208">
        <v>4.213E9</v>
      </c>
      <c r="C125" s="307" t="s">
        <v>10</v>
      </c>
      <c r="D125" s="307" t="s">
        <v>104</v>
      </c>
      <c r="E125" s="207" t="s">
        <v>517</v>
      </c>
      <c r="F125" s="223">
        <v>127.9199688</v>
      </c>
      <c r="G125" s="223">
        <v>37.3423179</v>
      </c>
      <c r="H125" s="231" t="s">
        <v>518</v>
      </c>
      <c r="I125" s="210">
        <f t="shared" si="12"/>
        <v>2</v>
      </c>
      <c r="J125" s="211" t="str">
        <f t="shared" si="13"/>
        <v>확대</v>
      </c>
      <c r="K125" s="219">
        <f t="shared" si="14"/>
        <v>4</v>
      </c>
      <c r="L125" s="219">
        <f t="shared" si="15"/>
        <v>182</v>
      </c>
      <c r="M125" s="220" t="s">
        <v>348</v>
      </c>
      <c r="N125" s="237" t="s">
        <v>19</v>
      </c>
      <c r="O125" s="226">
        <v>44556.0</v>
      </c>
      <c r="P125" s="221" t="s">
        <v>207</v>
      </c>
      <c r="Q125" s="227" t="s">
        <v>519</v>
      </c>
      <c r="R125" s="231" t="s">
        <v>520</v>
      </c>
      <c r="S125" s="231" t="s">
        <v>210</v>
      </c>
      <c r="T125" s="231" t="s">
        <v>350</v>
      </c>
      <c r="U125" s="231" t="s">
        <v>521</v>
      </c>
      <c r="V125" s="223" t="s">
        <v>37</v>
      </c>
      <c r="W125" s="229" t="s">
        <v>37</v>
      </c>
      <c r="X125" s="229" t="s">
        <v>37</v>
      </c>
      <c r="Y125" s="229" t="s">
        <v>37</v>
      </c>
      <c r="Z125" s="229" t="s">
        <v>37</v>
      </c>
      <c r="AA125" s="229" t="s">
        <v>37</v>
      </c>
      <c r="AB125" s="230" t="s">
        <v>37</v>
      </c>
      <c r="AC125" s="230" t="s">
        <v>37</v>
      </c>
      <c r="AD125" s="230" t="s">
        <v>37</v>
      </c>
      <c r="AE125" s="230" t="s">
        <v>37</v>
      </c>
      <c r="AF125" s="230" t="s">
        <v>37</v>
      </c>
      <c r="AG125" s="229">
        <v>30.0</v>
      </c>
      <c r="AH125" s="229">
        <v>10.0</v>
      </c>
      <c r="AI125" s="229">
        <v>150.0</v>
      </c>
      <c r="AJ125" s="229">
        <v>22414.0</v>
      </c>
      <c r="AK125" s="229">
        <v>10886.0</v>
      </c>
      <c r="AL125" s="230">
        <v>30.0</v>
      </c>
      <c r="AM125" s="230">
        <v>10.0</v>
      </c>
      <c r="AN125" s="230">
        <v>650.0</v>
      </c>
      <c r="AO125" s="230">
        <v>76295.0</v>
      </c>
      <c r="AP125" s="230">
        <v>13896.0</v>
      </c>
      <c r="AQ125" s="229">
        <v>50.0</v>
      </c>
      <c r="AR125" s="229">
        <v>10.0</v>
      </c>
      <c r="AS125" s="229">
        <v>1300.0</v>
      </c>
      <c r="AT125" s="229">
        <v>94970.0</v>
      </c>
      <c r="AU125" s="229">
        <v>15162.0</v>
      </c>
    </row>
    <row r="126" ht="42.75" customHeight="1">
      <c r="A126" s="208">
        <v>125.0</v>
      </c>
      <c r="B126" s="208">
        <v>4.215E9</v>
      </c>
      <c r="C126" s="208" t="s">
        <v>10</v>
      </c>
      <c r="D126" s="208" t="s">
        <v>104</v>
      </c>
      <c r="E126" s="208" t="s">
        <v>522</v>
      </c>
      <c r="F126" s="208">
        <v>128.875836</v>
      </c>
      <c r="G126" s="208">
        <v>37.752175</v>
      </c>
      <c r="H126" s="209" t="s">
        <v>523</v>
      </c>
      <c r="I126" s="210">
        <f t="shared" si="12"/>
        <v>0.6912181303</v>
      </c>
      <c r="J126" s="211" t="str">
        <f t="shared" si="13"/>
        <v>축소</v>
      </c>
      <c r="K126" s="219">
        <f t="shared" si="14"/>
        <v>142</v>
      </c>
      <c r="L126" s="219">
        <f t="shared" si="15"/>
        <v>44</v>
      </c>
      <c r="M126" s="220" t="s">
        <v>524</v>
      </c>
      <c r="N126" s="214" t="s">
        <v>18</v>
      </c>
      <c r="O126" s="216">
        <v>43843.0</v>
      </c>
      <c r="P126" s="221" t="s">
        <v>207</v>
      </c>
      <c r="Q126" s="209" t="s">
        <v>227</v>
      </c>
      <c r="R126" s="209" t="s">
        <v>209</v>
      </c>
      <c r="S126" s="209" t="s">
        <v>210</v>
      </c>
      <c r="T126" s="209" t="s">
        <v>228</v>
      </c>
      <c r="U126" s="222" t="s">
        <v>525</v>
      </c>
      <c r="V126" s="208" t="s">
        <v>37</v>
      </c>
      <c r="W126" s="217" t="s">
        <v>37</v>
      </c>
      <c r="X126" s="217" t="s">
        <v>37</v>
      </c>
      <c r="Y126" s="217" t="s">
        <v>37</v>
      </c>
      <c r="Z126" s="217" t="s">
        <v>37</v>
      </c>
      <c r="AA126" s="217" t="s">
        <v>37</v>
      </c>
      <c r="AB126" s="218">
        <v>30.0</v>
      </c>
      <c r="AC126" s="218">
        <v>10.0</v>
      </c>
      <c r="AD126" s="218">
        <v>1612.0</v>
      </c>
      <c r="AE126" s="218">
        <v>165300.0</v>
      </c>
      <c r="AF126" s="218">
        <v>8263.0</v>
      </c>
      <c r="AG126" s="217">
        <v>60.0</v>
      </c>
      <c r="AH126" s="217">
        <v>10.0</v>
      </c>
      <c r="AI126" s="217">
        <v>1778.0</v>
      </c>
      <c r="AJ126" s="217">
        <v>165450.0</v>
      </c>
      <c r="AK126" s="217">
        <v>9248.0</v>
      </c>
      <c r="AL126" s="218">
        <v>30.0</v>
      </c>
      <c r="AM126" s="218">
        <v>6.0</v>
      </c>
      <c r="AN126" s="218">
        <v>1765.0</v>
      </c>
      <c r="AO126" s="218">
        <v>165500.0</v>
      </c>
      <c r="AP126" s="218">
        <v>13530.0</v>
      </c>
      <c r="AQ126" s="217">
        <v>30.0</v>
      </c>
      <c r="AR126" s="217">
        <v>10.0</v>
      </c>
      <c r="AS126" s="217">
        <v>1220.0</v>
      </c>
      <c r="AT126" s="217">
        <v>181204.0</v>
      </c>
      <c r="AU126" s="217">
        <v>16741.0</v>
      </c>
    </row>
    <row r="127" ht="42.75" customHeight="1">
      <c r="A127" s="208">
        <v>126.0</v>
      </c>
      <c r="B127" s="208">
        <v>4.217E9</v>
      </c>
      <c r="C127" s="208" t="s">
        <v>10</v>
      </c>
      <c r="D127" s="208" t="s">
        <v>104</v>
      </c>
      <c r="E127" s="208" t="s">
        <v>526</v>
      </c>
      <c r="F127" s="208">
        <v>129.1142625</v>
      </c>
      <c r="G127" s="208">
        <v>37.5247583</v>
      </c>
      <c r="H127" s="209" t="s">
        <v>527</v>
      </c>
      <c r="I127" s="210">
        <f t="shared" si="12"/>
        <v>1.023017903</v>
      </c>
      <c r="J127" s="211" t="str">
        <f t="shared" si="13"/>
        <v>확대</v>
      </c>
      <c r="K127" s="219">
        <f t="shared" si="14"/>
        <v>53</v>
      </c>
      <c r="L127" s="219">
        <f t="shared" si="15"/>
        <v>133</v>
      </c>
      <c r="M127" s="220" t="s">
        <v>528</v>
      </c>
      <c r="N127" s="214" t="s">
        <v>18</v>
      </c>
      <c r="O127" s="216">
        <v>44089.0</v>
      </c>
      <c r="P127" s="221" t="s">
        <v>207</v>
      </c>
      <c r="Q127" s="209" t="s">
        <v>227</v>
      </c>
      <c r="R127" s="209" t="s">
        <v>209</v>
      </c>
      <c r="S127" s="209" t="s">
        <v>210</v>
      </c>
      <c r="T127" s="209" t="s">
        <v>529</v>
      </c>
      <c r="U127" s="222" t="s">
        <v>530</v>
      </c>
      <c r="V127" s="208" t="s">
        <v>531</v>
      </c>
      <c r="W127" s="217" t="s">
        <v>37</v>
      </c>
      <c r="X127" s="217" t="s">
        <v>37</v>
      </c>
      <c r="Y127" s="217" t="s">
        <v>37</v>
      </c>
      <c r="Z127" s="217" t="s">
        <v>37</v>
      </c>
      <c r="AA127" s="217" t="s">
        <v>37</v>
      </c>
      <c r="AB127" s="218">
        <v>50.0</v>
      </c>
      <c r="AC127" s="218">
        <v>10.0</v>
      </c>
      <c r="AD127" s="218">
        <v>51.0</v>
      </c>
      <c r="AE127" s="218">
        <v>8222.0</v>
      </c>
      <c r="AF127" s="218">
        <v>1159.0</v>
      </c>
      <c r="AG127" s="217">
        <v>50.0</v>
      </c>
      <c r="AH127" s="217">
        <v>10.0</v>
      </c>
      <c r="AI127" s="217">
        <v>408.0</v>
      </c>
      <c r="AJ127" s="217">
        <v>18977.0</v>
      </c>
      <c r="AK127" s="217">
        <v>1823.0</v>
      </c>
      <c r="AL127" s="218">
        <v>50.0</v>
      </c>
      <c r="AM127" s="218">
        <v>10.0</v>
      </c>
      <c r="AN127" s="218">
        <v>782.0</v>
      </c>
      <c r="AO127" s="218">
        <v>34151.0</v>
      </c>
      <c r="AP127" s="218">
        <v>5176.0</v>
      </c>
      <c r="AQ127" s="217">
        <v>50.0</v>
      </c>
      <c r="AR127" s="217">
        <v>8.0</v>
      </c>
      <c r="AS127" s="217">
        <v>800.0</v>
      </c>
      <c r="AT127" s="217">
        <v>26550.0</v>
      </c>
      <c r="AU127" s="217">
        <v>5515.0</v>
      </c>
    </row>
    <row r="128" ht="42.75" customHeight="1">
      <c r="A128" s="208">
        <v>127.0</v>
      </c>
      <c r="B128" s="208">
        <v>4.219E9</v>
      </c>
      <c r="C128" s="223" t="s">
        <v>10</v>
      </c>
      <c r="D128" s="223" t="s">
        <v>104</v>
      </c>
      <c r="E128" s="234" t="s">
        <v>532</v>
      </c>
      <c r="F128" s="223">
        <v>128.985735</v>
      </c>
      <c r="G128" s="223">
        <v>37.164132</v>
      </c>
      <c r="H128" s="227" t="s">
        <v>533</v>
      </c>
      <c r="I128" s="210">
        <f t="shared" si="12"/>
        <v>0.9920634921</v>
      </c>
      <c r="J128" s="211" t="str">
        <f t="shared" si="13"/>
        <v>축소</v>
      </c>
      <c r="K128" s="219">
        <f t="shared" si="14"/>
        <v>64</v>
      </c>
      <c r="L128" s="219">
        <f t="shared" si="15"/>
        <v>122</v>
      </c>
      <c r="M128" s="220" t="s">
        <v>432</v>
      </c>
      <c r="N128" s="241" t="s">
        <v>534</v>
      </c>
      <c r="O128" s="226">
        <v>43929.0</v>
      </c>
      <c r="P128" s="221" t="s">
        <v>207</v>
      </c>
      <c r="Q128" s="227" t="s">
        <v>535</v>
      </c>
      <c r="R128" s="227" t="s">
        <v>209</v>
      </c>
      <c r="S128" s="227" t="s">
        <v>210</v>
      </c>
      <c r="T128" s="227" t="s">
        <v>446</v>
      </c>
      <c r="U128" s="227" t="s">
        <v>536</v>
      </c>
      <c r="V128" s="223" t="s">
        <v>37</v>
      </c>
      <c r="W128" s="229" t="s">
        <v>37</v>
      </c>
      <c r="X128" s="229" t="s">
        <v>37</v>
      </c>
      <c r="Y128" s="229" t="s">
        <v>37</v>
      </c>
      <c r="Z128" s="229">
        <v>66.0</v>
      </c>
      <c r="AA128" s="229" t="s">
        <v>37</v>
      </c>
      <c r="AB128" s="230">
        <v>100.0</v>
      </c>
      <c r="AC128" s="230">
        <v>10.0</v>
      </c>
      <c r="AD128" s="230">
        <v>351.0</v>
      </c>
      <c r="AE128" s="230">
        <v>29294.0</v>
      </c>
      <c r="AF128" s="230" t="s">
        <v>37</v>
      </c>
      <c r="AG128" s="229">
        <v>50.0</v>
      </c>
      <c r="AH128" s="229">
        <v>10.0</v>
      </c>
      <c r="AI128" s="229">
        <v>600.0</v>
      </c>
      <c r="AJ128" s="229">
        <v>36718.0</v>
      </c>
      <c r="AK128" s="229" t="s">
        <v>37</v>
      </c>
      <c r="AL128" s="230">
        <v>50.0</v>
      </c>
      <c r="AM128" s="230">
        <v>10.0</v>
      </c>
      <c r="AN128" s="230">
        <v>630.0</v>
      </c>
      <c r="AO128" s="230">
        <v>42924.0</v>
      </c>
      <c r="AP128" s="230">
        <v>2533.0</v>
      </c>
      <c r="AQ128" s="229">
        <v>50.0</v>
      </c>
      <c r="AR128" s="229">
        <v>10.0</v>
      </c>
      <c r="AS128" s="229">
        <v>625.0</v>
      </c>
      <c r="AT128" s="229">
        <v>44484.0</v>
      </c>
      <c r="AU128" s="229">
        <v>2955.0</v>
      </c>
    </row>
    <row r="129" ht="42.75" customHeight="1">
      <c r="A129" s="208">
        <v>128.0</v>
      </c>
      <c r="B129" s="208">
        <v>4.221E9</v>
      </c>
      <c r="C129" s="208" t="s">
        <v>10</v>
      </c>
      <c r="D129" s="208" t="s">
        <v>104</v>
      </c>
      <c r="E129" s="207" t="s">
        <v>537</v>
      </c>
      <c r="F129" s="208">
        <v>128.59184</v>
      </c>
      <c r="G129" s="208">
        <v>38.207169</v>
      </c>
      <c r="H129" s="209" t="s">
        <v>538</v>
      </c>
      <c r="I129" s="212" t="s">
        <v>37</v>
      </c>
      <c r="J129" s="322" t="s">
        <v>539</v>
      </c>
      <c r="K129" s="213" t="s">
        <v>37</v>
      </c>
      <c r="L129" s="213" t="s">
        <v>37</v>
      </c>
      <c r="M129" s="220" t="s">
        <v>440</v>
      </c>
      <c r="N129" s="214" t="s">
        <v>18</v>
      </c>
      <c r="O129" s="216">
        <v>44930.0</v>
      </c>
      <c r="P129" s="221" t="s">
        <v>207</v>
      </c>
      <c r="Q129" s="209" t="s">
        <v>227</v>
      </c>
      <c r="R129" s="209" t="s">
        <v>209</v>
      </c>
      <c r="S129" s="209" t="s">
        <v>210</v>
      </c>
      <c r="T129" s="209" t="s">
        <v>350</v>
      </c>
      <c r="U129" s="222" t="s">
        <v>540</v>
      </c>
      <c r="V129" s="208" t="s">
        <v>541</v>
      </c>
      <c r="W129" s="217" t="s">
        <v>37</v>
      </c>
      <c r="X129" s="217" t="s">
        <v>37</v>
      </c>
      <c r="Y129" s="217" t="s">
        <v>37</v>
      </c>
      <c r="Z129" s="217" t="s">
        <v>37</v>
      </c>
      <c r="AA129" s="217" t="s">
        <v>37</v>
      </c>
      <c r="AB129" s="218" t="s">
        <v>37</v>
      </c>
      <c r="AC129" s="218" t="s">
        <v>37</v>
      </c>
      <c r="AD129" s="218" t="s">
        <v>37</v>
      </c>
      <c r="AE129" s="218" t="s">
        <v>37</v>
      </c>
      <c r="AF129" s="218" t="s">
        <v>37</v>
      </c>
      <c r="AG129" s="217" t="s">
        <v>37</v>
      </c>
      <c r="AH129" s="217" t="s">
        <v>37</v>
      </c>
      <c r="AI129" s="217" t="s">
        <v>37</v>
      </c>
      <c r="AJ129" s="217" t="s">
        <v>37</v>
      </c>
      <c r="AK129" s="217" t="s">
        <v>37</v>
      </c>
      <c r="AL129" s="218" t="s">
        <v>37</v>
      </c>
      <c r="AM129" s="218" t="s">
        <v>37</v>
      </c>
      <c r="AN129" s="218" t="s">
        <v>37</v>
      </c>
      <c r="AO129" s="218" t="s">
        <v>37</v>
      </c>
      <c r="AP129" s="218" t="s">
        <v>37</v>
      </c>
      <c r="AQ129" s="217">
        <v>30.0</v>
      </c>
      <c r="AR129" s="217">
        <v>10.0</v>
      </c>
      <c r="AS129" s="217">
        <v>100.0</v>
      </c>
      <c r="AT129" s="217">
        <v>16063.0</v>
      </c>
      <c r="AU129" s="217">
        <v>2195.0</v>
      </c>
    </row>
    <row r="130" ht="42.75" customHeight="1">
      <c r="A130" s="208">
        <v>129.0</v>
      </c>
      <c r="B130" s="208">
        <v>4.223E9</v>
      </c>
      <c r="C130" s="236" t="s">
        <v>10</v>
      </c>
      <c r="D130" s="236" t="s">
        <v>104</v>
      </c>
      <c r="E130" s="236" t="s">
        <v>542</v>
      </c>
      <c r="F130" s="223">
        <v>129.1651479</v>
      </c>
      <c r="G130" s="223">
        <v>37.4499354</v>
      </c>
      <c r="H130" s="221" t="s">
        <v>543</v>
      </c>
      <c r="I130" s="210">
        <f t="shared" ref="I130:I133" si="16">AS130/AN130</f>
        <v>0.796875</v>
      </c>
      <c r="J130" s="211" t="str">
        <f t="shared" ref="J130:J133" si="17">ifs(I130=1, "유지", I130&lt;1, "축소",I130&gt;1,"확대")</f>
        <v>축소</v>
      </c>
      <c r="K130" s="219">
        <f t="shared" ref="K130:K133" si="18">rank(I130,I$2:I$244)</f>
        <v>114</v>
      </c>
      <c r="L130" s="219">
        <f t="shared" ref="L130:L133" si="19">rank(I130,I$2:I$244,1)</f>
        <v>72</v>
      </c>
      <c r="M130" s="220" t="s">
        <v>467</v>
      </c>
      <c r="N130" s="237" t="s">
        <v>18</v>
      </c>
      <c r="O130" s="238">
        <v>36883.0</v>
      </c>
      <c r="P130" s="221" t="s">
        <v>207</v>
      </c>
      <c r="Q130" s="221" t="s">
        <v>388</v>
      </c>
      <c r="R130" s="221" t="s">
        <v>209</v>
      </c>
      <c r="S130" s="221" t="s">
        <v>210</v>
      </c>
      <c r="T130" s="221" t="s">
        <v>228</v>
      </c>
      <c r="U130" s="239" t="s">
        <v>544</v>
      </c>
      <c r="V130" s="223" t="s">
        <v>545</v>
      </c>
      <c r="W130" s="235" t="s">
        <v>37</v>
      </c>
      <c r="X130" s="235">
        <v>1.5</v>
      </c>
      <c r="Y130" s="235">
        <v>370.0</v>
      </c>
      <c r="Z130" s="235" t="s">
        <v>37</v>
      </c>
      <c r="AA130" s="235">
        <v>903.0</v>
      </c>
      <c r="AB130" s="240">
        <v>70.0</v>
      </c>
      <c r="AC130" s="240">
        <v>10.0</v>
      </c>
      <c r="AD130" s="240">
        <v>682.0</v>
      </c>
      <c r="AE130" s="240" t="s">
        <v>37</v>
      </c>
      <c r="AF130" s="240">
        <v>2532.0</v>
      </c>
      <c r="AG130" s="235">
        <v>50.0</v>
      </c>
      <c r="AH130" s="235">
        <v>10.0</v>
      </c>
      <c r="AI130" s="235">
        <v>423.0</v>
      </c>
      <c r="AJ130" s="235">
        <v>18514.0</v>
      </c>
      <c r="AK130" s="235">
        <v>2677.0</v>
      </c>
      <c r="AL130" s="240">
        <v>50.0</v>
      </c>
      <c r="AM130" s="240">
        <v>10.0</v>
      </c>
      <c r="AN130" s="240">
        <v>640.0</v>
      </c>
      <c r="AO130" s="240">
        <v>32388.0</v>
      </c>
      <c r="AP130" s="240">
        <v>3253.0</v>
      </c>
      <c r="AQ130" s="235">
        <v>70.0</v>
      </c>
      <c r="AR130" s="235">
        <v>10.0</v>
      </c>
      <c r="AS130" s="235">
        <v>510.0</v>
      </c>
      <c r="AT130" s="235">
        <v>39518.0</v>
      </c>
      <c r="AU130" s="235">
        <v>3545.0</v>
      </c>
    </row>
    <row r="131" ht="42.75" customHeight="1">
      <c r="A131" s="208">
        <v>130.0</v>
      </c>
      <c r="B131" s="208">
        <v>4.272E9</v>
      </c>
      <c r="C131" s="236" t="s">
        <v>10</v>
      </c>
      <c r="D131" s="236" t="s">
        <v>104</v>
      </c>
      <c r="E131" s="236" t="s">
        <v>546</v>
      </c>
      <c r="F131" s="236">
        <v>127.888518</v>
      </c>
      <c r="G131" s="236">
        <v>37.697207</v>
      </c>
      <c r="H131" s="221" t="s">
        <v>547</v>
      </c>
      <c r="I131" s="210">
        <f t="shared" si="16"/>
        <v>0.9953703704</v>
      </c>
      <c r="J131" s="211" t="str">
        <f t="shared" si="17"/>
        <v>축소</v>
      </c>
      <c r="K131" s="219">
        <f t="shared" si="18"/>
        <v>63</v>
      </c>
      <c r="L131" s="219">
        <f t="shared" si="19"/>
        <v>123</v>
      </c>
      <c r="M131" s="220" t="s">
        <v>548</v>
      </c>
      <c r="N131" s="237" t="s">
        <v>19</v>
      </c>
      <c r="O131" s="238">
        <v>43969.0</v>
      </c>
      <c r="P131" s="221" t="s">
        <v>207</v>
      </c>
      <c r="Q131" s="221" t="s">
        <v>388</v>
      </c>
      <c r="R131" s="221" t="s">
        <v>209</v>
      </c>
      <c r="S131" s="221" t="s">
        <v>210</v>
      </c>
      <c r="T131" s="221" t="s">
        <v>350</v>
      </c>
      <c r="U131" s="239" t="s">
        <v>549</v>
      </c>
      <c r="V131" s="236" t="s">
        <v>37</v>
      </c>
      <c r="W131" s="235" t="s">
        <v>37</v>
      </c>
      <c r="X131" s="235" t="s">
        <v>37</v>
      </c>
      <c r="Y131" s="235" t="s">
        <v>37</v>
      </c>
      <c r="Z131" s="235" t="s">
        <v>37</v>
      </c>
      <c r="AA131" s="235">
        <v>0.0</v>
      </c>
      <c r="AB131" s="240">
        <v>100.0</v>
      </c>
      <c r="AC131" s="240">
        <v>10.0</v>
      </c>
      <c r="AD131" s="240">
        <v>399.0</v>
      </c>
      <c r="AE131" s="240">
        <v>6464.0</v>
      </c>
      <c r="AF131" s="240">
        <v>3348.0</v>
      </c>
      <c r="AG131" s="235">
        <v>100.0</v>
      </c>
      <c r="AH131" s="235">
        <v>10.0</v>
      </c>
      <c r="AI131" s="235">
        <v>533.0</v>
      </c>
      <c r="AJ131" s="235">
        <v>36115.0</v>
      </c>
      <c r="AK131" s="235">
        <v>3679.0</v>
      </c>
      <c r="AL131" s="240">
        <v>70.0</v>
      </c>
      <c r="AM131" s="240">
        <v>10.0</v>
      </c>
      <c r="AN131" s="240">
        <v>432.0</v>
      </c>
      <c r="AO131" s="240">
        <v>76575.0</v>
      </c>
      <c r="AP131" s="240">
        <v>3740.0</v>
      </c>
      <c r="AQ131" s="235">
        <v>50.0</v>
      </c>
      <c r="AR131" s="235">
        <v>10.0</v>
      </c>
      <c r="AS131" s="235">
        <v>430.0</v>
      </c>
      <c r="AT131" s="235">
        <v>125999.0</v>
      </c>
      <c r="AU131" s="235">
        <v>3897.0</v>
      </c>
    </row>
    <row r="132" ht="42.75" customHeight="1">
      <c r="A132" s="208">
        <v>131.0</v>
      </c>
      <c r="B132" s="208">
        <v>4.273E9</v>
      </c>
      <c r="C132" s="223" t="s">
        <v>10</v>
      </c>
      <c r="D132" s="223" t="s">
        <v>104</v>
      </c>
      <c r="E132" s="234" t="s">
        <v>550</v>
      </c>
      <c r="F132" s="223">
        <v>127.985022</v>
      </c>
      <c r="G132" s="223">
        <v>37.491803</v>
      </c>
      <c r="H132" s="227" t="s">
        <v>551</v>
      </c>
      <c r="I132" s="210">
        <f t="shared" si="16"/>
        <v>1.052631579</v>
      </c>
      <c r="J132" s="211" t="str">
        <f t="shared" si="17"/>
        <v>확대</v>
      </c>
      <c r="K132" s="219">
        <f t="shared" si="18"/>
        <v>45</v>
      </c>
      <c r="L132" s="219">
        <f t="shared" si="19"/>
        <v>141</v>
      </c>
      <c r="M132" s="220" t="s">
        <v>467</v>
      </c>
      <c r="N132" s="241" t="s">
        <v>22</v>
      </c>
      <c r="O132" s="226">
        <v>44257.0</v>
      </c>
      <c r="P132" s="221" t="s">
        <v>207</v>
      </c>
      <c r="Q132" s="227" t="s">
        <v>227</v>
      </c>
      <c r="R132" s="227" t="s">
        <v>209</v>
      </c>
      <c r="S132" s="227" t="s">
        <v>210</v>
      </c>
      <c r="T132" s="227" t="s">
        <v>228</v>
      </c>
      <c r="U132" s="227" t="s">
        <v>552</v>
      </c>
      <c r="V132" s="223" t="s">
        <v>553</v>
      </c>
      <c r="W132" s="229" t="s">
        <v>37</v>
      </c>
      <c r="X132" s="229" t="s">
        <v>37</v>
      </c>
      <c r="Y132" s="229" t="s">
        <v>37</v>
      </c>
      <c r="Z132" s="229" t="s">
        <v>37</v>
      </c>
      <c r="AA132" s="229" t="s">
        <v>37</v>
      </c>
      <c r="AB132" s="230" t="s">
        <v>37</v>
      </c>
      <c r="AC132" s="230" t="s">
        <v>37</v>
      </c>
      <c r="AD132" s="230" t="s">
        <v>37</v>
      </c>
      <c r="AE132" s="230" t="s">
        <v>37</v>
      </c>
      <c r="AF132" s="230" t="s">
        <v>37</v>
      </c>
      <c r="AG132" s="229">
        <v>50.0</v>
      </c>
      <c r="AH132" s="229">
        <v>10.0</v>
      </c>
      <c r="AI132" s="229">
        <v>115.0</v>
      </c>
      <c r="AJ132" s="229">
        <v>9775.0</v>
      </c>
      <c r="AK132" s="229">
        <v>510.0</v>
      </c>
      <c r="AL132" s="230">
        <v>100.0</v>
      </c>
      <c r="AM132" s="230">
        <v>10.0</v>
      </c>
      <c r="AN132" s="230">
        <v>285.0</v>
      </c>
      <c r="AO132" s="230">
        <v>5918.0</v>
      </c>
      <c r="AP132" s="230">
        <v>1957.0</v>
      </c>
      <c r="AQ132" s="229">
        <v>70.0</v>
      </c>
      <c r="AR132" s="229">
        <v>10.0</v>
      </c>
      <c r="AS132" s="229">
        <v>300.0</v>
      </c>
      <c r="AT132" s="229">
        <v>9982.0</v>
      </c>
      <c r="AU132" s="229">
        <v>2087.0</v>
      </c>
    </row>
    <row r="133" ht="42.75" customHeight="1">
      <c r="A133" s="208">
        <v>132.0</v>
      </c>
      <c r="B133" s="208">
        <v>4.275E9</v>
      </c>
      <c r="C133" s="223" t="s">
        <v>10</v>
      </c>
      <c r="D133" s="223" t="s">
        <v>104</v>
      </c>
      <c r="E133" s="234" t="s">
        <v>554</v>
      </c>
      <c r="F133" s="223">
        <v>128.46185</v>
      </c>
      <c r="G133" s="223">
        <v>37.183774</v>
      </c>
      <c r="H133" s="231" t="s">
        <v>555</v>
      </c>
      <c r="I133" s="210">
        <f t="shared" si="16"/>
        <v>0.6172839506</v>
      </c>
      <c r="J133" s="211" t="str">
        <f t="shared" si="17"/>
        <v>축소</v>
      </c>
      <c r="K133" s="219">
        <f t="shared" si="18"/>
        <v>157</v>
      </c>
      <c r="L133" s="219">
        <f t="shared" si="19"/>
        <v>29</v>
      </c>
      <c r="M133" s="220" t="s">
        <v>556</v>
      </c>
      <c r="N133" s="232" t="s">
        <v>19</v>
      </c>
      <c r="O133" s="226">
        <v>43799.0</v>
      </c>
      <c r="P133" s="221" t="s">
        <v>207</v>
      </c>
      <c r="Q133" s="231" t="s">
        <v>227</v>
      </c>
      <c r="R133" s="227" t="s">
        <v>209</v>
      </c>
      <c r="S133" s="231" t="s">
        <v>210</v>
      </c>
      <c r="T133" s="227" t="s">
        <v>228</v>
      </c>
      <c r="U133" s="227" t="s">
        <v>557</v>
      </c>
      <c r="V133" s="223" t="s">
        <v>37</v>
      </c>
      <c r="W133" s="229">
        <v>40.0</v>
      </c>
      <c r="X133" s="229">
        <v>10.0</v>
      </c>
      <c r="Y133" s="229">
        <v>8.0</v>
      </c>
      <c r="Z133" s="229">
        <v>3291.0</v>
      </c>
      <c r="AA133" s="229">
        <v>964.0</v>
      </c>
      <c r="AB133" s="230">
        <v>100.0</v>
      </c>
      <c r="AC133" s="230">
        <v>10.0</v>
      </c>
      <c r="AD133" s="230">
        <v>321.0</v>
      </c>
      <c r="AE133" s="230">
        <v>12299.0</v>
      </c>
      <c r="AF133" s="230">
        <v>1530.0</v>
      </c>
      <c r="AG133" s="229">
        <v>100.0</v>
      </c>
      <c r="AH133" s="229">
        <v>10.0</v>
      </c>
      <c r="AI133" s="229">
        <v>415.0</v>
      </c>
      <c r="AJ133" s="229">
        <v>15590.0</v>
      </c>
      <c r="AK133" s="229">
        <v>1614.0</v>
      </c>
      <c r="AL133" s="230">
        <v>100.0</v>
      </c>
      <c r="AM133" s="230">
        <v>10.0</v>
      </c>
      <c r="AN133" s="230">
        <v>648.0</v>
      </c>
      <c r="AO133" s="230">
        <v>21842.0</v>
      </c>
      <c r="AP133" s="230">
        <v>2168.0</v>
      </c>
      <c r="AQ133" s="229">
        <v>60.0</v>
      </c>
      <c r="AR133" s="229">
        <v>5.0</v>
      </c>
      <c r="AS133" s="229">
        <v>400.0</v>
      </c>
      <c r="AT133" s="229">
        <v>28127.0</v>
      </c>
      <c r="AU133" s="229">
        <v>2307.0</v>
      </c>
    </row>
    <row r="134" ht="42.75" customHeight="1">
      <c r="A134" s="208">
        <v>133.0</v>
      </c>
      <c r="B134" s="208">
        <v>4.276E9</v>
      </c>
      <c r="C134" s="223" t="s">
        <v>10</v>
      </c>
      <c r="D134" s="223" t="s">
        <v>104</v>
      </c>
      <c r="E134" s="234" t="s">
        <v>558</v>
      </c>
      <c r="F134" s="223">
        <v>128.390193</v>
      </c>
      <c r="G134" s="223">
        <v>37.37077</v>
      </c>
      <c r="H134" s="231" t="s">
        <v>559</v>
      </c>
      <c r="I134" s="212" t="s">
        <v>37</v>
      </c>
      <c r="J134" s="322" t="s">
        <v>539</v>
      </c>
      <c r="K134" s="213" t="s">
        <v>37</v>
      </c>
      <c r="L134" s="213" t="s">
        <v>37</v>
      </c>
      <c r="M134" s="220" t="s">
        <v>348</v>
      </c>
      <c r="N134" s="283" t="s">
        <v>18</v>
      </c>
      <c r="O134" s="226">
        <v>45110.0</v>
      </c>
      <c r="P134" s="221" t="s">
        <v>207</v>
      </c>
      <c r="Q134" s="227" t="s">
        <v>379</v>
      </c>
      <c r="R134" s="227" t="s">
        <v>209</v>
      </c>
      <c r="S134" s="231" t="s">
        <v>210</v>
      </c>
      <c r="T134" s="231" t="s">
        <v>350</v>
      </c>
      <c r="U134" s="227" t="s">
        <v>560</v>
      </c>
      <c r="V134" s="223" t="s">
        <v>561</v>
      </c>
      <c r="W134" s="229" t="s">
        <v>37</v>
      </c>
      <c r="X134" s="229" t="s">
        <v>37</v>
      </c>
      <c r="Y134" s="229" t="s">
        <v>37</v>
      </c>
      <c r="Z134" s="229" t="s">
        <v>37</v>
      </c>
      <c r="AA134" s="229" t="s">
        <v>37</v>
      </c>
      <c r="AB134" s="230" t="s">
        <v>37</v>
      </c>
      <c r="AC134" s="230" t="s">
        <v>37</v>
      </c>
      <c r="AD134" s="230" t="s">
        <v>37</v>
      </c>
      <c r="AE134" s="230" t="s">
        <v>37</v>
      </c>
      <c r="AF134" s="230" t="s">
        <v>37</v>
      </c>
      <c r="AG134" s="229" t="s">
        <v>37</v>
      </c>
      <c r="AH134" s="229" t="s">
        <v>37</v>
      </c>
      <c r="AI134" s="229" t="s">
        <v>37</v>
      </c>
      <c r="AJ134" s="229" t="s">
        <v>37</v>
      </c>
      <c r="AK134" s="229" t="s">
        <v>37</v>
      </c>
      <c r="AL134" s="230" t="s">
        <v>37</v>
      </c>
      <c r="AM134" s="230" t="s">
        <v>37</v>
      </c>
      <c r="AN134" s="230" t="s">
        <v>37</v>
      </c>
      <c r="AO134" s="230" t="s">
        <v>37</v>
      </c>
      <c r="AP134" s="230" t="s">
        <v>37</v>
      </c>
      <c r="AQ134" s="229">
        <v>50.0</v>
      </c>
      <c r="AR134" s="229">
        <v>10.0</v>
      </c>
      <c r="AS134" s="229">
        <v>100.0</v>
      </c>
      <c r="AT134" s="229">
        <v>22923.0</v>
      </c>
      <c r="AU134" s="229">
        <v>1230.0</v>
      </c>
    </row>
    <row r="135" ht="42.75" customHeight="1">
      <c r="A135" s="208">
        <v>134.0</v>
      </c>
      <c r="B135" s="208">
        <v>4.277E9</v>
      </c>
      <c r="C135" s="223" t="s">
        <v>10</v>
      </c>
      <c r="D135" s="223" t="s">
        <v>104</v>
      </c>
      <c r="E135" s="234" t="s">
        <v>562</v>
      </c>
      <c r="F135" s="223">
        <v>128.660871</v>
      </c>
      <c r="G135" s="223">
        <v>37.380609</v>
      </c>
      <c r="H135" s="231" t="s">
        <v>563</v>
      </c>
      <c r="I135" s="210">
        <f t="shared" ref="I135:I140" si="20">AS135/AN135</f>
        <v>0.4797507788</v>
      </c>
      <c r="J135" s="211" t="str">
        <f t="shared" ref="J135:J140" si="21">ifs(I135=1, "유지", I135&lt;1, "축소",I135&gt;1,"확대")</f>
        <v>축소</v>
      </c>
      <c r="K135" s="219">
        <f t="shared" ref="K135:K140" si="22">rank(I135,I$2:I$244)</f>
        <v>173</v>
      </c>
      <c r="L135" s="219">
        <f t="shared" ref="L135:L140" si="23">rank(I135,I$2:I$244,1)</f>
        <v>13</v>
      </c>
      <c r="M135" s="220" t="s">
        <v>564</v>
      </c>
      <c r="N135" s="241" t="s">
        <v>18</v>
      </c>
      <c r="O135" s="238">
        <v>41334.0</v>
      </c>
      <c r="P135" s="221" t="s">
        <v>207</v>
      </c>
      <c r="Q135" s="227" t="s">
        <v>565</v>
      </c>
      <c r="R135" s="227" t="s">
        <v>209</v>
      </c>
      <c r="S135" s="231" t="s">
        <v>210</v>
      </c>
      <c r="T135" s="231" t="s">
        <v>350</v>
      </c>
      <c r="U135" s="242" t="s">
        <v>566</v>
      </c>
      <c r="V135" s="223" t="s">
        <v>567</v>
      </c>
      <c r="W135" s="229">
        <v>70.0</v>
      </c>
      <c r="X135" s="229">
        <v>5.0</v>
      </c>
      <c r="Y135" s="229">
        <v>15.0</v>
      </c>
      <c r="Z135" s="229" t="s">
        <v>37</v>
      </c>
      <c r="AA135" s="229">
        <v>806.0</v>
      </c>
      <c r="AB135" s="230">
        <v>70.0</v>
      </c>
      <c r="AC135" s="230">
        <v>10.0</v>
      </c>
      <c r="AD135" s="230">
        <v>199.0</v>
      </c>
      <c r="AE135" s="230">
        <v>675.0</v>
      </c>
      <c r="AF135" s="230">
        <v>1397.0</v>
      </c>
      <c r="AG135" s="229">
        <v>70.0</v>
      </c>
      <c r="AH135" s="229">
        <v>10.0</v>
      </c>
      <c r="AI135" s="229">
        <v>332.0</v>
      </c>
      <c r="AJ135" s="229">
        <v>3560.0</v>
      </c>
      <c r="AK135" s="229">
        <v>1665.0</v>
      </c>
      <c r="AL135" s="230">
        <v>70.0</v>
      </c>
      <c r="AM135" s="230">
        <v>10.0</v>
      </c>
      <c r="AN135" s="230">
        <v>321.0</v>
      </c>
      <c r="AO135" s="230">
        <v>5407.0</v>
      </c>
      <c r="AP135" s="230">
        <v>1820.0</v>
      </c>
      <c r="AQ135" s="229">
        <v>70.0</v>
      </c>
      <c r="AR135" s="229">
        <v>10.0</v>
      </c>
      <c r="AS135" s="229">
        <v>154.0</v>
      </c>
      <c r="AT135" s="229">
        <v>8220.0</v>
      </c>
      <c r="AU135" s="229">
        <v>1909.0</v>
      </c>
    </row>
    <row r="136" ht="42.75" customHeight="1">
      <c r="A136" s="208">
        <v>135.0</v>
      </c>
      <c r="B136" s="208">
        <v>4.278E9</v>
      </c>
      <c r="C136" s="223" t="s">
        <v>10</v>
      </c>
      <c r="D136" s="223" t="s">
        <v>104</v>
      </c>
      <c r="E136" s="234" t="s">
        <v>568</v>
      </c>
      <c r="F136" s="223">
        <v>127.313472</v>
      </c>
      <c r="G136" s="223">
        <v>38.146861</v>
      </c>
      <c r="H136" s="227" t="s">
        <v>569</v>
      </c>
      <c r="I136" s="210">
        <f t="shared" si="20"/>
        <v>1.136363636</v>
      </c>
      <c r="J136" s="211" t="str">
        <f t="shared" si="21"/>
        <v>확대</v>
      </c>
      <c r="K136" s="219">
        <f t="shared" si="22"/>
        <v>28</v>
      </c>
      <c r="L136" s="219">
        <f t="shared" si="23"/>
        <v>158</v>
      </c>
      <c r="M136" s="220" t="s">
        <v>348</v>
      </c>
      <c r="N136" s="237" t="s">
        <v>22</v>
      </c>
      <c r="O136" s="226">
        <v>42461.0</v>
      </c>
      <c r="P136" s="221" t="s">
        <v>207</v>
      </c>
      <c r="Q136" s="227" t="s">
        <v>570</v>
      </c>
      <c r="R136" s="227" t="s">
        <v>209</v>
      </c>
      <c r="S136" s="227" t="s">
        <v>210</v>
      </c>
      <c r="T136" s="227" t="s">
        <v>350</v>
      </c>
      <c r="U136" s="233" t="s">
        <v>571</v>
      </c>
      <c r="V136" s="223" t="s">
        <v>572</v>
      </c>
      <c r="W136" s="229">
        <v>50.0</v>
      </c>
      <c r="X136" s="229">
        <v>5.0</v>
      </c>
      <c r="Y136" s="229">
        <v>111.0</v>
      </c>
      <c r="Z136" s="229" t="s">
        <v>37</v>
      </c>
      <c r="AA136" s="229">
        <v>2448.0</v>
      </c>
      <c r="AB136" s="230">
        <v>50.0</v>
      </c>
      <c r="AC136" s="230">
        <v>10.0</v>
      </c>
      <c r="AD136" s="230">
        <v>487.0</v>
      </c>
      <c r="AE136" s="230">
        <v>4259.0</v>
      </c>
      <c r="AF136" s="230">
        <v>2887.0</v>
      </c>
      <c r="AG136" s="229">
        <v>50.0</v>
      </c>
      <c r="AH136" s="229">
        <v>10.0</v>
      </c>
      <c r="AI136" s="229">
        <v>471.0</v>
      </c>
      <c r="AJ136" s="229">
        <v>12244.0</v>
      </c>
      <c r="AK136" s="229">
        <v>3177.0</v>
      </c>
      <c r="AL136" s="230">
        <v>50.0</v>
      </c>
      <c r="AM136" s="230">
        <v>10.0</v>
      </c>
      <c r="AN136" s="230">
        <v>440.0</v>
      </c>
      <c r="AO136" s="230">
        <v>18323.0</v>
      </c>
      <c r="AP136" s="230">
        <v>3358.0</v>
      </c>
      <c r="AQ136" s="229">
        <v>50.0</v>
      </c>
      <c r="AR136" s="229">
        <v>10.0</v>
      </c>
      <c r="AS136" s="229">
        <v>500.0</v>
      </c>
      <c r="AT136" s="229">
        <v>24216.0</v>
      </c>
      <c r="AU136" s="229">
        <v>3503.0</v>
      </c>
    </row>
    <row r="137" ht="42.75" customHeight="1">
      <c r="A137" s="208">
        <v>136.0</v>
      </c>
      <c r="B137" s="208">
        <v>4.279E9</v>
      </c>
      <c r="C137" s="208" t="s">
        <v>10</v>
      </c>
      <c r="D137" s="208" t="s">
        <v>104</v>
      </c>
      <c r="E137" s="208" t="s">
        <v>573</v>
      </c>
      <c r="F137" s="208">
        <v>127.708216</v>
      </c>
      <c r="G137" s="208">
        <v>38.106181</v>
      </c>
      <c r="H137" s="209" t="s">
        <v>574</v>
      </c>
      <c r="I137" s="210">
        <f t="shared" si="20"/>
        <v>0.3603603604</v>
      </c>
      <c r="J137" s="211" t="str">
        <f t="shared" si="21"/>
        <v>축소</v>
      </c>
      <c r="K137" s="219">
        <f t="shared" si="22"/>
        <v>179</v>
      </c>
      <c r="L137" s="219">
        <f t="shared" si="23"/>
        <v>7</v>
      </c>
      <c r="M137" s="220" t="s">
        <v>348</v>
      </c>
      <c r="N137" s="214" t="s">
        <v>22</v>
      </c>
      <c r="O137" s="216">
        <v>35065.0</v>
      </c>
      <c r="P137" s="221" t="s">
        <v>207</v>
      </c>
      <c r="Q137" s="209" t="s">
        <v>379</v>
      </c>
      <c r="R137" s="209" t="s">
        <v>209</v>
      </c>
      <c r="S137" s="209" t="s">
        <v>210</v>
      </c>
      <c r="T137" s="209" t="s">
        <v>350</v>
      </c>
      <c r="U137" s="268" t="s">
        <v>575</v>
      </c>
      <c r="V137" s="208" t="s">
        <v>37</v>
      </c>
      <c r="W137" s="217">
        <v>50.0</v>
      </c>
      <c r="X137" s="217" t="s">
        <v>37</v>
      </c>
      <c r="Y137" s="217">
        <v>10.0</v>
      </c>
      <c r="Z137" s="217" t="s">
        <v>37</v>
      </c>
      <c r="AA137" s="217" t="s">
        <v>37</v>
      </c>
      <c r="AB137" s="218">
        <v>50.0</v>
      </c>
      <c r="AC137" s="218">
        <v>10.0</v>
      </c>
      <c r="AD137" s="218">
        <v>10.0</v>
      </c>
      <c r="AE137" s="218" t="s">
        <v>37</v>
      </c>
      <c r="AF137" s="218" t="s">
        <v>37</v>
      </c>
      <c r="AG137" s="217">
        <v>50.0</v>
      </c>
      <c r="AH137" s="217">
        <v>10.0</v>
      </c>
      <c r="AI137" s="217">
        <v>128.0</v>
      </c>
      <c r="AJ137" s="217">
        <v>1490.0</v>
      </c>
      <c r="AK137" s="217">
        <v>1366.0</v>
      </c>
      <c r="AL137" s="218">
        <v>50.0</v>
      </c>
      <c r="AM137" s="218">
        <v>10.0</v>
      </c>
      <c r="AN137" s="218">
        <v>111.0</v>
      </c>
      <c r="AO137" s="218">
        <v>1385.0</v>
      </c>
      <c r="AP137" s="218">
        <v>1499.0</v>
      </c>
      <c r="AQ137" s="217">
        <v>50.0</v>
      </c>
      <c r="AR137" s="217">
        <v>10.0</v>
      </c>
      <c r="AS137" s="217">
        <v>40.0</v>
      </c>
      <c r="AT137" s="217">
        <v>660.0</v>
      </c>
      <c r="AU137" s="217">
        <v>1572.0</v>
      </c>
    </row>
    <row r="138" ht="42.75" customHeight="1">
      <c r="A138" s="208">
        <v>137.0</v>
      </c>
      <c r="B138" s="208">
        <v>4.28E9</v>
      </c>
      <c r="C138" s="223" t="s">
        <v>10</v>
      </c>
      <c r="D138" s="223" t="s">
        <v>104</v>
      </c>
      <c r="E138" s="234" t="s">
        <v>576</v>
      </c>
      <c r="F138" s="223">
        <v>127.99</v>
      </c>
      <c r="G138" s="223">
        <v>38.109992</v>
      </c>
      <c r="H138" s="231" t="s">
        <v>577</v>
      </c>
      <c r="I138" s="210">
        <f t="shared" si="20"/>
        <v>0.3131524008</v>
      </c>
      <c r="J138" s="211" t="str">
        <f t="shared" si="21"/>
        <v>축소</v>
      </c>
      <c r="K138" s="219">
        <f t="shared" si="22"/>
        <v>182</v>
      </c>
      <c r="L138" s="219">
        <f t="shared" si="23"/>
        <v>4</v>
      </c>
      <c r="M138" s="220" t="s">
        <v>467</v>
      </c>
      <c r="N138" s="241" t="s">
        <v>19</v>
      </c>
      <c r="O138" s="226">
        <v>39248.0</v>
      </c>
      <c r="P138" s="221" t="s">
        <v>207</v>
      </c>
      <c r="Q138" s="227" t="s">
        <v>388</v>
      </c>
      <c r="R138" s="227" t="s">
        <v>209</v>
      </c>
      <c r="S138" s="231" t="s">
        <v>210</v>
      </c>
      <c r="T138" s="231" t="s">
        <v>350</v>
      </c>
      <c r="U138" s="233" t="s">
        <v>578</v>
      </c>
      <c r="V138" s="223" t="s">
        <v>37</v>
      </c>
      <c r="W138" s="229">
        <v>50.0</v>
      </c>
      <c r="X138" s="229">
        <v>10.0</v>
      </c>
      <c r="Y138" s="229">
        <v>68.0</v>
      </c>
      <c r="Z138" s="229">
        <v>4199.0</v>
      </c>
      <c r="AA138" s="229">
        <v>805.0</v>
      </c>
      <c r="AB138" s="230">
        <v>50.0</v>
      </c>
      <c r="AC138" s="230">
        <v>10.0</v>
      </c>
      <c r="AD138" s="230">
        <v>272.0</v>
      </c>
      <c r="AE138" s="230">
        <v>4199.0</v>
      </c>
      <c r="AF138" s="230">
        <v>830.0</v>
      </c>
      <c r="AG138" s="229">
        <v>80.0</v>
      </c>
      <c r="AH138" s="229">
        <v>10.0</v>
      </c>
      <c r="AI138" s="229">
        <v>192.0</v>
      </c>
      <c r="AJ138" s="229">
        <v>6789.0</v>
      </c>
      <c r="AK138" s="229">
        <v>868.0</v>
      </c>
      <c r="AL138" s="230">
        <v>200.0</v>
      </c>
      <c r="AM138" s="240">
        <v>10.0</v>
      </c>
      <c r="AN138" s="230">
        <v>479.0</v>
      </c>
      <c r="AO138" s="230">
        <v>8878.0</v>
      </c>
      <c r="AP138" s="230">
        <v>978.0</v>
      </c>
      <c r="AQ138" s="229">
        <v>70.0</v>
      </c>
      <c r="AR138" s="229">
        <v>10.0</v>
      </c>
      <c r="AS138" s="229">
        <v>150.0</v>
      </c>
      <c r="AT138" s="229">
        <v>11425.0</v>
      </c>
      <c r="AU138" s="229">
        <v>1094.0</v>
      </c>
    </row>
    <row r="139" ht="42.75" customHeight="1">
      <c r="A139" s="208">
        <v>138.0</v>
      </c>
      <c r="B139" s="208">
        <v>4.281E9</v>
      </c>
      <c r="C139" s="223" t="s">
        <v>10</v>
      </c>
      <c r="D139" s="223" t="s">
        <v>104</v>
      </c>
      <c r="E139" s="234" t="s">
        <v>579</v>
      </c>
      <c r="F139" s="223">
        <v>128.170352</v>
      </c>
      <c r="G139" s="223">
        <v>38.069732</v>
      </c>
      <c r="H139" s="227" t="s">
        <v>580</v>
      </c>
      <c r="I139" s="210">
        <f t="shared" si="20"/>
        <v>1.022727273</v>
      </c>
      <c r="J139" s="211" t="str">
        <f t="shared" si="21"/>
        <v>확대</v>
      </c>
      <c r="K139" s="219">
        <f t="shared" si="22"/>
        <v>54</v>
      </c>
      <c r="L139" s="219">
        <f t="shared" si="23"/>
        <v>132</v>
      </c>
      <c r="M139" s="220" t="s">
        <v>581</v>
      </c>
      <c r="N139" s="241" t="s">
        <v>18</v>
      </c>
      <c r="O139" s="226">
        <v>41487.0</v>
      </c>
      <c r="P139" s="221" t="s">
        <v>207</v>
      </c>
      <c r="Q139" s="227" t="s">
        <v>388</v>
      </c>
      <c r="R139" s="227" t="s">
        <v>209</v>
      </c>
      <c r="S139" s="227" t="s">
        <v>210</v>
      </c>
      <c r="T139" s="227" t="s">
        <v>582</v>
      </c>
      <c r="U139" s="233" t="s">
        <v>583</v>
      </c>
      <c r="V139" s="223" t="s">
        <v>37</v>
      </c>
      <c r="W139" s="229">
        <v>30.0</v>
      </c>
      <c r="X139" s="229">
        <v>10.0</v>
      </c>
      <c r="Y139" s="229">
        <v>70.0</v>
      </c>
      <c r="Z139" s="229">
        <v>2167.0</v>
      </c>
      <c r="AA139" s="229">
        <v>936.0</v>
      </c>
      <c r="AB139" s="230">
        <v>100.0</v>
      </c>
      <c r="AC139" s="230">
        <v>10.0</v>
      </c>
      <c r="AD139" s="230">
        <v>274.0</v>
      </c>
      <c r="AE139" s="230">
        <v>14761.0</v>
      </c>
      <c r="AF139" s="230">
        <v>1472.0</v>
      </c>
      <c r="AG139" s="229">
        <v>100.0</v>
      </c>
      <c r="AH139" s="229">
        <v>10.0</v>
      </c>
      <c r="AI139" s="229">
        <v>353.0</v>
      </c>
      <c r="AJ139" s="229">
        <v>23783.0</v>
      </c>
      <c r="AK139" s="229">
        <v>1576.0</v>
      </c>
      <c r="AL139" s="230">
        <v>100.0</v>
      </c>
      <c r="AM139" s="230">
        <v>10.0</v>
      </c>
      <c r="AN139" s="230">
        <v>440.0</v>
      </c>
      <c r="AO139" s="230">
        <v>31489.0</v>
      </c>
      <c r="AP139" s="230">
        <v>1622.0</v>
      </c>
      <c r="AQ139" s="229">
        <v>100.0</v>
      </c>
      <c r="AR139" s="229">
        <v>0.1</v>
      </c>
      <c r="AS139" s="229">
        <v>450.0</v>
      </c>
      <c r="AT139" s="229">
        <v>38337.0</v>
      </c>
      <c r="AU139" s="229">
        <v>1709.0</v>
      </c>
    </row>
    <row r="140" ht="42.75" customHeight="1">
      <c r="A140" s="208">
        <v>139.0</v>
      </c>
      <c r="B140" s="208">
        <v>4.282E9</v>
      </c>
      <c r="C140" s="223" t="s">
        <v>10</v>
      </c>
      <c r="D140" s="223" t="s">
        <v>104</v>
      </c>
      <c r="E140" s="234" t="s">
        <v>584</v>
      </c>
      <c r="F140" s="223">
        <v>128.4678625</v>
      </c>
      <c r="G140" s="223">
        <v>38.3806154</v>
      </c>
      <c r="H140" s="231" t="s">
        <v>585</v>
      </c>
      <c r="I140" s="210">
        <f t="shared" si="20"/>
        <v>0.8648648649</v>
      </c>
      <c r="J140" s="211" t="str">
        <f t="shared" si="21"/>
        <v>축소</v>
      </c>
      <c r="K140" s="219">
        <f t="shared" si="22"/>
        <v>98</v>
      </c>
      <c r="L140" s="219">
        <f t="shared" si="23"/>
        <v>88</v>
      </c>
      <c r="M140" s="220" t="s">
        <v>467</v>
      </c>
      <c r="N140" s="321" t="s">
        <v>18</v>
      </c>
      <c r="O140" s="226">
        <v>39356.0</v>
      </c>
      <c r="P140" s="221" t="s">
        <v>207</v>
      </c>
      <c r="Q140" s="320" t="s">
        <v>586</v>
      </c>
      <c r="R140" s="227" t="s">
        <v>209</v>
      </c>
      <c r="S140" s="231" t="s">
        <v>210</v>
      </c>
      <c r="T140" s="227" t="s">
        <v>587</v>
      </c>
      <c r="U140" s="233" t="s">
        <v>588</v>
      </c>
      <c r="V140" s="223" t="s">
        <v>37</v>
      </c>
      <c r="W140" s="229">
        <v>50.0</v>
      </c>
      <c r="X140" s="229">
        <v>10.0</v>
      </c>
      <c r="Y140" s="229">
        <v>14.0</v>
      </c>
      <c r="Z140" s="229">
        <v>2167.0</v>
      </c>
      <c r="AA140" s="229" t="s">
        <v>37</v>
      </c>
      <c r="AB140" s="230">
        <v>100.0</v>
      </c>
      <c r="AC140" s="230">
        <v>10.0</v>
      </c>
      <c r="AD140" s="230">
        <v>90.0</v>
      </c>
      <c r="AE140" s="230">
        <v>4563.0</v>
      </c>
      <c r="AF140" s="230">
        <v>282.0</v>
      </c>
      <c r="AG140" s="229">
        <v>100.0</v>
      </c>
      <c r="AH140" s="229">
        <v>10.0</v>
      </c>
      <c r="AI140" s="229">
        <v>138.0</v>
      </c>
      <c r="AJ140" s="229">
        <v>6927.0</v>
      </c>
      <c r="AK140" s="229">
        <v>362.0</v>
      </c>
      <c r="AL140" s="230">
        <v>100.0</v>
      </c>
      <c r="AM140" s="230">
        <v>10.0</v>
      </c>
      <c r="AN140" s="230">
        <v>185.0</v>
      </c>
      <c r="AO140" s="230">
        <v>8687.0</v>
      </c>
      <c r="AP140" s="230">
        <v>1388.0</v>
      </c>
      <c r="AQ140" s="229">
        <v>70.0</v>
      </c>
      <c r="AR140" s="229">
        <v>10.0</v>
      </c>
      <c r="AS140" s="229">
        <v>160.0</v>
      </c>
      <c r="AT140" s="229">
        <v>10378.0</v>
      </c>
      <c r="AU140" s="229">
        <v>1606.0</v>
      </c>
    </row>
    <row r="141" ht="42.75" customHeight="1">
      <c r="A141" s="246">
        <v>140.0</v>
      </c>
      <c r="B141" s="246">
        <v>4.283E9</v>
      </c>
      <c r="C141" s="246" t="s">
        <v>10</v>
      </c>
      <c r="D141" s="246" t="s">
        <v>104</v>
      </c>
      <c r="E141" s="247" t="s">
        <v>589</v>
      </c>
      <c r="F141" s="246">
        <v>128.619145</v>
      </c>
      <c r="G141" s="246">
        <v>38.075493</v>
      </c>
      <c r="H141" s="246" t="s">
        <v>37</v>
      </c>
      <c r="I141" s="249" t="s">
        <v>37</v>
      </c>
      <c r="J141" s="250" t="s">
        <v>23</v>
      </c>
      <c r="K141" s="251" t="s">
        <v>37</v>
      </c>
      <c r="L141" s="251" t="s">
        <v>37</v>
      </c>
      <c r="M141" s="285" t="s">
        <v>37</v>
      </c>
      <c r="N141" s="253" t="s">
        <v>23</v>
      </c>
      <c r="O141" s="254" t="s">
        <v>37</v>
      </c>
      <c r="P141" s="246" t="s">
        <v>37</v>
      </c>
      <c r="Q141" s="246" t="s">
        <v>37</v>
      </c>
      <c r="R141" s="246" t="s">
        <v>37</v>
      </c>
      <c r="S141" s="246" t="s">
        <v>37</v>
      </c>
      <c r="T141" s="246" t="s">
        <v>37</v>
      </c>
      <c r="U141" s="246" t="s">
        <v>37</v>
      </c>
      <c r="V141" s="246" t="s">
        <v>590</v>
      </c>
      <c r="W141" s="248" t="s">
        <v>37</v>
      </c>
      <c r="X141" s="248" t="s">
        <v>37</v>
      </c>
      <c r="Y141" s="248" t="s">
        <v>37</v>
      </c>
      <c r="Z141" s="248" t="s">
        <v>37</v>
      </c>
      <c r="AA141" s="248" t="s">
        <v>37</v>
      </c>
      <c r="AB141" s="248" t="s">
        <v>37</v>
      </c>
      <c r="AC141" s="248" t="s">
        <v>37</v>
      </c>
      <c r="AD141" s="248" t="s">
        <v>37</v>
      </c>
      <c r="AE141" s="248" t="s">
        <v>37</v>
      </c>
      <c r="AF141" s="248" t="s">
        <v>37</v>
      </c>
      <c r="AG141" s="248" t="s">
        <v>37</v>
      </c>
      <c r="AH141" s="248" t="s">
        <v>37</v>
      </c>
      <c r="AI141" s="248" t="s">
        <v>37</v>
      </c>
      <c r="AJ141" s="248" t="s">
        <v>37</v>
      </c>
      <c r="AK141" s="248" t="s">
        <v>37</v>
      </c>
      <c r="AL141" s="248" t="s">
        <v>37</v>
      </c>
      <c r="AM141" s="248" t="s">
        <v>37</v>
      </c>
      <c r="AN141" s="248" t="s">
        <v>37</v>
      </c>
      <c r="AO141" s="248" t="s">
        <v>37</v>
      </c>
      <c r="AP141" s="248" t="s">
        <v>37</v>
      </c>
      <c r="AQ141" s="248"/>
      <c r="AR141" s="248"/>
      <c r="AS141" s="248"/>
      <c r="AT141" s="248"/>
      <c r="AU141" s="248"/>
    </row>
    <row r="142" ht="42.75" customHeight="1">
      <c r="A142" s="208">
        <v>141.0</v>
      </c>
      <c r="B142" s="208">
        <v>4.311E9</v>
      </c>
      <c r="C142" s="223" t="s">
        <v>10</v>
      </c>
      <c r="D142" s="223" t="s">
        <v>105</v>
      </c>
      <c r="E142" s="234" t="s">
        <v>591</v>
      </c>
      <c r="F142" s="223">
        <v>127.488975</v>
      </c>
      <c r="G142" s="223">
        <v>36.6424987</v>
      </c>
      <c r="H142" s="227" t="s">
        <v>592</v>
      </c>
      <c r="I142" s="210">
        <f t="shared" ref="I142:I213" si="24">AS142/AN142</f>
        <v>0.8244023083</v>
      </c>
      <c r="J142" s="211" t="str">
        <f t="shared" ref="J142:J170" si="25">ifs(I142=1, "유지", I142&lt;1, "축소",I142&gt;1,"확대")</f>
        <v>축소</v>
      </c>
      <c r="K142" s="219">
        <f t="shared" ref="K142:K170" si="26">rank(I142,I$2:I$244)</f>
        <v>107</v>
      </c>
      <c r="L142" s="219">
        <f t="shared" ref="L142:L170" si="27">rank(I142,I$2:I$244,1)</f>
        <v>79</v>
      </c>
      <c r="M142" s="220" t="s">
        <v>348</v>
      </c>
      <c r="N142" s="241" t="s">
        <v>19</v>
      </c>
      <c r="O142" s="226">
        <v>43816.0</v>
      </c>
      <c r="P142" s="221" t="s">
        <v>207</v>
      </c>
      <c r="Q142" s="227" t="s">
        <v>227</v>
      </c>
      <c r="R142" s="227" t="s">
        <v>209</v>
      </c>
      <c r="S142" s="227" t="s">
        <v>210</v>
      </c>
      <c r="T142" s="227" t="s">
        <v>228</v>
      </c>
      <c r="U142" s="227" t="s">
        <v>37</v>
      </c>
      <c r="V142" s="223"/>
      <c r="W142" s="229">
        <v>50.0</v>
      </c>
      <c r="X142" s="229">
        <v>6.0</v>
      </c>
      <c r="Y142" s="229">
        <v>44.0</v>
      </c>
      <c r="Z142" s="229">
        <v>10825.0</v>
      </c>
      <c r="AA142" s="229">
        <v>11759.0</v>
      </c>
      <c r="AB142" s="230">
        <v>70.0</v>
      </c>
      <c r="AC142" s="230">
        <v>10.0</v>
      </c>
      <c r="AD142" s="230">
        <v>2724.0</v>
      </c>
      <c r="AE142" s="230">
        <v>166765.0</v>
      </c>
      <c r="AF142" s="230">
        <v>36408.0</v>
      </c>
      <c r="AG142" s="229">
        <v>100.0</v>
      </c>
      <c r="AH142" s="229">
        <v>10.0</v>
      </c>
      <c r="AI142" s="229">
        <v>5139.0</v>
      </c>
      <c r="AJ142" s="229">
        <v>330496.0</v>
      </c>
      <c r="AK142" s="229">
        <v>38215.0</v>
      </c>
      <c r="AL142" s="230">
        <v>40.0</v>
      </c>
      <c r="AM142" s="230">
        <v>10.0</v>
      </c>
      <c r="AN142" s="230">
        <v>4852.0</v>
      </c>
      <c r="AO142" s="230">
        <v>421201.0</v>
      </c>
      <c r="AP142" s="230">
        <v>34715.0</v>
      </c>
      <c r="AQ142" s="229">
        <v>50.0</v>
      </c>
      <c r="AR142" s="229">
        <v>10.0</v>
      </c>
      <c r="AS142" s="229">
        <v>4000.0</v>
      </c>
      <c r="AT142" s="229">
        <v>462646.0</v>
      </c>
      <c r="AU142" s="229">
        <v>38994.0</v>
      </c>
    </row>
    <row r="143" ht="42.75" customHeight="1">
      <c r="A143" s="208">
        <v>142.0</v>
      </c>
      <c r="B143" s="208">
        <v>4.313E9</v>
      </c>
      <c r="C143" s="223" t="s">
        <v>10</v>
      </c>
      <c r="D143" s="223" t="s">
        <v>105</v>
      </c>
      <c r="E143" s="234" t="s">
        <v>593</v>
      </c>
      <c r="F143" s="223">
        <v>127.926012</v>
      </c>
      <c r="G143" s="223">
        <v>36.991105</v>
      </c>
      <c r="H143" s="231" t="s">
        <v>594</v>
      </c>
      <c r="I143" s="210">
        <f t="shared" si="24"/>
        <v>0.9333333333</v>
      </c>
      <c r="J143" s="211" t="str">
        <f t="shared" si="25"/>
        <v>축소</v>
      </c>
      <c r="K143" s="219">
        <f t="shared" si="26"/>
        <v>76</v>
      </c>
      <c r="L143" s="219">
        <f t="shared" si="27"/>
        <v>110</v>
      </c>
      <c r="M143" s="220" t="s">
        <v>348</v>
      </c>
      <c r="N143" s="241" t="s">
        <v>19</v>
      </c>
      <c r="O143" s="226">
        <v>43647.0</v>
      </c>
      <c r="P143" s="221" t="s">
        <v>207</v>
      </c>
      <c r="Q143" s="227" t="s">
        <v>570</v>
      </c>
      <c r="R143" s="227" t="s">
        <v>209</v>
      </c>
      <c r="S143" s="231" t="s">
        <v>210</v>
      </c>
      <c r="T143" s="227" t="s">
        <v>264</v>
      </c>
      <c r="U143" s="233" t="s">
        <v>595</v>
      </c>
      <c r="V143" s="223" t="s">
        <v>596</v>
      </c>
      <c r="W143" s="229">
        <v>30.0</v>
      </c>
      <c r="X143" s="229">
        <v>6.0</v>
      </c>
      <c r="Y143" s="229">
        <v>40.0</v>
      </c>
      <c r="Z143" s="229">
        <v>4983.0</v>
      </c>
      <c r="AA143" s="229">
        <v>4360.0</v>
      </c>
      <c r="AB143" s="230">
        <v>50.0</v>
      </c>
      <c r="AC143" s="230">
        <v>10.0</v>
      </c>
      <c r="AD143" s="230">
        <v>860.0</v>
      </c>
      <c r="AE143" s="230">
        <v>51569.0</v>
      </c>
      <c r="AF143" s="230">
        <v>15391.0</v>
      </c>
      <c r="AG143" s="229">
        <v>50.0</v>
      </c>
      <c r="AH143" s="229">
        <v>10.0</v>
      </c>
      <c r="AI143" s="229">
        <v>1400.0</v>
      </c>
      <c r="AJ143" s="229">
        <v>116231.0</v>
      </c>
      <c r="AK143" s="229">
        <v>17814.0</v>
      </c>
      <c r="AL143" s="230">
        <v>30.0</v>
      </c>
      <c r="AM143" s="230">
        <v>10.0</v>
      </c>
      <c r="AN143" s="230">
        <v>1500.0</v>
      </c>
      <c r="AO143" s="230">
        <v>149823.0</v>
      </c>
      <c r="AP143" s="230">
        <v>9982.0</v>
      </c>
      <c r="AQ143" s="229">
        <v>50.0</v>
      </c>
      <c r="AR143" s="229">
        <v>10.0</v>
      </c>
      <c r="AS143" s="229">
        <v>1400.0</v>
      </c>
      <c r="AT143" s="229">
        <v>160183.0</v>
      </c>
      <c r="AU143" s="229">
        <v>10918.0</v>
      </c>
    </row>
    <row r="144" ht="42.75" customHeight="1">
      <c r="A144" s="208">
        <v>143.0</v>
      </c>
      <c r="B144" s="208">
        <v>4.315E9</v>
      </c>
      <c r="C144" s="223" t="s">
        <v>10</v>
      </c>
      <c r="D144" s="223" t="s">
        <v>105</v>
      </c>
      <c r="E144" s="234" t="s">
        <v>597</v>
      </c>
      <c r="F144" s="223">
        <v>128.191037</v>
      </c>
      <c r="G144" s="223">
        <v>37.132646</v>
      </c>
      <c r="H144" s="227" t="s">
        <v>598</v>
      </c>
      <c r="I144" s="210">
        <f t="shared" si="24"/>
        <v>0.6788874842</v>
      </c>
      <c r="J144" s="211" t="str">
        <f t="shared" si="25"/>
        <v>축소</v>
      </c>
      <c r="K144" s="219">
        <f t="shared" si="26"/>
        <v>149</v>
      </c>
      <c r="L144" s="219">
        <f t="shared" si="27"/>
        <v>37</v>
      </c>
      <c r="M144" s="220" t="s">
        <v>467</v>
      </c>
      <c r="N144" s="241" t="s">
        <v>19</v>
      </c>
      <c r="O144" s="226">
        <v>43528.0</v>
      </c>
      <c r="P144" s="221" t="s">
        <v>207</v>
      </c>
      <c r="Q144" s="227" t="s">
        <v>519</v>
      </c>
      <c r="R144" s="227" t="s">
        <v>209</v>
      </c>
      <c r="S144" s="227" t="s">
        <v>210</v>
      </c>
      <c r="T144" s="227" t="s">
        <v>350</v>
      </c>
      <c r="U144" s="227" t="s">
        <v>37</v>
      </c>
      <c r="V144" s="223" t="s">
        <v>37</v>
      </c>
      <c r="W144" s="229">
        <v>200.0</v>
      </c>
      <c r="X144" s="229">
        <v>6.0</v>
      </c>
      <c r="Y144" s="229">
        <v>275.0</v>
      </c>
      <c r="Z144" s="229">
        <v>37764.0</v>
      </c>
      <c r="AA144" s="229">
        <v>6000.0</v>
      </c>
      <c r="AB144" s="230">
        <v>70.0</v>
      </c>
      <c r="AC144" s="230">
        <v>10.0</v>
      </c>
      <c r="AD144" s="230">
        <v>1472.0</v>
      </c>
      <c r="AE144" s="230">
        <v>150398.0</v>
      </c>
      <c r="AF144" s="230">
        <v>5654.0</v>
      </c>
      <c r="AG144" s="229">
        <v>50.0</v>
      </c>
      <c r="AH144" s="229">
        <v>10.0</v>
      </c>
      <c r="AI144" s="229">
        <v>1372.0</v>
      </c>
      <c r="AJ144" s="229">
        <v>340405.0</v>
      </c>
      <c r="AK144" s="229">
        <v>6383.0</v>
      </c>
      <c r="AL144" s="230">
        <v>30.0</v>
      </c>
      <c r="AM144" s="230">
        <v>6.0</v>
      </c>
      <c r="AN144" s="230">
        <v>1582.0</v>
      </c>
      <c r="AO144" s="230">
        <v>610639.0</v>
      </c>
      <c r="AP144" s="230">
        <v>7001.0</v>
      </c>
      <c r="AQ144" s="229">
        <v>100.0</v>
      </c>
      <c r="AR144" s="229">
        <v>10.0</v>
      </c>
      <c r="AS144" s="229">
        <v>1074.0</v>
      </c>
      <c r="AT144" s="229">
        <v>80446.0</v>
      </c>
      <c r="AU144" s="229">
        <v>7674.0</v>
      </c>
    </row>
    <row r="145" ht="42.75" customHeight="1">
      <c r="A145" s="208">
        <v>144.0</v>
      </c>
      <c r="B145" s="208">
        <v>4.372E9</v>
      </c>
      <c r="C145" s="223" t="s">
        <v>10</v>
      </c>
      <c r="D145" s="223" t="s">
        <v>105</v>
      </c>
      <c r="E145" s="234" t="s">
        <v>599</v>
      </c>
      <c r="F145" s="223">
        <v>127.729485</v>
      </c>
      <c r="G145" s="223">
        <v>36.489455</v>
      </c>
      <c r="H145" s="231" t="s">
        <v>600</v>
      </c>
      <c r="I145" s="210">
        <f t="shared" si="24"/>
        <v>0.5</v>
      </c>
      <c r="J145" s="211" t="str">
        <f t="shared" si="25"/>
        <v>축소</v>
      </c>
      <c r="K145" s="219">
        <f t="shared" si="26"/>
        <v>170</v>
      </c>
      <c r="L145" s="219">
        <f t="shared" si="27"/>
        <v>16</v>
      </c>
      <c r="M145" s="220" t="s">
        <v>348</v>
      </c>
      <c r="N145" s="283" t="s">
        <v>19</v>
      </c>
      <c r="O145" s="226">
        <v>43710.0</v>
      </c>
      <c r="P145" s="221" t="s">
        <v>207</v>
      </c>
      <c r="Q145" s="227" t="s">
        <v>388</v>
      </c>
      <c r="R145" s="227" t="s">
        <v>209</v>
      </c>
      <c r="S145" s="231" t="s">
        <v>210</v>
      </c>
      <c r="T145" s="231" t="s">
        <v>350</v>
      </c>
      <c r="U145" s="233" t="s">
        <v>601</v>
      </c>
      <c r="V145" s="223" t="s">
        <v>37</v>
      </c>
      <c r="W145" s="229">
        <v>30.0</v>
      </c>
      <c r="X145" s="229">
        <v>5.0</v>
      </c>
      <c r="Y145" s="229">
        <v>3.0</v>
      </c>
      <c r="Z145" s="235" t="s">
        <v>37</v>
      </c>
      <c r="AA145" s="229">
        <v>317.0</v>
      </c>
      <c r="AB145" s="230">
        <v>50.0</v>
      </c>
      <c r="AC145" s="230">
        <v>10.0</v>
      </c>
      <c r="AD145" s="230">
        <v>95.0</v>
      </c>
      <c r="AE145" s="240" t="s">
        <v>37</v>
      </c>
      <c r="AF145" s="230">
        <v>804.0</v>
      </c>
      <c r="AG145" s="229">
        <v>50.0</v>
      </c>
      <c r="AH145" s="229">
        <v>10.0</v>
      </c>
      <c r="AI145" s="229">
        <v>178.0</v>
      </c>
      <c r="AJ145" s="235" t="s">
        <v>37</v>
      </c>
      <c r="AK145" s="229">
        <v>1198.0</v>
      </c>
      <c r="AL145" s="230">
        <v>50.0</v>
      </c>
      <c r="AM145" s="230">
        <v>10.0</v>
      </c>
      <c r="AN145" s="230">
        <v>420.0</v>
      </c>
      <c r="AO145" s="230">
        <v>5984.0</v>
      </c>
      <c r="AP145" s="230">
        <v>1383.0</v>
      </c>
      <c r="AQ145" s="229">
        <v>50.0</v>
      </c>
      <c r="AR145" s="229">
        <v>10.0</v>
      </c>
      <c r="AS145" s="229">
        <v>210.0</v>
      </c>
      <c r="AT145" s="229">
        <v>10759.0</v>
      </c>
      <c r="AU145" s="229">
        <v>1440.0</v>
      </c>
    </row>
    <row r="146" ht="42.75" customHeight="1">
      <c r="A146" s="208">
        <v>145.0</v>
      </c>
      <c r="B146" s="208">
        <v>4.373E9</v>
      </c>
      <c r="C146" s="223" t="s">
        <v>10</v>
      </c>
      <c r="D146" s="223" t="s">
        <v>105</v>
      </c>
      <c r="E146" s="234" t="s">
        <v>602</v>
      </c>
      <c r="F146" s="223">
        <v>127.5714191</v>
      </c>
      <c r="G146" s="223">
        <v>36.3064369</v>
      </c>
      <c r="H146" s="231" t="s">
        <v>603</v>
      </c>
      <c r="I146" s="210">
        <f t="shared" si="24"/>
        <v>0.7322175732</v>
      </c>
      <c r="J146" s="211" t="str">
        <f t="shared" si="25"/>
        <v>축소</v>
      </c>
      <c r="K146" s="219">
        <f t="shared" si="26"/>
        <v>131</v>
      </c>
      <c r="L146" s="219">
        <f t="shared" si="27"/>
        <v>55</v>
      </c>
      <c r="M146" s="220" t="s">
        <v>436</v>
      </c>
      <c r="N146" s="237" t="s">
        <v>22</v>
      </c>
      <c r="O146" s="226">
        <v>43271.0</v>
      </c>
      <c r="P146" s="221" t="s">
        <v>207</v>
      </c>
      <c r="Q146" s="286" t="s">
        <v>604</v>
      </c>
      <c r="R146" s="320" t="s">
        <v>209</v>
      </c>
      <c r="S146" s="320" t="s">
        <v>210</v>
      </c>
      <c r="T146" s="231" t="s">
        <v>446</v>
      </c>
      <c r="U146" s="233" t="s">
        <v>605</v>
      </c>
      <c r="V146" s="223" t="s">
        <v>37</v>
      </c>
      <c r="W146" s="229">
        <v>200.0</v>
      </c>
      <c r="X146" s="229">
        <v>5.0</v>
      </c>
      <c r="Y146" s="229">
        <v>15.0</v>
      </c>
      <c r="Z146" s="229" t="s">
        <v>37</v>
      </c>
      <c r="AA146" s="229">
        <v>601.0</v>
      </c>
      <c r="AB146" s="230">
        <v>100.0</v>
      </c>
      <c r="AC146" s="230">
        <v>10.0</v>
      </c>
      <c r="AD146" s="230">
        <v>135.0</v>
      </c>
      <c r="AE146" s="230">
        <v>9772.0</v>
      </c>
      <c r="AF146" s="230">
        <v>617.0</v>
      </c>
      <c r="AG146" s="229">
        <v>100.0</v>
      </c>
      <c r="AH146" s="229">
        <v>10.0</v>
      </c>
      <c r="AI146" s="229">
        <v>432.0</v>
      </c>
      <c r="AJ146" s="229">
        <v>17880.0</v>
      </c>
      <c r="AK146" s="229">
        <v>733.0</v>
      </c>
      <c r="AL146" s="230">
        <v>100.0</v>
      </c>
      <c r="AM146" s="230">
        <v>10.0</v>
      </c>
      <c r="AN146" s="230">
        <v>956.0</v>
      </c>
      <c r="AO146" s="230">
        <v>35118.0</v>
      </c>
      <c r="AP146" s="230">
        <v>2287.0</v>
      </c>
      <c r="AQ146" s="229">
        <v>70.0</v>
      </c>
      <c r="AR146" s="229">
        <v>10.0</v>
      </c>
      <c r="AS146" s="229">
        <v>700.0</v>
      </c>
      <c r="AT146" s="229">
        <v>51234.0</v>
      </c>
      <c r="AU146" s="229">
        <v>2594.0</v>
      </c>
    </row>
    <row r="147" ht="42.75" customHeight="1">
      <c r="A147" s="208">
        <v>146.0</v>
      </c>
      <c r="B147" s="208">
        <v>4.374E9</v>
      </c>
      <c r="C147" s="208" t="s">
        <v>10</v>
      </c>
      <c r="D147" s="208" t="s">
        <v>105</v>
      </c>
      <c r="E147" s="207" t="s">
        <v>606</v>
      </c>
      <c r="F147" s="271">
        <v>127.783423</v>
      </c>
      <c r="G147" s="271">
        <v>36.175047</v>
      </c>
      <c r="H147" s="272" t="s">
        <v>607</v>
      </c>
      <c r="I147" s="210">
        <f t="shared" si="24"/>
        <v>1.1</v>
      </c>
      <c r="J147" s="211" t="str">
        <f t="shared" si="25"/>
        <v>확대</v>
      </c>
      <c r="K147" s="219">
        <f t="shared" si="26"/>
        <v>35</v>
      </c>
      <c r="L147" s="219">
        <f t="shared" si="27"/>
        <v>151</v>
      </c>
      <c r="M147" s="313" t="s">
        <v>467</v>
      </c>
      <c r="N147" s="323" t="s">
        <v>19</v>
      </c>
      <c r="O147" s="275">
        <v>44221.0</v>
      </c>
      <c r="P147" s="272" t="s">
        <v>207</v>
      </c>
      <c r="Q147" s="272" t="s">
        <v>519</v>
      </c>
      <c r="R147" s="272" t="s">
        <v>209</v>
      </c>
      <c r="S147" s="272" t="s">
        <v>210</v>
      </c>
      <c r="T147" s="272" t="s">
        <v>350</v>
      </c>
      <c r="U147" s="276" t="s">
        <v>608</v>
      </c>
      <c r="V147" s="270" t="s">
        <v>609</v>
      </c>
      <c r="W147" s="277" t="s">
        <v>37</v>
      </c>
      <c r="X147" s="277" t="s">
        <v>37</v>
      </c>
      <c r="Y147" s="277" t="s">
        <v>37</v>
      </c>
      <c r="Z147" s="277" t="s">
        <v>37</v>
      </c>
      <c r="AA147" s="277" t="s">
        <v>37</v>
      </c>
      <c r="AB147" s="278" t="s">
        <v>37</v>
      </c>
      <c r="AC147" s="278" t="s">
        <v>37</v>
      </c>
      <c r="AD147" s="278" t="s">
        <v>37</v>
      </c>
      <c r="AE147" s="278" t="s">
        <v>37</v>
      </c>
      <c r="AF147" s="278" t="s">
        <v>37</v>
      </c>
      <c r="AG147" s="277">
        <v>50.0</v>
      </c>
      <c r="AH147" s="277">
        <v>10.0</v>
      </c>
      <c r="AI147" s="277">
        <v>200.0</v>
      </c>
      <c r="AJ147" s="277">
        <v>10673.0</v>
      </c>
      <c r="AK147" s="277">
        <v>1475.0</v>
      </c>
      <c r="AL147" s="278">
        <v>100.0</v>
      </c>
      <c r="AM147" s="278">
        <v>10.0</v>
      </c>
      <c r="AN147" s="278">
        <v>300.0</v>
      </c>
      <c r="AO147" s="278">
        <v>14665.0</v>
      </c>
      <c r="AP147" s="278">
        <v>1761.0</v>
      </c>
      <c r="AQ147" s="277">
        <v>70.0</v>
      </c>
      <c r="AR147" s="277">
        <v>10.0</v>
      </c>
      <c r="AS147" s="277">
        <v>330.0</v>
      </c>
      <c r="AT147" s="277">
        <v>17370.0</v>
      </c>
      <c r="AU147" s="277">
        <v>1863.0</v>
      </c>
    </row>
    <row r="148" ht="42.75" customHeight="1">
      <c r="A148" s="208">
        <v>147.0</v>
      </c>
      <c r="B148" s="208">
        <v>4.3745E9</v>
      </c>
      <c r="C148" s="236" t="s">
        <v>10</v>
      </c>
      <c r="D148" s="236" t="s">
        <v>105</v>
      </c>
      <c r="E148" s="236" t="s">
        <v>610</v>
      </c>
      <c r="F148" s="236">
        <v>127.581507</v>
      </c>
      <c r="G148" s="236">
        <v>36.785345</v>
      </c>
      <c r="H148" s="221" t="s">
        <v>611</v>
      </c>
      <c r="I148" s="210">
        <f t="shared" si="24"/>
        <v>2.195121951</v>
      </c>
      <c r="J148" s="211" t="str">
        <f t="shared" si="25"/>
        <v>확대</v>
      </c>
      <c r="K148" s="219">
        <f t="shared" si="26"/>
        <v>2</v>
      </c>
      <c r="L148" s="219">
        <f t="shared" si="27"/>
        <v>184</v>
      </c>
      <c r="M148" s="273" t="s">
        <v>612</v>
      </c>
      <c r="N148" s="237" t="s">
        <v>19</v>
      </c>
      <c r="O148" s="238">
        <v>38128.0</v>
      </c>
      <c r="P148" s="221" t="s">
        <v>207</v>
      </c>
      <c r="Q148" s="221" t="s">
        <v>388</v>
      </c>
      <c r="R148" s="221" t="s">
        <v>209</v>
      </c>
      <c r="S148" s="221" t="s">
        <v>210</v>
      </c>
      <c r="T148" s="221" t="s">
        <v>350</v>
      </c>
      <c r="U148" s="239" t="s">
        <v>613</v>
      </c>
      <c r="V148" s="236" t="s">
        <v>37</v>
      </c>
      <c r="W148" s="235">
        <v>50.0</v>
      </c>
      <c r="X148" s="235">
        <v>5.0</v>
      </c>
      <c r="Y148" s="235">
        <v>8.0</v>
      </c>
      <c r="Z148" s="235" t="s">
        <v>37</v>
      </c>
      <c r="AA148" s="235">
        <v>545.0</v>
      </c>
      <c r="AB148" s="240">
        <v>50.0</v>
      </c>
      <c r="AC148" s="240">
        <v>10.0</v>
      </c>
      <c r="AD148" s="240">
        <v>26.0</v>
      </c>
      <c r="AE148" s="240" t="s">
        <v>37</v>
      </c>
      <c r="AF148" s="240">
        <v>1018.0</v>
      </c>
      <c r="AG148" s="235">
        <v>50.0</v>
      </c>
      <c r="AH148" s="235">
        <v>10.0</v>
      </c>
      <c r="AI148" s="235">
        <v>30.0</v>
      </c>
      <c r="AJ148" s="235">
        <v>3256.0</v>
      </c>
      <c r="AK148" s="235">
        <v>1358.0</v>
      </c>
      <c r="AL148" s="240">
        <v>50.0</v>
      </c>
      <c r="AM148" s="240">
        <v>10.0</v>
      </c>
      <c r="AN148" s="240">
        <v>41.0</v>
      </c>
      <c r="AO148" s="240">
        <v>8181.0</v>
      </c>
      <c r="AP148" s="240">
        <v>1578.0</v>
      </c>
      <c r="AQ148" s="235">
        <v>50.0</v>
      </c>
      <c r="AR148" s="235">
        <v>10.0</v>
      </c>
      <c r="AS148" s="235">
        <v>90.0</v>
      </c>
      <c r="AT148" s="235">
        <v>10607.0</v>
      </c>
      <c r="AU148" s="235">
        <v>1494.0</v>
      </c>
    </row>
    <row r="149" ht="42.75" customHeight="1">
      <c r="A149" s="208">
        <v>148.0</v>
      </c>
      <c r="B149" s="208">
        <v>4.375E9</v>
      </c>
      <c r="C149" s="236" t="s">
        <v>10</v>
      </c>
      <c r="D149" s="236" t="s">
        <v>105</v>
      </c>
      <c r="E149" s="236" t="s">
        <v>614</v>
      </c>
      <c r="F149" s="236">
        <v>127.435602</v>
      </c>
      <c r="G149" s="236">
        <v>36.85542</v>
      </c>
      <c r="H149" s="221" t="s">
        <v>615</v>
      </c>
      <c r="I149" s="210">
        <f t="shared" si="24"/>
        <v>0.9281609195</v>
      </c>
      <c r="J149" s="211" t="str">
        <f t="shared" si="25"/>
        <v>축소</v>
      </c>
      <c r="K149" s="219">
        <f t="shared" si="26"/>
        <v>77</v>
      </c>
      <c r="L149" s="219">
        <f t="shared" si="27"/>
        <v>109</v>
      </c>
      <c r="M149" s="220" t="s">
        <v>485</v>
      </c>
      <c r="N149" s="237" t="s">
        <v>19</v>
      </c>
      <c r="O149" s="238">
        <v>37257.0</v>
      </c>
      <c r="P149" s="221" t="s">
        <v>207</v>
      </c>
      <c r="Q149" s="221" t="s">
        <v>570</v>
      </c>
      <c r="R149" s="221" t="s">
        <v>209</v>
      </c>
      <c r="S149" s="221" t="s">
        <v>210</v>
      </c>
      <c r="T149" s="221" t="s">
        <v>616</v>
      </c>
      <c r="U149" s="239" t="s">
        <v>617</v>
      </c>
      <c r="V149" s="236" t="s">
        <v>618</v>
      </c>
      <c r="W149" s="235" t="s">
        <v>37</v>
      </c>
      <c r="X149" s="235">
        <v>5.0</v>
      </c>
      <c r="Y149" s="235">
        <v>15.0</v>
      </c>
      <c r="Z149" s="235" t="s">
        <v>37</v>
      </c>
      <c r="AA149" s="235" t="s">
        <v>37</v>
      </c>
      <c r="AB149" s="240">
        <v>120.0</v>
      </c>
      <c r="AC149" s="240">
        <v>10.0</v>
      </c>
      <c r="AD149" s="240">
        <v>247.0</v>
      </c>
      <c r="AE149" s="240">
        <v>2365.0</v>
      </c>
      <c r="AF149" s="240">
        <v>1158.0</v>
      </c>
      <c r="AG149" s="235">
        <v>200.0</v>
      </c>
      <c r="AH149" s="235">
        <v>10.0</v>
      </c>
      <c r="AI149" s="235">
        <v>216.0</v>
      </c>
      <c r="AJ149" s="235">
        <v>12875.0</v>
      </c>
      <c r="AK149" s="235">
        <v>2466.0</v>
      </c>
      <c r="AL149" s="240">
        <v>80.0</v>
      </c>
      <c r="AM149" s="240">
        <v>10.0</v>
      </c>
      <c r="AN149" s="240">
        <v>348.0</v>
      </c>
      <c r="AO149" s="240">
        <v>29632.0</v>
      </c>
      <c r="AP149" s="240">
        <v>3231.0</v>
      </c>
      <c r="AQ149" s="235">
        <v>100.0</v>
      </c>
      <c r="AR149" s="235">
        <v>10.0</v>
      </c>
      <c r="AS149" s="235">
        <v>323.0</v>
      </c>
      <c r="AT149" s="235">
        <v>37460.0</v>
      </c>
      <c r="AU149" s="235">
        <v>4038.0</v>
      </c>
    </row>
    <row r="150" ht="42.75" customHeight="1">
      <c r="A150" s="208">
        <v>149.0</v>
      </c>
      <c r="B150" s="208">
        <v>4.376E9</v>
      </c>
      <c r="C150" s="236" t="s">
        <v>10</v>
      </c>
      <c r="D150" s="236" t="s">
        <v>105</v>
      </c>
      <c r="E150" s="236" t="s">
        <v>619</v>
      </c>
      <c r="F150" s="236">
        <v>127.786704</v>
      </c>
      <c r="G150" s="236">
        <v>36.815381</v>
      </c>
      <c r="H150" s="221" t="s">
        <v>620</v>
      </c>
      <c r="I150" s="210">
        <f t="shared" si="24"/>
        <v>1.388888889</v>
      </c>
      <c r="J150" s="211" t="str">
        <f t="shared" si="25"/>
        <v>확대</v>
      </c>
      <c r="K150" s="219">
        <f t="shared" si="26"/>
        <v>10</v>
      </c>
      <c r="L150" s="219">
        <f t="shared" si="27"/>
        <v>176</v>
      </c>
      <c r="M150" s="220" t="s">
        <v>462</v>
      </c>
      <c r="N150" s="237" t="s">
        <v>19</v>
      </c>
      <c r="O150" s="238">
        <v>35156.0</v>
      </c>
      <c r="P150" s="221" t="s">
        <v>207</v>
      </c>
      <c r="Q150" s="221" t="s">
        <v>349</v>
      </c>
      <c r="R150" s="221" t="s">
        <v>209</v>
      </c>
      <c r="S150" s="221" t="s">
        <v>210</v>
      </c>
      <c r="T150" s="221" t="s">
        <v>350</v>
      </c>
      <c r="U150" s="239" t="s">
        <v>621</v>
      </c>
      <c r="V150" s="236" t="s">
        <v>622</v>
      </c>
      <c r="W150" s="235">
        <v>50.0</v>
      </c>
      <c r="X150" s="235">
        <v>6.0</v>
      </c>
      <c r="Y150" s="235">
        <v>37.0</v>
      </c>
      <c r="Z150" s="235">
        <v>231.0</v>
      </c>
      <c r="AA150" s="235">
        <v>617.0</v>
      </c>
      <c r="AB150" s="240">
        <v>30.0</v>
      </c>
      <c r="AC150" s="240">
        <v>6.0</v>
      </c>
      <c r="AD150" s="240">
        <v>152.0</v>
      </c>
      <c r="AE150" s="240">
        <v>9462.0</v>
      </c>
      <c r="AF150" s="240">
        <v>1139.0</v>
      </c>
      <c r="AG150" s="235">
        <v>30.0</v>
      </c>
      <c r="AH150" s="235">
        <v>10.0</v>
      </c>
      <c r="AI150" s="235">
        <v>198.0</v>
      </c>
      <c r="AJ150" s="235">
        <v>30387.0</v>
      </c>
      <c r="AK150" s="235">
        <v>1315.0</v>
      </c>
      <c r="AL150" s="240">
        <v>30.0</v>
      </c>
      <c r="AM150" s="240">
        <v>10.0</v>
      </c>
      <c r="AN150" s="240">
        <v>144.0</v>
      </c>
      <c r="AO150" s="240">
        <v>42433.0</v>
      </c>
      <c r="AP150" s="240">
        <v>1334.0</v>
      </c>
      <c r="AQ150" s="235">
        <v>20.0</v>
      </c>
      <c r="AR150" s="235">
        <v>10.0</v>
      </c>
      <c r="AS150" s="235">
        <v>200.0</v>
      </c>
      <c r="AT150" s="235">
        <v>30167.0</v>
      </c>
      <c r="AU150" s="235">
        <v>1294.0</v>
      </c>
    </row>
    <row r="151" ht="42.75" customHeight="1">
      <c r="A151" s="208">
        <v>150.0</v>
      </c>
      <c r="B151" s="208">
        <v>4.377E9</v>
      </c>
      <c r="C151" s="324" t="s">
        <v>10</v>
      </c>
      <c r="D151" s="324" t="s">
        <v>105</v>
      </c>
      <c r="E151" s="325" t="s">
        <v>623</v>
      </c>
      <c r="F151" s="324">
        <v>127.690487</v>
      </c>
      <c r="G151" s="324">
        <v>36.940282</v>
      </c>
      <c r="H151" s="286" t="s">
        <v>624</v>
      </c>
      <c r="I151" s="210">
        <f t="shared" si="24"/>
        <v>0.6722689076</v>
      </c>
      <c r="J151" s="211" t="str">
        <f t="shared" si="25"/>
        <v>축소</v>
      </c>
      <c r="K151" s="219">
        <f t="shared" si="26"/>
        <v>151</v>
      </c>
      <c r="L151" s="219">
        <f t="shared" si="27"/>
        <v>35</v>
      </c>
      <c r="M151" s="289" t="s">
        <v>625</v>
      </c>
      <c r="N151" s="283" t="s">
        <v>626</v>
      </c>
      <c r="O151" s="326">
        <v>43878.0</v>
      </c>
      <c r="P151" s="221" t="s">
        <v>207</v>
      </c>
      <c r="Q151" s="286" t="s">
        <v>227</v>
      </c>
      <c r="R151" s="286" t="s">
        <v>209</v>
      </c>
      <c r="S151" s="286" t="s">
        <v>210</v>
      </c>
      <c r="T151" s="286" t="s">
        <v>228</v>
      </c>
      <c r="U151" s="233" t="s">
        <v>627</v>
      </c>
      <c r="V151" s="324" t="s">
        <v>628</v>
      </c>
      <c r="W151" s="327" t="s">
        <v>37</v>
      </c>
      <c r="X151" s="327" t="s">
        <v>37</v>
      </c>
      <c r="Y151" s="327" t="s">
        <v>37</v>
      </c>
      <c r="Z151" s="327" t="s">
        <v>37</v>
      </c>
      <c r="AA151" s="327" t="s">
        <v>37</v>
      </c>
      <c r="AB151" s="328">
        <v>30.0</v>
      </c>
      <c r="AC151" s="328">
        <v>10.0</v>
      </c>
      <c r="AD151" s="328">
        <v>379.0</v>
      </c>
      <c r="AE151" s="328">
        <v>18855.0</v>
      </c>
      <c r="AF151" s="328">
        <v>3280.0</v>
      </c>
      <c r="AG151" s="327">
        <v>30.0</v>
      </c>
      <c r="AH151" s="284">
        <v>10.0</v>
      </c>
      <c r="AI151" s="327">
        <v>902.0</v>
      </c>
      <c r="AJ151" s="327">
        <v>54076.0</v>
      </c>
      <c r="AK151" s="327">
        <v>3723.0</v>
      </c>
      <c r="AL151" s="328">
        <v>30.0</v>
      </c>
      <c r="AM151" s="329">
        <v>10.0</v>
      </c>
      <c r="AN151" s="328">
        <v>1190.0</v>
      </c>
      <c r="AO151" s="328">
        <v>71260.0</v>
      </c>
      <c r="AP151" s="328">
        <v>4860.0</v>
      </c>
      <c r="AQ151" s="327">
        <v>50.0</v>
      </c>
      <c r="AR151" s="327">
        <v>10.0</v>
      </c>
      <c r="AS151" s="327">
        <v>800.0</v>
      </c>
      <c r="AT151" s="327">
        <v>81357.0</v>
      </c>
      <c r="AU151" s="327">
        <v>5011.0</v>
      </c>
    </row>
    <row r="152" ht="42.75" customHeight="1">
      <c r="A152" s="208">
        <v>151.0</v>
      </c>
      <c r="B152" s="208">
        <v>4.38E9</v>
      </c>
      <c r="C152" s="223" t="s">
        <v>10</v>
      </c>
      <c r="D152" s="223" t="s">
        <v>105</v>
      </c>
      <c r="E152" s="234" t="s">
        <v>629</v>
      </c>
      <c r="F152" s="223">
        <v>128.365589</v>
      </c>
      <c r="G152" s="223">
        <v>36.984539</v>
      </c>
      <c r="H152" s="231" t="s">
        <v>630</v>
      </c>
      <c r="I152" s="210">
        <f t="shared" si="24"/>
        <v>0.8870967742</v>
      </c>
      <c r="J152" s="211" t="str">
        <f t="shared" si="25"/>
        <v>축소</v>
      </c>
      <c r="K152" s="219">
        <f t="shared" si="26"/>
        <v>94</v>
      </c>
      <c r="L152" s="219">
        <f t="shared" si="27"/>
        <v>92</v>
      </c>
      <c r="M152" s="220" t="s">
        <v>467</v>
      </c>
      <c r="N152" s="237" t="s">
        <v>19</v>
      </c>
      <c r="O152" s="226">
        <v>43756.0</v>
      </c>
      <c r="P152" s="221" t="s">
        <v>207</v>
      </c>
      <c r="Q152" s="227" t="s">
        <v>631</v>
      </c>
      <c r="R152" s="227" t="s">
        <v>209</v>
      </c>
      <c r="S152" s="231" t="s">
        <v>210</v>
      </c>
      <c r="T152" s="231" t="s">
        <v>350</v>
      </c>
      <c r="U152" s="233" t="s">
        <v>632</v>
      </c>
      <c r="V152" s="223" t="s">
        <v>633</v>
      </c>
      <c r="W152" s="229">
        <v>100.0</v>
      </c>
      <c r="X152" s="229">
        <v>4.0</v>
      </c>
      <c r="Y152" s="229">
        <v>10.0</v>
      </c>
      <c r="Z152" s="229" t="s">
        <v>37</v>
      </c>
      <c r="AA152" s="229">
        <v>118.0</v>
      </c>
      <c r="AB152" s="230">
        <v>100.0</v>
      </c>
      <c r="AC152" s="230">
        <v>4.0</v>
      </c>
      <c r="AD152" s="230">
        <v>119.0</v>
      </c>
      <c r="AE152" s="230" t="s">
        <v>37</v>
      </c>
      <c r="AF152" s="230">
        <v>615.0</v>
      </c>
      <c r="AG152" s="229">
        <v>70.0</v>
      </c>
      <c r="AH152" s="229">
        <v>10.0</v>
      </c>
      <c r="AI152" s="229">
        <v>146.0</v>
      </c>
      <c r="AJ152" s="229">
        <v>3267.0</v>
      </c>
      <c r="AK152" s="229">
        <v>980.0</v>
      </c>
      <c r="AL152" s="230">
        <v>70.0</v>
      </c>
      <c r="AM152" s="230">
        <v>10.0</v>
      </c>
      <c r="AN152" s="230">
        <v>248.0</v>
      </c>
      <c r="AO152" s="230">
        <v>6477.0</v>
      </c>
      <c r="AP152" s="230">
        <v>1049.0</v>
      </c>
      <c r="AQ152" s="229">
        <v>70.0</v>
      </c>
      <c r="AR152" s="229">
        <v>10.0</v>
      </c>
      <c r="AS152" s="229">
        <v>220.0</v>
      </c>
      <c r="AT152" s="229">
        <v>11405.0</v>
      </c>
      <c r="AU152" s="229">
        <v>1143.0</v>
      </c>
    </row>
    <row r="153" ht="42.75" customHeight="1">
      <c r="A153" s="208">
        <v>152.0</v>
      </c>
      <c r="B153" s="208">
        <v>4.413E9</v>
      </c>
      <c r="C153" s="208" t="s">
        <v>10</v>
      </c>
      <c r="D153" s="208" t="s">
        <v>106</v>
      </c>
      <c r="E153" s="207" t="s">
        <v>634</v>
      </c>
      <c r="F153" s="223">
        <v>127.113892</v>
      </c>
      <c r="G153" s="223">
        <v>36.815147</v>
      </c>
      <c r="H153" s="227" t="s">
        <v>635</v>
      </c>
      <c r="I153" s="210">
        <f t="shared" si="24"/>
        <v>1.166832175</v>
      </c>
      <c r="J153" s="211" t="str">
        <f t="shared" si="25"/>
        <v>확대</v>
      </c>
      <c r="K153" s="219">
        <f t="shared" si="26"/>
        <v>21</v>
      </c>
      <c r="L153" s="219">
        <f t="shared" si="27"/>
        <v>165</v>
      </c>
      <c r="M153" s="220" t="s">
        <v>524</v>
      </c>
      <c r="N153" s="241" t="s">
        <v>22</v>
      </c>
      <c r="O153" s="226">
        <v>43928.0</v>
      </c>
      <c r="P153" s="221" t="s">
        <v>207</v>
      </c>
      <c r="Q153" s="227" t="s">
        <v>227</v>
      </c>
      <c r="R153" s="227" t="s">
        <v>209</v>
      </c>
      <c r="S153" s="227" t="s">
        <v>210</v>
      </c>
      <c r="T153" s="227" t="s">
        <v>228</v>
      </c>
      <c r="U153" s="227" t="s">
        <v>636</v>
      </c>
      <c r="V153" s="223" t="s">
        <v>637</v>
      </c>
      <c r="W153" s="229" t="s">
        <v>37</v>
      </c>
      <c r="X153" s="229" t="s">
        <v>37</v>
      </c>
      <c r="Y153" s="229" t="s">
        <v>37</v>
      </c>
      <c r="Z153" s="229" t="s">
        <v>37</v>
      </c>
      <c r="AA153" s="229" t="s">
        <v>37</v>
      </c>
      <c r="AB153" s="230">
        <v>50.0</v>
      </c>
      <c r="AC153" s="230">
        <v>6.0</v>
      </c>
      <c r="AD153" s="230">
        <v>1785.0</v>
      </c>
      <c r="AE153" s="230">
        <v>116485.0</v>
      </c>
      <c r="AF153" s="230">
        <v>8425.0</v>
      </c>
      <c r="AG153" s="229">
        <v>70.0</v>
      </c>
      <c r="AH153" s="229">
        <v>10.0</v>
      </c>
      <c r="AI153" s="229">
        <v>3888.0</v>
      </c>
      <c r="AJ153" s="229">
        <v>236116.0</v>
      </c>
      <c r="AK153" s="229">
        <v>12697.0</v>
      </c>
      <c r="AL153" s="230">
        <v>30.0</v>
      </c>
      <c r="AM153" s="230">
        <v>10.0</v>
      </c>
      <c r="AN153" s="230">
        <v>4028.0</v>
      </c>
      <c r="AO153" s="230">
        <v>286190.0</v>
      </c>
      <c r="AP153" s="230">
        <v>26720.0</v>
      </c>
      <c r="AQ153" s="229">
        <v>30.0</v>
      </c>
      <c r="AR153" s="229">
        <v>10.0</v>
      </c>
      <c r="AS153" s="229">
        <v>4700.0</v>
      </c>
      <c r="AT153" s="229">
        <v>332863.0</v>
      </c>
      <c r="AU153" s="229">
        <v>30200.0</v>
      </c>
    </row>
    <row r="154" ht="42.75" customHeight="1">
      <c r="A154" s="208">
        <v>153.0</v>
      </c>
      <c r="B154" s="208">
        <v>4.415E9</v>
      </c>
      <c r="C154" s="236" t="s">
        <v>10</v>
      </c>
      <c r="D154" s="236" t="s">
        <v>106</v>
      </c>
      <c r="E154" s="236" t="s">
        <v>638</v>
      </c>
      <c r="F154" s="236">
        <v>127.11904</v>
      </c>
      <c r="G154" s="236">
        <v>36.446556</v>
      </c>
      <c r="H154" s="221" t="s">
        <v>639</v>
      </c>
      <c r="I154" s="210">
        <f t="shared" si="24"/>
        <v>0.678623364</v>
      </c>
      <c r="J154" s="211" t="str">
        <f t="shared" si="25"/>
        <v>축소</v>
      </c>
      <c r="K154" s="219">
        <f t="shared" si="26"/>
        <v>150</v>
      </c>
      <c r="L154" s="219">
        <f t="shared" si="27"/>
        <v>36</v>
      </c>
      <c r="M154" s="220" t="s">
        <v>640</v>
      </c>
      <c r="N154" s="237" t="s">
        <v>19</v>
      </c>
      <c r="O154" s="238">
        <v>43739.0</v>
      </c>
      <c r="P154" s="221" t="s">
        <v>207</v>
      </c>
      <c r="Q154" s="221" t="s">
        <v>641</v>
      </c>
      <c r="R154" s="221" t="s">
        <v>209</v>
      </c>
      <c r="S154" s="221" t="s">
        <v>210</v>
      </c>
      <c r="T154" s="221" t="s">
        <v>247</v>
      </c>
      <c r="U154" s="330" t="s">
        <v>642</v>
      </c>
      <c r="V154" s="236" t="s">
        <v>37</v>
      </c>
      <c r="W154" s="235">
        <v>100.0</v>
      </c>
      <c r="X154" s="235">
        <v>5.0</v>
      </c>
      <c r="Y154" s="235">
        <v>22.0</v>
      </c>
      <c r="Z154" s="235">
        <v>10249.0</v>
      </c>
      <c r="AA154" s="235">
        <v>1159.0</v>
      </c>
      <c r="AB154" s="240">
        <v>100.0</v>
      </c>
      <c r="AC154" s="240">
        <v>5.0</v>
      </c>
      <c r="AD154" s="240">
        <v>584.0</v>
      </c>
      <c r="AE154" s="240">
        <v>44135.0</v>
      </c>
      <c r="AF154" s="240">
        <v>3275.0</v>
      </c>
      <c r="AG154" s="235">
        <v>100.0</v>
      </c>
      <c r="AH154" s="235">
        <v>5.0</v>
      </c>
      <c r="AI154" s="235">
        <v>1341.0</v>
      </c>
      <c r="AJ154" s="235">
        <v>39378.0</v>
      </c>
      <c r="AK154" s="235">
        <v>4177.0</v>
      </c>
      <c r="AL154" s="240">
        <v>100.0</v>
      </c>
      <c r="AM154" s="240">
        <v>10.0</v>
      </c>
      <c r="AN154" s="240">
        <v>2063.0</v>
      </c>
      <c r="AO154" s="240">
        <v>52779.0</v>
      </c>
      <c r="AP154" s="240">
        <v>4800.0</v>
      </c>
      <c r="AQ154" s="235">
        <v>100.0</v>
      </c>
      <c r="AR154" s="235">
        <v>10.0</v>
      </c>
      <c r="AS154" s="235">
        <v>1400.0</v>
      </c>
      <c r="AT154" s="235">
        <v>178633.0</v>
      </c>
      <c r="AU154" s="235">
        <v>4456.0</v>
      </c>
    </row>
    <row r="155" ht="42.75" customHeight="1">
      <c r="A155" s="208">
        <v>154.0</v>
      </c>
      <c r="B155" s="208">
        <v>4.418E9</v>
      </c>
      <c r="C155" s="223" t="s">
        <v>10</v>
      </c>
      <c r="D155" s="223" t="s">
        <v>106</v>
      </c>
      <c r="E155" s="234" t="s">
        <v>643</v>
      </c>
      <c r="F155" s="223">
        <v>126.612803</v>
      </c>
      <c r="G155" s="223">
        <v>36.333452</v>
      </c>
      <c r="H155" s="227" t="s">
        <v>644</v>
      </c>
      <c r="I155" s="210">
        <f t="shared" si="24"/>
        <v>1.047169811</v>
      </c>
      <c r="J155" s="211" t="str">
        <f t="shared" si="25"/>
        <v>확대</v>
      </c>
      <c r="K155" s="219">
        <f t="shared" si="26"/>
        <v>47</v>
      </c>
      <c r="L155" s="219">
        <f t="shared" si="27"/>
        <v>139</v>
      </c>
      <c r="M155" s="220" t="s">
        <v>467</v>
      </c>
      <c r="N155" s="241" t="s">
        <v>19</v>
      </c>
      <c r="O155" s="226">
        <v>43717.0</v>
      </c>
      <c r="P155" s="221" t="s">
        <v>207</v>
      </c>
      <c r="Q155" s="227" t="s">
        <v>645</v>
      </c>
      <c r="R155" s="227" t="s">
        <v>209</v>
      </c>
      <c r="S155" s="227" t="s">
        <v>210</v>
      </c>
      <c r="T155" s="227" t="s">
        <v>350</v>
      </c>
      <c r="U155" s="233" t="s">
        <v>646</v>
      </c>
      <c r="V155" s="234" t="s">
        <v>647</v>
      </c>
      <c r="W155" s="229">
        <v>50.0</v>
      </c>
      <c r="X155" s="229">
        <v>5.0</v>
      </c>
      <c r="Y155" s="229">
        <v>10.0</v>
      </c>
      <c r="Z155" s="229" t="s">
        <v>37</v>
      </c>
      <c r="AA155" s="229">
        <v>1018.0</v>
      </c>
      <c r="AB155" s="230">
        <v>70.0</v>
      </c>
      <c r="AC155" s="230">
        <v>10.0</v>
      </c>
      <c r="AD155" s="230">
        <v>322.0</v>
      </c>
      <c r="AE155" s="230">
        <v>4272.0</v>
      </c>
      <c r="AF155" s="230">
        <v>2445.0</v>
      </c>
      <c r="AG155" s="229">
        <v>70.0</v>
      </c>
      <c r="AH155" s="229">
        <v>10.0</v>
      </c>
      <c r="AI155" s="229">
        <v>584.0</v>
      </c>
      <c r="AJ155" s="229">
        <v>15272.0</v>
      </c>
      <c r="AK155" s="229">
        <v>3644.0</v>
      </c>
      <c r="AL155" s="230">
        <v>70.0</v>
      </c>
      <c r="AM155" s="230">
        <v>10.0</v>
      </c>
      <c r="AN155" s="230">
        <v>424.0</v>
      </c>
      <c r="AO155" s="230">
        <v>25156.0</v>
      </c>
      <c r="AP155" s="230">
        <v>3991.0</v>
      </c>
      <c r="AQ155" s="229">
        <v>70.0</v>
      </c>
      <c r="AR155" s="229">
        <v>10.0</v>
      </c>
      <c r="AS155" s="229">
        <v>444.0</v>
      </c>
      <c r="AT155" s="229">
        <v>31065.0</v>
      </c>
      <c r="AU155" s="229">
        <v>4224.0</v>
      </c>
    </row>
    <row r="156" ht="42.75" customHeight="1">
      <c r="A156" s="208">
        <v>155.0</v>
      </c>
      <c r="B156" s="208">
        <v>4.42E9</v>
      </c>
      <c r="C156" s="208" t="s">
        <v>10</v>
      </c>
      <c r="D156" s="208" t="s">
        <v>106</v>
      </c>
      <c r="E156" s="207" t="s">
        <v>648</v>
      </c>
      <c r="F156" s="223">
        <v>127.002474</v>
      </c>
      <c r="G156" s="223">
        <v>36.790013</v>
      </c>
      <c r="H156" s="231" t="s">
        <v>649</v>
      </c>
      <c r="I156" s="210">
        <f t="shared" si="24"/>
        <v>0.9028530155</v>
      </c>
      <c r="J156" s="211" t="str">
        <f t="shared" si="25"/>
        <v>축소</v>
      </c>
      <c r="K156" s="219">
        <f t="shared" si="26"/>
        <v>86</v>
      </c>
      <c r="L156" s="219">
        <f t="shared" si="27"/>
        <v>100</v>
      </c>
      <c r="M156" s="220" t="s">
        <v>440</v>
      </c>
      <c r="N156" s="283" t="s">
        <v>18</v>
      </c>
      <c r="O156" s="226">
        <v>39417.0</v>
      </c>
      <c r="P156" s="221" t="s">
        <v>207</v>
      </c>
      <c r="Q156" s="227" t="s">
        <v>379</v>
      </c>
      <c r="R156" s="227" t="s">
        <v>209</v>
      </c>
      <c r="S156" s="231" t="s">
        <v>210</v>
      </c>
      <c r="T156" s="231" t="s">
        <v>350</v>
      </c>
      <c r="U156" s="227" t="s">
        <v>650</v>
      </c>
      <c r="V156" s="223" t="s">
        <v>37</v>
      </c>
      <c r="W156" s="229">
        <v>30.0</v>
      </c>
      <c r="X156" s="229">
        <v>10.0</v>
      </c>
      <c r="Y156" s="229">
        <v>5.8</v>
      </c>
      <c r="Z156" s="229" t="s">
        <v>37</v>
      </c>
      <c r="AA156" s="229">
        <v>343.0</v>
      </c>
      <c r="AB156" s="230">
        <v>30.0</v>
      </c>
      <c r="AC156" s="230">
        <v>10.0</v>
      </c>
      <c r="AD156" s="230">
        <v>714.0</v>
      </c>
      <c r="AE156" s="230">
        <v>45570.0</v>
      </c>
      <c r="AF156" s="230">
        <v>6758.0</v>
      </c>
      <c r="AG156" s="229">
        <v>100.0</v>
      </c>
      <c r="AH156" s="229">
        <v>10.0</v>
      </c>
      <c r="AI156" s="229">
        <v>1886.0</v>
      </c>
      <c r="AJ156" s="229">
        <v>108877.0</v>
      </c>
      <c r="AK156" s="229">
        <v>9545.0</v>
      </c>
      <c r="AL156" s="230">
        <v>100.0</v>
      </c>
      <c r="AM156" s="230">
        <v>10.0</v>
      </c>
      <c r="AN156" s="230">
        <v>2769.0</v>
      </c>
      <c r="AO156" s="230">
        <v>196079.0</v>
      </c>
      <c r="AP156" s="230">
        <v>10669.0</v>
      </c>
      <c r="AQ156" s="229">
        <v>30.0</v>
      </c>
      <c r="AR156" s="229">
        <v>10.0</v>
      </c>
      <c r="AS156" s="229">
        <v>2500.0</v>
      </c>
      <c r="AT156" s="229">
        <v>247881.0</v>
      </c>
      <c r="AU156" s="229">
        <v>12423.0</v>
      </c>
    </row>
    <row r="157" ht="42.75" customHeight="1">
      <c r="A157" s="208">
        <v>156.0</v>
      </c>
      <c r="B157" s="208">
        <v>4.421E9</v>
      </c>
      <c r="C157" s="236" t="s">
        <v>10</v>
      </c>
      <c r="D157" s="236" t="s">
        <v>106</v>
      </c>
      <c r="E157" s="236" t="s">
        <v>651</v>
      </c>
      <c r="F157" s="236">
        <v>126.4502766</v>
      </c>
      <c r="G157" s="236">
        <v>36.7849216</v>
      </c>
      <c r="H157" s="221" t="s">
        <v>652</v>
      </c>
      <c r="I157" s="210">
        <f t="shared" si="24"/>
        <v>0.9137931034</v>
      </c>
      <c r="J157" s="211" t="str">
        <f t="shared" si="25"/>
        <v>축소</v>
      </c>
      <c r="K157" s="219">
        <f t="shared" si="26"/>
        <v>83</v>
      </c>
      <c r="L157" s="219">
        <f t="shared" si="27"/>
        <v>103</v>
      </c>
      <c r="M157" s="220" t="s">
        <v>653</v>
      </c>
      <c r="N157" s="237" t="s">
        <v>19</v>
      </c>
      <c r="O157" s="238">
        <v>43678.0</v>
      </c>
      <c r="P157" s="221" t="s">
        <v>207</v>
      </c>
      <c r="Q157" s="221" t="s">
        <v>513</v>
      </c>
      <c r="R157" s="221" t="s">
        <v>209</v>
      </c>
      <c r="S157" s="221" t="s">
        <v>210</v>
      </c>
      <c r="T157" s="221" t="s">
        <v>350</v>
      </c>
      <c r="U157" s="239" t="s">
        <v>654</v>
      </c>
      <c r="V157" s="236" t="s">
        <v>655</v>
      </c>
      <c r="W157" s="235">
        <v>50.0</v>
      </c>
      <c r="X157" s="235">
        <v>6.0</v>
      </c>
      <c r="Y157" s="235">
        <v>70.0</v>
      </c>
      <c r="Z157" s="235">
        <v>19361.0</v>
      </c>
      <c r="AA157" s="235">
        <v>2000.0</v>
      </c>
      <c r="AB157" s="240">
        <v>50.0</v>
      </c>
      <c r="AC157" s="240">
        <v>10.0</v>
      </c>
      <c r="AD157" s="240">
        <v>700.0</v>
      </c>
      <c r="AE157" s="240">
        <v>54410.0</v>
      </c>
      <c r="AF157" s="240">
        <v>4017.0</v>
      </c>
      <c r="AG157" s="235">
        <v>50.0</v>
      </c>
      <c r="AH157" s="235">
        <v>10.0</v>
      </c>
      <c r="AI157" s="235">
        <v>1189.0</v>
      </c>
      <c r="AJ157" s="235">
        <v>74252.0</v>
      </c>
      <c r="AK157" s="235">
        <v>5407.0</v>
      </c>
      <c r="AL157" s="240">
        <v>50.0</v>
      </c>
      <c r="AM157" s="240">
        <v>10.0</v>
      </c>
      <c r="AN157" s="240">
        <v>1160.0</v>
      </c>
      <c r="AO157" s="240">
        <v>102024.0</v>
      </c>
      <c r="AP157" s="240">
        <v>5999.0</v>
      </c>
      <c r="AQ157" s="235">
        <v>30.0</v>
      </c>
      <c r="AR157" s="235">
        <v>10.0</v>
      </c>
      <c r="AS157" s="235">
        <v>1060.0</v>
      </c>
      <c r="AT157" s="235">
        <v>288063.0</v>
      </c>
      <c r="AU157" s="235">
        <v>6323.0</v>
      </c>
    </row>
    <row r="158" ht="42.75" customHeight="1">
      <c r="A158" s="208">
        <v>157.0</v>
      </c>
      <c r="B158" s="208">
        <v>4.423E9</v>
      </c>
      <c r="C158" s="223" t="s">
        <v>10</v>
      </c>
      <c r="D158" s="223" t="s">
        <v>106</v>
      </c>
      <c r="E158" s="234" t="s">
        <v>656</v>
      </c>
      <c r="F158" s="223">
        <v>127.0986227</v>
      </c>
      <c r="G158" s="223">
        <v>36.1872399</v>
      </c>
      <c r="H158" s="231" t="s">
        <v>657</v>
      </c>
      <c r="I158" s="210">
        <f t="shared" si="24"/>
        <v>1.138297872</v>
      </c>
      <c r="J158" s="211" t="str">
        <f t="shared" si="25"/>
        <v>확대</v>
      </c>
      <c r="K158" s="219">
        <f t="shared" si="26"/>
        <v>26</v>
      </c>
      <c r="L158" s="219">
        <f t="shared" si="27"/>
        <v>160</v>
      </c>
      <c r="M158" s="220" t="s">
        <v>467</v>
      </c>
      <c r="N158" s="241" t="s">
        <v>19</v>
      </c>
      <c r="O158" s="226">
        <v>43709.0</v>
      </c>
      <c r="P158" s="221" t="s">
        <v>207</v>
      </c>
      <c r="Q158" s="227" t="s">
        <v>658</v>
      </c>
      <c r="R158" s="227" t="s">
        <v>209</v>
      </c>
      <c r="S158" s="231" t="s">
        <v>210</v>
      </c>
      <c r="T158" s="231" t="s">
        <v>659</v>
      </c>
      <c r="U158" s="233" t="s">
        <v>660</v>
      </c>
      <c r="V158" s="223" t="s">
        <v>37</v>
      </c>
      <c r="W158" s="229">
        <v>40.0</v>
      </c>
      <c r="X158" s="229">
        <v>10.0</v>
      </c>
      <c r="Y158" s="229">
        <v>60.0</v>
      </c>
      <c r="Z158" s="229" t="s">
        <v>37</v>
      </c>
      <c r="AA158" s="229">
        <v>901.0</v>
      </c>
      <c r="AB158" s="230">
        <v>40.0</v>
      </c>
      <c r="AC158" s="230">
        <v>10.0</v>
      </c>
      <c r="AD158" s="230">
        <v>210.0</v>
      </c>
      <c r="AE158" s="230">
        <v>7002.0</v>
      </c>
      <c r="AF158" s="230">
        <v>3402.0</v>
      </c>
      <c r="AG158" s="229">
        <v>100.0</v>
      </c>
      <c r="AH158" s="229">
        <v>10.0</v>
      </c>
      <c r="AI158" s="229">
        <v>827.0</v>
      </c>
      <c r="AJ158" s="229">
        <v>61872.0</v>
      </c>
      <c r="AK158" s="229">
        <v>4356.0</v>
      </c>
      <c r="AL158" s="230">
        <v>100.0</v>
      </c>
      <c r="AM158" s="230">
        <v>10.0</v>
      </c>
      <c r="AN158" s="230">
        <v>1034.0</v>
      </c>
      <c r="AO158" s="230">
        <v>92464.0</v>
      </c>
      <c r="AP158" s="230">
        <v>4881.0</v>
      </c>
      <c r="AQ158" s="229">
        <v>70.0</v>
      </c>
      <c r="AR158" s="229">
        <v>10.0</v>
      </c>
      <c r="AS158" s="229">
        <v>1177.0</v>
      </c>
      <c r="AT158" s="229">
        <v>108056.0</v>
      </c>
      <c r="AU158" s="229">
        <v>4644.0</v>
      </c>
    </row>
    <row r="159" ht="42.75" customHeight="1">
      <c r="A159" s="208">
        <v>158.0</v>
      </c>
      <c r="B159" s="208">
        <v>4.425E9</v>
      </c>
      <c r="C159" s="236" t="s">
        <v>10</v>
      </c>
      <c r="D159" s="236" t="s">
        <v>106</v>
      </c>
      <c r="E159" s="236" t="s">
        <v>661</v>
      </c>
      <c r="F159" s="208">
        <v>127.248633</v>
      </c>
      <c r="G159" s="208">
        <v>36.274554</v>
      </c>
      <c r="H159" s="221" t="s">
        <v>662</v>
      </c>
      <c r="I159" s="210">
        <f t="shared" si="24"/>
        <v>1.133603239</v>
      </c>
      <c r="J159" s="211" t="str">
        <f t="shared" si="25"/>
        <v>확대</v>
      </c>
      <c r="K159" s="219">
        <f t="shared" si="26"/>
        <v>29</v>
      </c>
      <c r="L159" s="219">
        <f t="shared" si="27"/>
        <v>157</v>
      </c>
      <c r="M159" s="220" t="s">
        <v>663</v>
      </c>
      <c r="N159" s="237" t="s">
        <v>19</v>
      </c>
      <c r="O159" s="238">
        <v>43466.0</v>
      </c>
      <c r="P159" s="221" t="s">
        <v>207</v>
      </c>
      <c r="Q159" s="221" t="s">
        <v>664</v>
      </c>
      <c r="R159" s="221" t="s">
        <v>209</v>
      </c>
      <c r="S159" s="221" t="s">
        <v>210</v>
      </c>
      <c r="T159" s="221" t="s">
        <v>350</v>
      </c>
      <c r="U159" s="239" t="s">
        <v>665</v>
      </c>
      <c r="V159" s="236" t="s">
        <v>666</v>
      </c>
      <c r="W159" s="235">
        <v>50.0</v>
      </c>
      <c r="X159" s="235">
        <v>10.0</v>
      </c>
      <c r="Y159" s="235">
        <v>30.0</v>
      </c>
      <c r="Z159" s="235" t="s">
        <v>37</v>
      </c>
      <c r="AA159" s="235">
        <v>856.0</v>
      </c>
      <c r="AB159" s="240">
        <v>50.0</v>
      </c>
      <c r="AC159" s="240">
        <v>10.0</v>
      </c>
      <c r="AD159" s="240">
        <v>139.0</v>
      </c>
      <c r="AE159" s="240">
        <v>5289.0</v>
      </c>
      <c r="AF159" s="240">
        <v>695.0</v>
      </c>
      <c r="AG159" s="235">
        <v>50.0</v>
      </c>
      <c r="AH159" s="235">
        <v>10.0</v>
      </c>
      <c r="AI159" s="235">
        <v>225.0</v>
      </c>
      <c r="AJ159" s="235">
        <v>13232.0</v>
      </c>
      <c r="AK159" s="235">
        <v>918.0</v>
      </c>
      <c r="AL159" s="240">
        <v>50.0</v>
      </c>
      <c r="AM159" s="240">
        <v>10.0</v>
      </c>
      <c r="AN159" s="240">
        <v>247.0</v>
      </c>
      <c r="AO159" s="240">
        <v>19788.0</v>
      </c>
      <c r="AP159" s="240">
        <v>1103.0</v>
      </c>
      <c r="AQ159" s="235">
        <v>50.0</v>
      </c>
      <c r="AR159" s="235">
        <v>10.0</v>
      </c>
      <c r="AS159" s="235">
        <v>280.0</v>
      </c>
      <c r="AT159" s="235">
        <v>23616.0</v>
      </c>
      <c r="AU159" s="235">
        <v>1564.0</v>
      </c>
    </row>
    <row r="160" ht="42.75" customHeight="1">
      <c r="A160" s="208">
        <v>159.0</v>
      </c>
      <c r="B160" s="208">
        <v>4.427E9</v>
      </c>
      <c r="C160" s="223" t="s">
        <v>10</v>
      </c>
      <c r="D160" s="223" t="s">
        <v>106</v>
      </c>
      <c r="E160" s="234" t="s">
        <v>667</v>
      </c>
      <c r="F160" s="223">
        <v>126.6459003</v>
      </c>
      <c r="G160" s="223">
        <v>36.8899744</v>
      </c>
      <c r="H160" s="231" t="s">
        <v>668</v>
      </c>
      <c r="I160" s="210">
        <f t="shared" si="24"/>
        <v>0.4680638723</v>
      </c>
      <c r="J160" s="211" t="str">
        <f t="shared" si="25"/>
        <v>축소</v>
      </c>
      <c r="K160" s="219">
        <f t="shared" si="26"/>
        <v>175</v>
      </c>
      <c r="L160" s="219">
        <f t="shared" si="27"/>
        <v>11</v>
      </c>
      <c r="M160" s="220" t="s">
        <v>348</v>
      </c>
      <c r="N160" s="241" t="s">
        <v>19</v>
      </c>
      <c r="O160" s="226">
        <v>43891.0</v>
      </c>
      <c r="P160" s="221" t="s">
        <v>207</v>
      </c>
      <c r="Q160" s="227" t="s">
        <v>513</v>
      </c>
      <c r="R160" s="227" t="s">
        <v>209</v>
      </c>
      <c r="S160" s="231" t="s">
        <v>210</v>
      </c>
      <c r="T160" s="231" t="s">
        <v>350</v>
      </c>
      <c r="U160" s="233" t="s">
        <v>669</v>
      </c>
      <c r="V160" s="223" t="s">
        <v>37</v>
      </c>
      <c r="W160" s="229">
        <v>50.0</v>
      </c>
      <c r="X160" s="229">
        <v>6.0</v>
      </c>
      <c r="Y160" s="229">
        <v>30.0</v>
      </c>
      <c r="Z160" s="229">
        <v>763.0</v>
      </c>
      <c r="AA160" s="229">
        <v>2100.0</v>
      </c>
      <c r="AB160" s="230">
        <v>50.0</v>
      </c>
      <c r="AC160" s="230">
        <v>10.0</v>
      </c>
      <c r="AD160" s="230">
        <v>77.0</v>
      </c>
      <c r="AE160" s="230">
        <v>3444.0</v>
      </c>
      <c r="AF160" s="230">
        <v>2445.0</v>
      </c>
      <c r="AG160" s="229">
        <v>50.0</v>
      </c>
      <c r="AH160" s="229">
        <v>10.0</v>
      </c>
      <c r="AI160" s="229">
        <v>495.0</v>
      </c>
      <c r="AJ160" s="229">
        <v>16372.0</v>
      </c>
      <c r="AK160" s="229">
        <v>4522.0</v>
      </c>
      <c r="AL160" s="230">
        <v>100.0</v>
      </c>
      <c r="AM160" s="230">
        <v>10.0</v>
      </c>
      <c r="AN160" s="230">
        <v>1002.0</v>
      </c>
      <c r="AO160" s="230">
        <v>32525.0</v>
      </c>
      <c r="AP160" s="230">
        <v>5199.0</v>
      </c>
      <c r="AQ160" s="229">
        <v>50.0</v>
      </c>
      <c r="AR160" s="229">
        <v>10.0</v>
      </c>
      <c r="AS160" s="229">
        <v>469.0</v>
      </c>
      <c r="AT160" s="229">
        <v>42573.0</v>
      </c>
      <c r="AU160" s="229">
        <v>5497.0</v>
      </c>
    </row>
    <row r="161" ht="42.75" customHeight="1">
      <c r="A161" s="208">
        <v>160.0</v>
      </c>
      <c r="B161" s="208">
        <v>4.471E9</v>
      </c>
      <c r="C161" s="223" t="s">
        <v>10</v>
      </c>
      <c r="D161" s="223" t="s">
        <v>106</v>
      </c>
      <c r="E161" s="234" t="s">
        <v>670</v>
      </c>
      <c r="F161" s="223">
        <v>127.488213</v>
      </c>
      <c r="G161" s="223">
        <v>36.108857</v>
      </c>
      <c r="H161" s="231" t="s">
        <v>671</v>
      </c>
      <c r="I161" s="210">
        <f t="shared" si="24"/>
        <v>0.6946107784</v>
      </c>
      <c r="J161" s="211" t="str">
        <f t="shared" si="25"/>
        <v>축소</v>
      </c>
      <c r="K161" s="219">
        <f t="shared" si="26"/>
        <v>139</v>
      </c>
      <c r="L161" s="219">
        <f t="shared" si="27"/>
        <v>47</v>
      </c>
      <c r="M161" s="220" t="s">
        <v>348</v>
      </c>
      <c r="N161" s="241" t="s">
        <v>19</v>
      </c>
      <c r="O161" s="226">
        <v>44013.0</v>
      </c>
      <c r="P161" s="221" t="s">
        <v>207</v>
      </c>
      <c r="Q161" s="227" t="s">
        <v>570</v>
      </c>
      <c r="R161" s="227" t="s">
        <v>209</v>
      </c>
      <c r="S161" s="231" t="s">
        <v>210</v>
      </c>
      <c r="T161" s="231" t="s">
        <v>350</v>
      </c>
      <c r="U161" s="233" t="s">
        <v>672</v>
      </c>
      <c r="V161" s="223" t="s">
        <v>37</v>
      </c>
      <c r="W161" s="229" t="s">
        <v>37</v>
      </c>
      <c r="X161" s="229" t="s">
        <v>37</v>
      </c>
      <c r="Y161" s="229" t="s">
        <v>37</v>
      </c>
      <c r="Z161" s="229" t="s">
        <v>37</v>
      </c>
      <c r="AA161" s="229" t="s">
        <v>37</v>
      </c>
      <c r="AB161" s="230">
        <v>50.0</v>
      </c>
      <c r="AC161" s="240">
        <v>5.0</v>
      </c>
      <c r="AD161" s="230">
        <v>340.0</v>
      </c>
      <c r="AE161" s="230">
        <v>3802.0</v>
      </c>
      <c r="AF161" s="230">
        <v>1948.0</v>
      </c>
      <c r="AG161" s="229">
        <v>50.0</v>
      </c>
      <c r="AH161" s="235">
        <v>10.0</v>
      </c>
      <c r="AI161" s="229">
        <v>291.0</v>
      </c>
      <c r="AJ161" s="229">
        <v>9227.0</v>
      </c>
      <c r="AK161" s="229">
        <v>2215.0</v>
      </c>
      <c r="AL161" s="230">
        <v>50.0</v>
      </c>
      <c r="AM161" s="230">
        <v>10.0</v>
      </c>
      <c r="AN161" s="230">
        <v>334.0</v>
      </c>
      <c r="AO161" s="230">
        <v>13701.0</v>
      </c>
      <c r="AP161" s="230">
        <v>2420.0</v>
      </c>
      <c r="AQ161" s="229">
        <v>50.0</v>
      </c>
      <c r="AR161" s="229">
        <v>10.0</v>
      </c>
      <c r="AS161" s="229">
        <v>232.0</v>
      </c>
      <c r="AT161" s="229">
        <v>15549.0</v>
      </c>
      <c r="AU161" s="229">
        <v>2545.0</v>
      </c>
    </row>
    <row r="162" ht="42.75" customHeight="1">
      <c r="A162" s="208">
        <v>161.0</v>
      </c>
      <c r="B162" s="208">
        <v>4.476E9</v>
      </c>
      <c r="C162" s="223" t="s">
        <v>10</v>
      </c>
      <c r="D162" s="223" t="s">
        <v>106</v>
      </c>
      <c r="E162" s="234" t="s">
        <v>673</v>
      </c>
      <c r="F162" s="223">
        <v>126.909775</v>
      </c>
      <c r="G162" s="223">
        <v>36.275658</v>
      </c>
      <c r="H162" s="221" t="s">
        <v>674</v>
      </c>
      <c r="I162" s="210">
        <f t="shared" si="24"/>
        <v>0.8341056534</v>
      </c>
      <c r="J162" s="211" t="str">
        <f t="shared" si="25"/>
        <v>축소</v>
      </c>
      <c r="K162" s="219">
        <f t="shared" si="26"/>
        <v>105</v>
      </c>
      <c r="L162" s="219">
        <f t="shared" si="27"/>
        <v>81</v>
      </c>
      <c r="M162" s="289" t="s">
        <v>675</v>
      </c>
      <c r="N162" s="241" t="s">
        <v>19</v>
      </c>
      <c r="O162" s="226">
        <v>43815.0</v>
      </c>
      <c r="P162" s="221" t="s">
        <v>207</v>
      </c>
      <c r="Q162" s="227" t="s">
        <v>519</v>
      </c>
      <c r="R162" s="227" t="s">
        <v>209</v>
      </c>
      <c r="S162" s="231" t="s">
        <v>210</v>
      </c>
      <c r="T162" s="227" t="s">
        <v>676</v>
      </c>
      <c r="U162" s="302" t="s">
        <v>677</v>
      </c>
      <c r="V162" s="223" t="s">
        <v>678</v>
      </c>
      <c r="W162" s="229">
        <v>100.0</v>
      </c>
      <c r="X162" s="229">
        <v>10.0</v>
      </c>
      <c r="Y162" s="229">
        <v>91.0</v>
      </c>
      <c r="Z162" s="229">
        <v>16377.0</v>
      </c>
      <c r="AA162" s="229">
        <v>899.0</v>
      </c>
      <c r="AB162" s="230">
        <v>100.0</v>
      </c>
      <c r="AC162" s="230">
        <v>13.0</v>
      </c>
      <c r="AD162" s="230">
        <v>820.0</v>
      </c>
      <c r="AE162" s="230">
        <v>37247.0</v>
      </c>
      <c r="AF162" s="230">
        <v>2426.0</v>
      </c>
      <c r="AG162" s="229">
        <v>100.0</v>
      </c>
      <c r="AH162" s="229">
        <v>16.0</v>
      </c>
      <c r="AI162" s="229">
        <v>1122.0</v>
      </c>
      <c r="AJ162" s="229">
        <v>58636.0</v>
      </c>
      <c r="AK162" s="229">
        <v>2742.0</v>
      </c>
      <c r="AL162" s="230">
        <v>100.0</v>
      </c>
      <c r="AM162" s="230">
        <v>16.0</v>
      </c>
      <c r="AN162" s="230">
        <v>1079.0</v>
      </c>
      <c r="AO162" s="230">
        <v>66029.0</v>
      </c>
      <c r="AP162" s="230">
        <v>3299.0</v>
      </c>
      <c r="AQ162" s="229">
        <v>100.0</v>
      </c>
      <c r="AR162" s="229">
        <v>15.0</v>
      </c>
      <c r="AS162" s="229">
        <v>900.0</v>
      </c>
      <c r="AT162" s="229">
        <v>69889.0</v>
      </c>
      <c r="AU162" s="229">
        <v>3380.0</v>
      </c>
    </row>
    <row r="163" ht="42.75" customHeight="1">
      <c r="A163" s="208">
        <v>162.0</v>
      </c>
      <c r="B163" s="208">
        <v>4.477E9</v>
      </c>
      <c r="C163" s="223" t="s">
        <v>10</v>
      </c>
      <c r="D163" s="223" t="s">
        <v>106</v>
      </c>
      <c r="E163" s="234" t="s">
        <v>679</v>
      </c>
      <c r="F163" s="223">
        <v>126.6917418</v>
      </c>
      <c r="G163" s="223">
        <v>36.080286</v>
      </c>
      <c r="H163" s="231" t="s">
        <v>680</v>
      </c>
      <c r="I163" s="210">
        <f t="shared" si="24"/>
        <v>0.8957654723</v>
      </c>
      <c r="J163" s="211" t="str">
        <f t="shared" si="25"/>
        <v>축소</v>
      </c>
      <c r="K163" s="219">
        <f t="shared" si="26"/>
        <v>91</v>
      </c>
      <c r="L163" s="219">
        <f t="shared" si="27"/>
        <v>95</v>
      </c>
      <c r="M163" s="220" t="s">
        <v>467</v>
      </c>
      <c r="N163" s="283" t="s">
        <v>19</v>
      </c>
      <c r="O163" s="226">
        <v>39610.0</v>
      </c>
      <c r="P163" s="221" t="s">
        <v>207</v>
      </c>
      <c r="Q163" s="227" t="s">
        <v>681</v>
      </c>
      <c r="R163" s="227" t="s">
        <v>209</v>
      </c>
      <c r="S163" s="231" t="s">
        <v>210</v>
      </c>
      <c r="T163" s="231" t="s">
        <v>350</v>
      </c>
      <c r="U163" s="231" t="s">
        <v>682</v>
      </c>
      <c r="V163" s="223" t="s">
        <v>683</v>
      </c>
      <c r="W163" s="229">
        <v>100.0</v>
      </c>
      <c r="X163" s="235" t="s">
        <v>37</v>
      </c>
      <c r="Y163" s="229">
        <v>50.0</v>
      </c>
      <c r="Z163" s="229" t="s">
        <v>37</v>
      </c>
      <c r="AA163" s="235" t="s">
        <v>37</v>
      </c>
      <c r="AB163" s="230">
        <v>100.0</v>
      </c>
      <c r="AC163" s="230">
        <v>10.0</v>
      </c>
      <c r="AD163" s="230">
        <v>423.0</v>
      </c>
      <c r="AE163" s="230">
        <v>6301.0</v>
      </c>
      <c r="AF163" s="230">
        <v>1908.0</v>
      </c>
      <c r="AG163" s="229">
        <v>100.0</v>
      </c>
      <c r="AH163" s="229">
        <v>10.0</v>
      </c>
      <c r="AI163" s="229">
        <v>888.0</v>
      </c>
      <c r="AJ163" s="229">
        <v>14428.0</v>
      </c>
      <c r="AK163" s="229">
        <v>2299.0</v>
      </c>
      <c r="AL163" s="230">
        <v>50.0</v>
      </c>
      <c r="AM163" s="230">
        <v>10.0</v>
      </c>
      <c r="AN163" s="230">
        <v>307.0</v>
      </c>
      <c r="AO163" s="230">
        <v>28760.0</v>
      </c>
      <c r="AP163" s="230">
        <v>2468.0</v>
      </c>
      <c r="AQ163" s="229">
        <v>70.0</v>
      </c>
      <c r="AR163" s="229">
        <v>10.0</v>
      </c>
      <c r="AS163" s="229">
        <v>275.0</v>
      </c>
      <c r="AT163" s="229">
        <v>35630.0</v>
      </c>
      <c r="AU163" s="229">
        <v>2543.0</v>
      </c>
    </row>
    <row r="164" ht="42.75" customHeight="1">
      <c r="A164" s="208">
        <v>163.0</v>
      </c>
      <c r="B164" s="208">
        <v>4.479E9</v>
      </c>
      <c r="C164" s="223" t="s">
        <v>10</v>
      </c>
      <c r="D164" s="223" t="s">
        <v>106</v>
      </c>
      <c r="E164" s="234" t="s">
        <v>684</v>
      </c>
      <c r="F164" s="223">
        <v>126.802238</v>
      </c>
      <c r="G164" s="223">
        <v>36.459151</v>
      </c>
      <c r="H164" s="227" t="s">
        <v>685</v>
      </c>
      <c r="I164" s="210">
        <f t="shared" si="24"/>
        <v>0.8474576271</v>
      </c>
      <c r="J164" s="211" t="str">
        <f t="shared" si="25"/>
        <v>축소</v>
      </c>
      <c r="K164" s="219">
        <f t="shared" si="26"/>
        <v>102</v>
      </c>
      <c r="L164" s="219">
        <f t="shared" si="27"/>
        <v>84</v>
      </c>
      <c r="M164" s="220" t="s">
        <v>467</v>
      </c>
      <c r="N164" s="237" t="s">
        <v>22</v>
      </c>
      <c r="O164" s="226">
        <v>44013.0</v>
      </c>
      <c r="P164" s="221" t="s">
        <v>207</v>
      </c>
      <c r="Q164" s="227" t="s">
        <v>570</v>
      </c>
      <c r="R164" s="227" t="s">
        <v>209</v>
      </c>
      <c r="S164" s="227" t="s">
        <v>210</v>
      </c>
      <c r="T164" s="227" t="s">
        <v>350</v>
      </c>
      <c r="U164" s="227" t="s">
        <v>686</v>
      </c>
      <c r="V164" s="223" t="s">
        <v>37</v>
      </c>
      <c r="W164" s="229" t="s">
        <v>37</v>
      </c>
      <c r="X164" s="229" t="s">
        <v>37</v>
      </c>
      <c r="Y164" s="229" t="s">
        <v>37</v>
      </c>
      <c r="Z164" s="229" t="s">
        <v>37</v>
      </c>
      <c r="AA164" s="229" t="s">
        <v>37</v>
      </c>
      <c r="AB164" s="230">
        <v>50.0</v>
      </c>
      <c r="AC164" s="230">
        <v>10.0</v>
      </c>
      <c r="AD164" s="230">
        <v>4.0</v>
      </c>
      <c r="AE164" s="230">
        <v>1334.0</v>
      </c>
      <c r="AF164" s="230">
        <v>15.0</v>
      </c>
      <c r="AG164" s="229">
        <v>50.0</v>
      </c>
      <c r="AH164" s="229">
        <v>10.0</v>
      </c>
      <c r="AI164" s="229">
        <v>28.0</v>
      </c>
      <c r="AJ164" s="229">
        <v>5887.0</v>
      </c>
      <c r="AK164" s="229">
        <v>559.0</v>
      </c>
      <c r="AL164" s="230">
        <v>50.0</v>
      </c>
      <c r="AM164" s="230">
        <v>10.0</v>
      </c>
      <c r="AN164" s="230">
        <v>177.0</v>
      </c>
      <c r="AO164" s="230">
        <v>8327.0</v>
      </c>
      <c r="AP164" s="230">
        <v>780.0</v>
      </c>
      <c r="AQ164" s="229">
        <v>70.0</v>
      </c>
      <c r="AR164" s="229">
        <v>10.0</v>
      </c>
      <c r="AS164" s="229">
        <v>150.0</v>
      </c>
      <c r="AT164" s="229">
        <v>10677.0</v>
      </c>
      <c r="AU164" s="229">
        <v>1012.0</v>
      </c>
    </row>
    <row r="165" ht="42.75" customHeight="1">
      <c r="A165" s="208">
        <v>164.0</v>
      </c>
      <c r="B165" s="208">
        <v>4.48E9</v>
      </c>
      <c r="C165" s="236" t="s">
        <v>10</v>
      </c>
      <c r="D165" s="236" t="s">
        <v>106</v>
      </c>
      <c r="E165" s="236" t="s">
        <v>687</v>
      </c>
      <c r="F165" s="236">
        <v>126.660775</v>
      </c>
      <c r="G165" s="236">
        <v>36.601324</v>
      </c>
      <c r="H165" s="221" t="s">
        <v>688</v>
      </c>
      <c r="I165" s="210">
        <f t="shared" si="24"/>
        <v>1</v>
      </c>
      <c r="J165" s="211" t="str">
        <f t="shared" si="25"/>
        <v>유지</v>
      </c>
      <c r="K165" s="219">
        <f t="shared" si="26"/>
        <v>57</v>
      </c>
      <c r="L165" s="219">
        <f t="shared" si="27"/>
        <v>125</v>
      </c>
      <c r="M165" s="220" t="s">
        <v>348</v>
      </c>
      <c r="N165" s="237" t="s">
        <v>19</v>
      </c>
      <c r="O165" s="238">
        <v>43983.0</v>
      </c>
      <c r="P165" s="221" t="s">
        <v>207</v>
      </c>
      <c r="Q165" s="221" t="s">
        <v>379</v>
      </c>
      <c r="R165" s="221" t="s">
        <v>209</v>
      </c>
      <c r="S165" s="221" t="s">
        <v>210</v>
      </c>
      <c r="T165" s="221" t="s">
        <v>689</v>
      </c>
      <c r="U165" s="239" t="s">
        <v>690</v>
      </c>
      <c r="V165" s="236" t="s">
        <v>691</v>
      </c>
      <c r="W165" s="235" t="s">
        <v>37</v>
      </c>
      <c r="X165" s="235" t="s">
        <v>37</v>
      </c>
      <c r="Y165" s="235" t="s">
        <v>37</v>
      </c>
      <c r="Z165" s="235" t="s">
        <v>37</v>
      </c>
      <c r="AA165" s="235" t="s">
        <v>37</v>
      </c>
      <c r="AB165" s="240">
        <v>30.0</v>
      </c>
      <c r="AC165" s="240">
        <v>10.0</v>
      </c>
      <c r="AD165" s="240">
        <v>220.0</v>
      </c>
      <c r="AE165" s="240">
        <v>8503.0</v>
      </c>
      <c r="AF165" s="240">
        <v>2033.0</v>
      </c>
      <c r="AG165" s="235">
        <v>50.0</v>
      </c>
      <c r="AH165" s="235">
        <v>10.0</v>
      </c>
      <c r="AI165" s="235">
        <v>400.0</v>
      </c>
      <c r="AJ165" s="235">
        <v>29906.0</v>
      </c>
      <c r="AK165" s="235">
        <v>3046.0</v>
      </c>
      <c r="AL165" s="240">
        <v>50.0</v>
      </c>
      <c r="AM165" s="240">
        <v>10.0</v>
      </c>
      <c r="AN165" s="240">
        <v>400.0</v>
      </c>
      <c r="AO165" s="240">
        <v>48553.0</v>
      </c>
      <c r="AP165" s="240">
        <v>3403.0</v>
      </c>
      <c r="AQ165" s="235">
        <v>50.0</v>
      </c>
      <c r="AR165" s="235">
        <v>10.0</v>
      </c>
      <c r="AS165" s="235">
        <v>400.0</v>
      </c>
      <c r="AT165" s="235">
        <v>55455.0</v>
      </c>
      <c r="AU165" s="235">
        <v>3566.0</v>
      </c>
    </row>
    <row r="166" ht="42.75" customHeight="1">
      <c r="A166" s="208">
        <v>165.0</v>
      </c>
      <c r="B166" s="208">
        <v>4.481E9</v>
      </c>
      <c r="C166" s="324" t="s">
        <v>10</v>
      </c>
      <c r="D166" s="324" t="s">
        <v>106</v>
      </c>
      <c r="E166" s="325" t="s">
        <v>692</v>
      </c>
      <c r="F166" s="236">
        <v>126.504073</v>
      </c>
      <c r="G166" s="236">
        <v>36.4051165</v>
      </c>
      <c r="H166" s="227" t="s">
        <v>693</v>
      </c>
      <c r="I166" s="210">
        <f t="shared" si="24"/>
        <v>0.9861495845</v>
      </c>
      <c r="J166" s="211" t="str">
        <f t="shared" si="25"/>
        <v>축소</v>
      </c>
      <c r="K166" s="219">
        <f t="shared" si="26"/>
        <v>67</v>
      </c>
      <c r="L166" s="219">
        <f t="shared" si="27"/>
        <v>119</v>
      </c>
      <c r="M166" s="220" t="s">
        <v>467</v>
      </c>
      <c r="N166" s="283" t="s">
        <v>18</v>
      </c>
      <c r="O166" s="226">
        <v>36495.0</v>
      </c>
      <c r="P166" s="221" t="s">
        <v>207</v>
      </c>
      <c r="Q166" s="286" t="s">
        <v>513</v>
      </c>
      <c r="R166" s="286" t="s">
        <v>209</v>
      </c>
      <c r="S166" s="286" t="s">
        <v>210</v>
      </c>
      <c r="T166" s="227" t="s">
        <v>350</v>
      </c>
      <c r="U166" s="233" t="s">
        <v>694</v>
      </c>
      <c r="V166" s="223" t="s">
        <v>37</v>
      </c>
      <c r="W166" s="229">
        <v>50.0</v>
      </c>
      <c r="X166" s="284">
        <v>10.0</v>
      </c>
      <c r="Y166" s="229">
        <v>16.0</v>
      </c>
      <c r="Z166" s="235" t="s">
        <v>37</v>
      </c>
      <c r="AA166" s="229" t="s">
        <v>37</v>
      </c>
      <c r="AB166" s="230">
        <v>100.0</v>
      </c>
      <c r="AC166" s="230">
        <v>10.0</v>
      </c>
      <c r="AD166" s="230">
        <v>373.0</v>
      </c>
      <c r="AE166" s="230">
        <v>3233.0</v>
      </c>
      <c r="AF166" s="230">
        <v>1877.0</v>
      </c>
      <c r="AG166" s="229">
        <v>100.0</v>
      </c>
      <c r="AH166" s="229">
        <v>10.0</v>
      </c>
      <c r="AI166" s="229">
        <v>277.0</v>
      </c>
      <c r="AJ166" s="229">
        <v>10566.0</v>
      </c>
      <c r="AK166" s="229">
        <v>2725.0</v>
      </c>
      <c r="AL166" s="230">
        <v>50.0</v>
      </c>
      <c r="AM166" s="230">
        <v>10.0</v>
      </c>
      <c r="AN166" s="230">
        <v>361.0</v>
      </c>
      <c r="AO166" s="230">
        <v>18166.0</v>
      </c>
      <c r="AP166" s="230">
        <v>2932.0</v>
      </c>
      <c r="AQ166" s="229">
        <v>70.0</v>
      </c>
      <c r="AR166" s="229">
        <v>10.0</v>
      </c>
      <c r="AS166" s="229">
        <v>356.0</v>
      </c>
      <c r="AT166" s="229">
        <v>25248.0</v>
      </c>
      <c r="AU166" s="229">
        <v>3276.0</v>
      </c>
    </row>
    <row r="167" ht="42.75" customHeight="1">
      <c r="A167" s="208">
        <v>166.0</v>
      </c>
      <c r="B167" s="208">
        <v>4.4825E9</v>
      </c>
      <c r="C167" s="223" t="s">
        <v>10</v>
      </c>
      <c r="D167" s="223" t="s">
        <v>106</v>
      </c>
      <c r="E167" s="234" t="s">
        <v>695</v>
      </c>
      <c r="F167" s="223">
        <v>126.297913</v>
      </c>
      <c r="G167" s="223">
        <v>36.74561</v>
      </c>
      <c r="H167" s="231" t="s">
        <v>696</v>
      </c>
      <c r="I167" s="210">
        <f t="shared" si="24"/>
        <v>0.852886406</v>
      </c>
      <c r="J167" s="211" t="str">
        <f t="shared" si="25"/>
        <v>축소</v>
      </c>
      <c r="K167" s="219">
        <f t="shared" si="26"/>
        <v>101</v>
      </c>
      <c r="L167" s="219">
        <f t="shared" si="27"/>
        <v>85</v>
      </c>
      <c r="M167" s="220" t="s">
        <v>348</v>
      </c>
      <c r="N167" s="241" t="s">
        <v>19</v>
      </c>
      <c r="O167" s="226">
        <v>37257.0</v>
      </c>
      <c r="P167" s="221" t="s">
        <v>207</v>
      </c>
      <c r="Q167" s="227" t="s">
        <v>570</v>
      </c>
      <c r="R167" s="227" t="s">
        <v>209</v>
      </c>
      <c r="S167" s="231" t="s">
        <v>210</v>
      </c>
      <c r="T167" s="231" t="s">
        <v>350</v>
      </c>
      <c r="U167" s="233" t="s">
        <v>697</v>
      </c>
      <c r="V167" s="223" t="s">
        <v>37</v>
      </c>
      <c r="W167" s="229">
        <v>50.0</v>
      </c>
      <c r="X167" s="229">
        <v>5.0</v>
      </c>
      <c r="Y167" s="229">
        <v>8.0</v>
      </c>
      <c r="Z167" s="229" t="s">
        <v>37</v>
      </c>
      <c r="AA167" s="229" t="s">
        <v>37</v>
      </c>
      <c r="AB167" s="230">
        <v>50.0</v>
      </c>
      <c r="AC167" s="230">
        <v>10.0</v>
      </c>
      <c r="AD167" s="230">
        <v>108.0</v>
      </c>
      <c r="AE167" s="230" t="s">
        <v>37</v>
      </c>
      <c r="AF167" s="230">
        <v>1303.0</v>
      </c>
      <c r="AG167" s="229">
        <v>50.0</v>
      </c>
      <c r="AH167" s="229">
        <v>10.0</v>
      </c>
      <c r="AI167" s="229">
        <v>372.0</v>
      </c>
      <c r="AJ167" s="229">
        <v>6811.0</v>
      </c>
      <c r="AK167" s="229">
        <v>2297.0</v>
      </c>
      <c r="AL167" s="230">
        <v>50.0</v>
      </c>
      <c r="AM167" s="230">
        <v>10.0</v>
      </c>
      <c r="AN167" s="230">
        <v>537.0</v>
      </c>
      <c r="AO167" s="230">
        <v>20900.0</v>
      </c>
      <c r="AP167" s="230">
        <v>2613.0</v>
      </c>
      <c r="AQ167" s="229">
        <v>50.0</v>
      </c>
      <c r="AR167" s="229">
        <v>10.0</v>
      </c>
      <c r="AS167" s="229">
        <v>458.0</v>
      </c>
      <c r="AT167" s="229">
        <v>30852.0</v>
      </c>
      <c r="AU167" s="229">
        <v>2523.0</v>
      </c>
    </row>
    <row r="168" ht="42.75" customHeight="1">
      <c r="A168" s="208">
        <v>167.0</v>
      </c>
      <c r="B168" s="208">
        <v>4.511E9</v>
      </c>
      <c r="C168" s="223" t="s">
        <v>10</v>
      </c>
      <c r="D168" s="223" t="s">
        <v>107</v>
      </c>
      <c r="E168" s="234" t="s">
        <v>698</v>
      </c>
      <c r="F168" s="223">
        <v>127.14805</v>
      </c>
      <c r="G168" s="223">
        <v>35.824171</v>
      </c>
      <c r="H168" s="231" t="s">
        <v>699</v>
      </c>
      <c r="I168" s="210">
        <f t="shared" si="24"/>
        <v>1</v>
      </c>
      <c r="J168" s="211" t="str">
        <f t="shared" si="25"/>
        <v>유지</v>
      </c>
      <c r="K168" s="219">
        <f t="shared" si="26"/>
        <v>57</v>
      </c>
      <c r="L168" s="219">
        <f t="shared" si="27"/>
        <v>125</v>
      </c>
      <c r="M168" s="331" t="s">
        <v>432</v>
      </c>
      <c r="N168" s="232" t="s">
        <v>22</v>
      </c>
      <c r="O168" s="226">
        <v>44137.0</v>
      </c>
      <c r="P168" s="221" t="s">
        <v>207</v>
      </c>
      <c r="Q168" s="231" t="s">
        <v>227</v>
      </c>
      <c r="R168" s="231" t="s">
        <v>209</v>
      </c>
      <c r="S168" s="231" t="s">
        <v>210</v>
      </c>
      <c r="T168" s="231" t="s">
        <v>700</v>
      </c>
      <c r="U168" s="231" t="s">
        <v>701</v>
      </c>
      <c r="V168" s="223" t="s">
        <v>37</v>
      </c>
      <c r="W168" s="229" t="s">
        <v>37</v>
      </c>
      <c r="X168" s="229" t="s">
        <v>37</v>
      </c>
      <c r="Y168" s="229" t="s">
        <v>37</v>
      </c>
      <c r="Z168" s="229" t="s">
        <v>37</v>
      </c>
      <c r="AA168" s="229" t="s">
        <v>37</v>
      </c>
      <c r="AB168" s="230">
        <v>100.0</v>
      </c>
      <c r="AC168" s="230">
        <v>10.0</v>
      </c>
      <c r="AD168" s="230">
        <v>273.0</v>
      </c>
      <c r="AE168" s="230">
        <v>48048.0</v>
      </c>
      <c r="AF168" s="230">
        <v>10910.0</v>
      </c>
      <c r="AG168" s="229">
        <v>100.0</v>
      </c>
      <c r="AH168" s="229">
        <v>10.0</v>
      </c>
      <c r="AI168" s="229">
        <v>2780.0</v>
      </c>
      <c r="AJ168" s="229">
        <v>180078.0</v>
      </c>
      <c r="AK168" s="229">
        <v>17469.0</v>
      </c>
      <c r="AL168" s="230">
        <v>100.0</v>
      </c>
      <c r="AM168" s="230">
        <v>10.0</v>
      </c>
      <c r="AN168" s="230">
        <v>2400.0</v>
      </c>
      <c r="AO168" s="230">
        <v>298239.0</v>
      </c>
      <c r="AP168" s="230">
        <v>27136.0</v>
      </c>
      <c r="AQ168" s="229">
        <v>50.0</v>
      </c>
      <c r="AR168" s="229">
        <v>10.0</v>
      </c>
      <c r="AS168" s="229">
        <v>2400.0</v>
      </c>
      <c r="AT168" s="229">
        <v>321230.0</v>
      </c>
      <c r="AU168" s="229">
        <v>30996.0</v>
      </c>
    </row>
    <row r="169" ht="42.75" customHeight="1">
      <c r="A169" s="208">
        <v>168.0</v>
      </c>
      <c r="B169" s="208">
        <v>4.513E9</v>
      </c>
      <c r="C169" s="223" t="s">
        <v>10</v>
      </c>
      <c r="D169" s="223" t="s">
        <v>107</v>
      </c>
      <c r="E169" s="234" t="s">
        <v>702</v>
      </c>
      <c r="F169" s="223">
        <v>126.736875</v>
      </c>
      <c r="G169" s="223">
        <v>35.9676263</v>
      </c>
      <c r="H169" s="231" t="s">
        <v>703</v>
      </c>
      <c r="I169" s="210">
        <f t="shared" si="24"/>
        <v>0.9452492021</v>
      </c>
      <c r="J169" s="211" t="str">
        <f t="shared" si="25"/>
        <v>축소</v>
      </c>
      <c r="K169" s="219">
        <f t="shared" si="26"/>
        <v>75</v>
      </c>
      <c r="L169" s="219">
        <f t="shared" si="27"/>
        <v>111</v>
      </c>
      <c r="M169" s="220" t="s">
        <v>348</v>
      </c>
      <c r="N169" s="241" t="s">
        <v>19</v>
      </c>
      <c r="O169" s="226">
        <v>43346.0</v>
      </c>
      <c r="P169" s="221" t="s">
        <v>207</v>
      </c>
      <c r="Q169" s="227" t="s">
        <v>704</v>
      </c>
      <c r="R169" s="227" t="s">
        <v>209</v>
      </c>
      <c r="S169" s="231" t="s">
        <v>210</v>
      </c>
      <c r="T169" s="231" t="s">
        <v>350</v>
      </c>
      <c r="U169" s="227" t="s">
        <v>705</v>
      </c>
      <c r="V169" s="223" t="s">
        <v>37</v>
      </c>
      <c r="W169" s="229">
        <v>70.0</v>
      </c>
      <c r="X169" s="229">
        <v>10.0</v>
      </c>
      <c r="Y169" s="229">
        <v>4000.0</v>
      </c>
      <c r="Z169" s="229">
        <v>143303.0</v>
      </c>
      <c r="AA169" s="229">
        <v>8585.0</v>
      </c>
      <c r="AB169" s="230">
        <v>70.0</v>
      </c>
      <c r="AC169" s="230">
        <v>10.0</v>
      </c>
      <c r="AD169" s="230">
        <v>5000.0</v>
      </c>
      <c r="AE169" s="230">
        <v>294512.0</v>
      </c>
      <c r="AF169" s="230">
        <v>8649.0</v>
      </c>
      <c r="AG169" s="229">
        <v>70.0</v>
      </c>
      <c r="AH169" s="229">
        <v>10.0</v>
      </c>
      <c r="AI169" s="229">
        <v>4700.0</v>
      </c>
      <c r="AJ169" s="229">
        <v>298929.0</v>
      </c>
      <c r="AK169" s="229">
        <v>10198.0</v>
      </c>
      <c r="AL169" s="230">
        <v>50.0</v>
      </c>
      <c r="AM169" s="230">
        <v>10.0</v>
      </c>
      <c r="AN169" s="230">
        <v>4073.0</v>
      </c>
      <c r="AO169" s="230">
        <v>373061.0</v>
      </c>
      <c r="AP169" s="230">
        <v>12291.0</v>
      </c>
      <c r="AQ169" s="229">
        <v>50.0</v>
      </c>
      <c r="AR169" s="229">
        <v>10.0</v>
      </c>
      <c r="AS169" s="229">
        <v>3850.0</v>
      </c>
      <c r="AT169" s="229">
        <v>202192.0</v>
      </c>
      <c r="AU169" s="229">
        <v>12642.0</v>
      </c>
    </row>
    <row r="170" ht="42.75" customHeight="1">
      <c r="A170" s="208">
        <v>169.0</v>
      </c>
      <c r="B170" s="208">
        <v>4.514E9</v>
      </c>
      <c r="C170" s="307" t="s">
        <v>10</v>
      </c>
      <c r="D170" s="307" t="s">
        <v>107</v>
      </c>
      <c r="E170" s="307" t="s">
        <v>706</v>
      </c>
      <c r="F170" s="223">
        <v>126.957786</v>
      </c>
      <c r="G170" s="223">
        <v>35.948295</v>
      </c>
      <c r="H170" s="227" t="s">
        <v>707</v>
      </c>
      <c r="I170" s="210">
        <f t="shared" si="24"/>
        <v>0.9236667829</v>
      </c>
      <c r="J170" s="211" t="str">
        <f t="shared" si="25"/>
        <v>축소</v>
      </c>
      <c r="K170" s="219">
        <f t="shared" si="26"/>
        <v>80</v>
      </c>
      <c r="L170" s="219">
        <f t="shared" si="27"/>
        <v>106</v>
      </c>
      <c r="M170" s="332" t="s">
        <v>436</v>
      </c>
      <c r="N170" s="241" t="s">
        <v>19</v>
      </c>
      <c r="O170" s="226">
        <v>43847.0</v>
      </c>
      <c r="P170" s="221" t="s">
        <v>207</v>
      </c>
      <c r="Q170" s="227" t="s">
        <v>708</v>
      </c>
      <c r="R170" s="227" t="s">
        <v>209</v>
      </c>
      <c r="S170" s="231" t="s">
        <v>210</v>
      </c>
      <c r="T170" s="227" t="s">
        <v>247</v>
      </c>
      <c r="U170" s="233" t="s">
        <v>709</v>
      </c>
      <c r="V170" s="223" t="s">
        <v>710</v>
      </c>
      <c r="W170" s="229" t="s">
        <v>37</v>
      </c>
      <c r="X170" s="229" t="s">
        <v>37</v>
      </c>
      <c r="Y170" s="229" t="s">
        <v>37</v>
      </c>
      <c r="Z170" s="229" t="s">
        <v>37</v>
      </c>
      <c r="AA170" s="229" t="s">
        <v>37</v>
      </c>
      <c r="AB170" s="230">
        <v>100.0</v>
      </c>
      <c r="AC170" s="230">
        <v>10.0</v>
      </c>
      <c r="AD170" s="230">
        <v>1829.0</v>
      </c>
      <c r="AE170" s="230">
        <v>84733.0</v>
      </c>
      <c r="AF170" s="230">
        <v>598.0</v>
      </c>
      <c r="AG170" s="229">
        <v>100.0</v>
      </c>
      <c r="AH170" s="229">
        <v>10.0</v>
      </c>
      <c r="AI170" s="229">
        <v>3504.0</v>
      </c>
      <c r="AJ170" s="229">
        <v>133945.0</v>
      </c>
      <c r="AK170" s="229">
        <v>1265.0</v>
      </c>
      <c r="AL170" s="230">
        <v>100.0</v>
      </c>
      <c r="AM170" s="230">
        <v>10.0</v>
      </c>
      <c r="AN170" s="230">
        <v>5738.0</v>
      </c>
      <c r="AO170" s="230">
        <v>197243.0</v>
      </c>
      <c r="AP170" s="230">
        <v>17222.0</v>
      </c>
      <c r="AQ170" s="229">
        <v>70.0</v>
      </c>
      <c r="AR170" s="229">
        <v>10.0</v>
      </c>
      <c r="AS170" s="229">
        <v>5300.0</v>
      </c>
      <c r="AT170" s="229">
        <v>231983.0</v>
      </c>
      <c r="AU170" s="229">
        <v>16442.0</v>
      </c>
    </row>
    <row r="171" ht="42.75" customHeight="1">
      <c r="A171" s="208">
        <v>170.0</v>
      </c>
      <c r="B171" s="208">
        <v>4.518E9</v>
      </c>
      <c r="C171" s="236" t="s">
        <v>10</v>
      </c>
      <c r="D171" s="236" t="s">
        <v>107</v>
      </c>
      <c r="E171" s="236" t="s">
        <v>711</v>
      </c>
      <c r="F171" s="333">
        <v>126.856038</v>
      </c>
      <c r="G171" s="333">
        <v>35.569867</v>
      </c>
      <c r="H171" s="221" t="s">
        <v>712</v>
      </c>
      <c r="I171" s="212">
        <f t="shared" si="24"/>
        <v>0.75</v>
      </c>
      <c r="J171" s="211" t="s">
        <v>19</v>
      </c>
      <c r="K171" s="213">
        <v>125.0</v>
      </c>
      <c r="L171" s="213">
        <v>59.0</v>
      </c>
      <c r="M171" s="220" t="s">
        <v>485</v>
      </c>
      <c r="N171" s="334" t="s">
        <v>18</v>
      </c>
      <c r="O171" s="238">
        <v>43801.0</v>
      </c>
      <c r="P171" s="221" t="s">
        <v>207</v>
      </c>
      <c r="Q171" s="221" t="s">
        <v>708</v>
      </c>
      <c r="R171" s="221" t="s">
        <v>237</v>
      </c>
      <c r="S171" s="221" t="s">
        <v>210</v>
      </c>
      <c r="T171" s="221" t="s">
        <v>350</v>
      </c>
      <c r="U171" s="239" t="s">
        <v>713</v>
      </c>
      <c r="V171" s="223"/>
      <c r="W171" s="235">
        <v>50.0</v>
      </c>
      <c r="X171" s="235">
        <v>6.0</v>
      </c>
      <c r="Y171" s="235">
        <v>50.0</v>
      </c>
      <c r="Z171" s="235">
        <v>12000.0</v>
      </c>
      <c r="AA171" s="235">
        <v>500.0</v>
      </c>
      <c r="AB171" s="240">
        <v>70.0</v>
      </c>
      <c r="AC171" s="240">
        <v>10.0</v>
      </c>
      <c r="AD171" s="240">
        <v>200.0</v>
      </c>
      <c r="AE171" s="240">
        <v>23970.0</v>
      </c>
      <c r="AF171" s="240">
        <v>3090.0</v>
      </c>
      <c r="AG171" s="235">
        <v>50.0</v>
      </c>
      <c r="AH171" s="235">
        <v>10.0</v>
      </c>
      <c r="AI171" s="235">
        <v>400.0</v>
      </c>
      <c r="AJ171" s="235">
        <v>34296.0</v>
      </c>
      <c r="AK171" s="235">
        <v>3962.0</v>
      </c>
      <c r="AL171" s="240">
        <v>70.0</v>
      </c>
      <c r="AM171" s="240">
        <v>10.0</v>
      </c>
      <c r="AN171" s="240">
        <v>800.0</v>
      </c>
      <c r="AO171" s="240">
        <v>42291.0</v>
      </c>
      <c r="AP171" s="240">
        <v>4814.0</v>
      </c>
      <c r="AQ171" s="235">
        <v>100.0</v>
      </c>
      <c r="AR171" s="235">
        <v>10.0</v>
      </c>
      <c r="AS171" s="235">
        <v>600.0</v>
      </c>
      <c r="AT171" s="235">
        <v>54160.0</v>
      </c>
      <c r="AU171" s="235">
        <v>5226.0</v>
      </c>
    </row>
    <row r="172" ht="42.75" customHeight="1">
      <c r="A172" s="208">
        <v>171.0</v>
      </c>
      <c r="B172" s="208">
        <v>4.519E9</v>
      </c>
      <c r="C172" s="208" t="s">
        <v>10</v>
      </c>
      <c r="D172" s="208" t="s">
        <v>107</v>
      </c>
      <c r="E172" s="207" t="s">
        <v>714</v>
      </c>
      <c r="F172" s="223">
        <v>127.390438</v>
      </c>
      <c r="G172" s="223">
        <v>35.416432</v>
      </c>
      <c r="H172" s="227" t="s">
        <v>715</v>
      </c>
      <c r="I172" s="210">
        <f t="shared" si="24"/>
        <v>1.083636364</v>
      </c>
      <c r="J172" s="211" t="str">
        <f t="shared" ref="J172:J213" si="28">ifs(I172=1, "유지", I172&lt;1, "축소",I172&gt;1,"확대")</f>
        <v>확대</v>
      </c>
      <c r="K172" s="219">
        <f t="shared" ref="K172:K213" si="29">rank(I172,I$2:I$244)</f>
        <v>39</v>
      </c>
      <c r="L172" s="219">
        <f t="shared" ref="L172:L213" si="30">rank(I172,I$2:I$244,1)</f>
        <v>147</v>
      </c>
      <c r="M172" s="220" t="s">
        <v>467</v>
      </c>
      <c r="N172" s="241" t="s">
        <v>18</v>
      </c>
      <c r="O172" s="226">
        <v>43549.0</v>
      </c>
      <c r="P172" s="221" t="s">
        <v>207</v>
      </c>
      <c r="Q172" s="227" t="s">
        <v>716</v>
      </c>
      <c r="R172" s="227" t="s">
        <v>209</v>
      </c>
      <c r="S172" s="227" t="s">
        <v>210</v>
      </c>
      <c r="T172" s="227" t="s">
        <v>350</v>
      </c>
      <c r="U172" s="242" t="s">
        <v>717</v>
      </c>
      <c r="V172" s="223" t="s">
        <v>37</v>
      </c>
      <c r="W172" s="229">
        <v>50.0</v>
      </c>
      <c r="X172" s="229">
        <v>5.0</v>
      </c>
      <c r="Y172" s="229">
        <v>120.0</v>
      </c>
      <c r="Z172" s="229" t="s">
        <v>37</v>
      </c>
      <c r="AA172" s="229" t="s">
        <v>37</v>
      </c>
      <c r="AB172" s="230">
        <v>100.0</v>
      </c>
      <c r="AC172" s="230">
        <v>10.0</v>
      </c>
      <c r="AD172" s="230">
        <v>1400.0</v>
      </c>
      <c r="AE172" s="230">
        <v>9692.0</v>
      </c>
      <c r="AF172" s="230">
        <v>2956.0</v>
      </c>
      <c r="AG172" s="229">
        <v>100.0</v>
      </c>
      <c r="AH172" s="229">
        <v>10.0</v>
      </c>
      <c r="AI172" s="229">
        <v>750.0</v>
      </c>
      <c r="AJ172" s="229">
        <v>13947.0</v>
      </c>
      <c r="AK172" s="229">
        <v>3478.0</v>
      </c>
      <c r="AL172" s="230">
        <v>100.0</v>
      </c>
      <c r="AM172" s="230">
        <v>10.0</v>
      </c>
      <c r="AN172" s="230">
        <v>1100.0</v>
      </c>
      <c r="AO172" s="230">
        <v>21685.0</v>
      </c>
      <c r="AP172" s="230">
        <v>3825.0</v>
      </c>
      <c r="AQ172" s="229">
        <v>70.0</v>
      </c>
      <c r="AR172" s="229">
        <v>10.0</v>
      </c>
      <c r="AS172" s="229">
        <v>1192.0</v>
      </c>
      <c r="AT172" s="229">
        <v>27121.0</v>
      </c>
      <c r="AU172" s="229">
        <v>3712.0</v>
      </c>
    </row>
    <row r="173" ht="42.75" customHeight="1">
      <c r="A173" s="208">
        <v>172.0</v>
      </c>
      <c r="B173" s="208">
        <v>4.521E9</v>
      </c>
      <c r="C173" s="223" t="s">
        <v>10</v>
      </c>
      <c r="D173" s="223" t="s">
        <v>107</v>
      </c>
      <c r="E173" s="234" t="s">
        <v>718</v>
      </c>
      <c r="F173" s="223">
        <v>126.8808375</v>
      </c>
      <c r="G173" s="223">
        <v>35.8035917</v>
      </c>
      <c r="H173" s="227" t="s">
        <v>719</v>
      </c>
      <c r="I173" s="210">
        <f t="shared" si="24"/>
        <v>0.9978308026</v>
      </c>
      <c r="J173" s="211" t="str">
        <f t="shared" si="28"/>
        <v>축소</v>
      </c>
      <c r="K173" s="219">
        <f t="shared" si="29"/>
        <v>62</v>
      </c>
      <c r="L173" s="219">
        <f t="shared" si="30"/>
        <v>124</v>
      </c>
      <c r="M173" s="220" t="s">
        <v>467</v>
      </c>
      <c r="N173" s="241" t="s">
        <v>19</v>
      </c>
      <c r="O173" s="226">
        <v>36860.0</v>
      </c>
      <c r="P173" s="221" t="s">
        <v>207</v>
      </c>
      <c r="Q173" s="227" t="s">
        <v>716</v>
      </c>
      <c r="R173" s="227" t="s">
        <v>209</v>
      </c>
      <c r="S173" s="227" t="s">
        <v>210</v>
      </c>
      <c r="T173" s="227" t="s">
        <v>264</v>
      </c>
      <c r="U173" s="227" t="s">
        <v>720</v>
      </c>
      <c r="V173" s="223" t="s">
        <v>721</v>
      </c>
      <c r="W173" s="229">
        <v>50.0</v>
      </c>
      <c r="X173" s="229">
        <v>5.0</v>
      </c>
      <c r="Y173" s="229">
        <v>219.0</v>
      </c>
      <c r="Z173" s="229" t="s">
        <v>37</v>
      </c>
      <c r="AA173" s="229" t="s">
        <v>37</v>
      </c>
      <c r="AB173" s="230">
        <v>50.0</v>
      </c>
      <c r="AC173" s="230">
        <v>10.0</v>
      </c>
      <c r="AD173" s="230">
        <v>852.0</v>
      </c>
      <c r="AE173" s="230">
        <v>18483.0</v>
      </c>
      <c r="AF173" s="230">
        <v>2098.0</v>
      </c>
      <c r="AG173" s="229">
        <v>70.0</v>
      </c>
      <c r="AH173" s="229">
        <v>10.0</v>
      </c>
      <c r="AI173" s="229">
        <v>1036.0</v>
      </c>
      <c r="AJ173" s="229">
        <v>77300.0</v>
      </c>
      <c r="AK173" s="229">
        <v>2509.0</v>
      </c>
      <c r="AL173" s="230">
        <v>100.0</v>
      </c>
      <c r="AM173" s="230">
        <v>10.0</v>
      </c>
      <c r="AN173" s="230">
        <v>922.0</v>
      </c>
      <c r="AO173" s="230">
        <v>121738.0</v>
      </c>
      <c r="AP173" s="230">
        <v>3386.0</v>
      </c>
      <c r="AQ173" s="235">
        <v>70.0</v>
      </c>
      <c r="AR173" s="229">
        <v>10.0</v>
      </c>
      <c r="AS173" s="229">
        <v>920.0</v>
      </c>
      <c r="AT173" s="229">
        <v>89795.0</v>
      </c>
      <c r="AU173" s="229">
        <v>3914.0</v>
      </c>
    </row>
    <row r="174" ht="42.75" customHeight="1">
      <c r="A174" s="208">
        <v>173.0</v>
      </c>
      <c r="B174" s="208">
        <v>4.571E9</v>
      </c>
      <c r="C174" s="208" t="s">
        <v>10</v>
      </c>
      <c r="D174" s="208" t="s">
        <v>107</v>
      </c>
      <c r="E174" s="207" t="s">
        <v>722</v>
      </c>
      <c r="F174" s="223">
        <v>127.162019</v>
      </c>
      <c r="G174" s="223">
        <v>35.904708</v>
      </c>
      <c r="H174" s="227" t="s">
        <v>723</v>
      </c>
      <c r="I174" s="210">
        <f t="shared" si="24"/>
        <v>0.5161290323</v>
      </c>
      <c r="J174" s="211" t="str">
        <f t="shared" si="28"/>
        <v>축소</v>
      </c>
      <c r="K174" s="219">
        <f t="shared" si="29"/>
        <v>168</v>
      </c>
      <c r="L174" s="219">
        <f t="shared" si="30"/>
        <v>18</v>
      </c>
      <c r="M174" s="220" t="s">
        <v>440</v>
      </c>
      <c r="N174" s="241" t="s">
        <v>18</v>
      </c>
      <c r="O174" s="226">
        <v>42125.0</v>
      </c>
      <c r="P174" s="221" t="s">
        <v>207</v>
      </c>
      <c r="Q174" s="227" t="s">
        <v>724</v>
      </c>
      <c r="R174" s="227" t="s">
        <v>37</v>
      </c>
      <c r="S174" s="227" t="s">
        <v>37</v>
      </c>
      <c r="T174" s="227" t="s">
        <v>725</v>
      </c>
      <c r="U174" s="227" t="s">
        <v>726</v>
      </c>
      <c r="V174" s="223" t="s">
        <v>37</v>
      </c>
      <c r="W174" s="229">
        <v>50.0</v>
      </c>
      <c r="X174" s="229">
        <v>5.0</v>
      </c>
      <c r="Y174" s="229">
        <v>30.0</v>
      </c>
      <c r="Z174" s="229">
        <v>297.0</v>
      </c>
      <c r="AA174" s="229">
        <v>1574.0</v>
      </c>
      <c r="AB174" s="230">
        <v>50.0</v>
      </c>
      <c r="AC174" s="230">
        <v>0.1</v>
      </c>
      <c r="AD174" s="230">
        <v>250.0</v>
      </c>
      <c r="AE174" s="230">
        <v>1084.0</v>
      </c>
      <c r="AF174" s="230">
        <v>1758.0</v>
      </c>
      <c r="AG174" s="229">
        <v>50.0</v>
      </c>
      <c r="AH174" s="229">
        <v>0.1</v>
      </c>
      <c r="AI174" s="235">
        <v>356.0</v>
      </c>
      <c r="AJ174" s="229">
        <v>3792.0</v>
      </c>
      <c r="AK174" s="229">
        <v>2200.0</v>
      </c>
      <c r="AL174" s="230">
        <v>20.0</v>
      </c>
      <c r="AM174" s="230">
        <v>0.1</v>
      </c>
      <c r="AN174" s="240">
        <v>310.0</v>
      </c>
      <c r="AO174" s="230">
        <v>11293.0</v>
      </c>
      <c r="AP174" s="230">
        <v>2824.0</v>
      </c>
      <c r="AQ174" s="229">
        <v>30.0</v>
      </c>
      <c r="AR174" s="229">
        <v>0.1</v>
      </c>
      <c r="AS174" s="229">
        <v>160.0</v>
      </c>
      <c r="AT174" s="229">
        <v>15577.0</v>
      </c>
      <c r="AU174" s="229">
        <v>3113.0</v>
      </c>
    </row>
    <row r="175" ht="42.75" customHeight="1">
      <c r="A175" s="208">
        <v>174.0</v>
      </c>
      <c r="B175" s="208">
        <v>4.572E9</v>
      </c>
      <c r="C175" s="208" t="s">
        <v>10</v>
      </c>
      <c r="D175" s="208" t="s">
        <v>107</v>
      </c>
      <c r="E175" s="208" t="s">
        <v>727</v>
      </c>
      <c r="F175" s="208">
        <v>127.424875</v>
      </c>
      <c r="G175" s="208">
        <v>35.7917621</v>
      </c>
      <c r="H175" s="209" t="s">
        <v>728</v>
      </c>
      <c r="I175" s="210">
        <f t="shared" si="24"/>
        <v>1.271186441</v>
      </c>
      <c r="J175" s="211" t="str">
        <f t="shared" si="28"/>
        <v>확대</v>
      </c>
      <c r="K175" s="219">
        <f t="shared" si="29"/>
        <v>16</v>
      </c>
      <c r="L175" s="219">
        <f t="shared" si="30"/>
        <v>170</v>
      </c>
      <c r="M175" s="220" t="s">
        <v>348</v>
      </c>
      <c r="N175" s="214" t="s">
        <v>18</v>
      </c>
      <c r="O175" s="216">
        <v>43496.0</v>
      </c>
      <c r="P175" s="221" t="s">
        <v>207</v>
      </c>
      <c r="Q175" s="209" t="s">
        <v>729</v>
      </c>
      <c r="R175" s="209" t="s">
        <v>209</v>
      </c>
      <c r="S175" s="209" t="s">
        <v>210</v>
      </c>
      <c r="T175" s="209" t="s">
        <v>350</v>
      </c>
      <c r="U175" s="222" t="s">
        <v>730</v>
      </c>
      <c r="V175" s="208" t="s">
        <v>37</v>
      </c>
      <c r="W175" s="217">
        <v>50.0</v>
      </c>
      <c r="X175" s="217">
        <v>10.0</v>
      </c>
      <c r="Y175" s="217">
        <v>10.0</v>
      </c>
      <c r="Z175" s="217" t="s">
        <v>37</v>
      </c>
      <c r="AA175" s="217">
        <v>383.0</v>
      </c>
      <c r="AB175" s="218">
        <v>50.0</v>
      </c>
      <c r="AC175" s="218">
        <v>10.0</v>
      </c>
      <c r="AD175" s="218">
        <v>100.0</v>
      </c>
      <c r="AE175" s="218">
        <v>232.0</v>
      </c>
      <c r="AF175" s="218">
        <v>582.0</v>
      </c>
      <c r="AG175" s="217">
        <v>50.0</v>
      </c>
      <c r="AH175" s="217">
        <v>10.0</v>
      </c>
      <c r="AI175" s="217">
        <v>100.0</v>
      </c>
      <c r="AJ175" s="217">
        <v>3099.0</v>
      </c>
      <c r="AK175" s="217">
        <v>684.0</v>
      </c>
      <c r="AL175" s="218">
        <v>50.0</v>
      </c>
      <c r="AM175" s="218">
        <v>10.0</v>
      </c>
      <c r="AN175" s="218">
        <v>118.0</v>
      </c>
      <c r="AO175" s="218">
        <v>7206.0</v>
      </c>
      <c r="AP175" s="218">
        <v>740.0</v>
      </c>
      <c r="AQ175" s="217">
        <v>50.0</v>
      </c>
      <c r="AR175" s="217">
        <v>10.0</v>
      </c>
      <c r="AS175" s="217">
        <v>150.0</v>
      </c>
      <c r="AT175" s="217">
        <v>11218.0</v>
      </c>
      <c r="AU175" s="217">
        <v>762.0</v>
      </c>
    </row>
    <row r="176" ht="42.75" customHeight="1">
      <c r="A176" s="208">
        <v>175.0</v>
      </c>
      <c r="B176" s="208">
        <v>4.573E9</v>
      </c>
      <c r="C176" s="223" t="s">
        <v>10</v>
      </c>
      <c r="D176" s="223" t="s">
        <v>107</v>
      </c>
      <c r="E176" s="234" t="s">
        <v>731</v>
      </c>
      <c r="F176" s="223">
        <v>127.660818</v>
      </c>
      <c r="G176" s="223">
        <v>36.00681</v>
      </c>
      <c r="H176" s="231" t="s">
        <v>732</v>
      </c>
      <c r="I176" s="210">
        <f t="shared" si="24"/>
        <v>0.8888888889</v>
      </c>
      <c r="J176" s="211" t="str">
        <f t="shared" si="28"/>
        <v>축소</v>
      </c>
      <c r="K176" s="219">
        <f t="shared" si="29"/>
        <v>93</v>
      </c>
      <c r="L176" s="219">
        <f t="shared" si="30"/>
        <v>93</v>
      </c>
      <c r="M176" s="220" t="s">
        <v>467</v>
      </c>
      <c r="N176" s="241" t="s">
        <v>19</v>
      </c>
      <c r="O176" s="226">
        <v>43647.0</v>
      </c>
      <c r="P176" s="221" t="s">
        <v>207</v>
      </c>
      <c r="Q176" s="227" t="s">
        <v>733</v>
      </c>
      <c r="R176" s="227" t="s">
        <v>209</v>
      </c>
      <c r="S176" s="231" t="s">
        <v>210</v>
      </c>
      <c r="T176" s="231" t="s">
        <v>264</v>
      </c>
      <c r="U176" s="233" t="s">
        <v>734</v>
      </c>
      <c r="V176" s="223" t="s">
        <v>37</v>
      </c>
      <c r="W176" s="229">
        <v>50.0</v>
      </c>
      <c r="X176" s="229">
        <v>10.0</v>
      </c>
      <c r="Y176" s="229">
        <v>40.0</v>
      </c>
      <c r="Z176" s="229">
        <v>4204.0</v>
      </c>
      <c r="AA176" s="229" t="s">
        <v>37</v>
      </c>
      <c r="AB176" s="230">
        <v>50.0</v>
      </c>
      <c r="AC176" s="230">
        <v>10.0</v>
      </c>
      <c r="AD176" s="230">
        <v>350.0</v>
      </c>
      <c r="AE176" s="230">
        <v>12944.0</v>
      </c>
      <c r="AF176" s="230" t="s">
        <v>37</v>
      </c>
      <c r="AG176" s="229">
        <v>50.0</v>
      </c>
      <c r="AH176" s="229">
        <v>10.0</v>
      </c>
      <c r="AI176" s="229">
        <v>360.0</v>
      </c>
      <c r="AJ176" s="229">
        <v>16982.0</v>
      </c>
      <c r="AK176" s="229" t="s">
        <v>37</v>
      </c>
      <c r="AL176" s="230">
        <v>50.0</v>
      </c>
      <c r="AM176" s="230">
        <v>10.0</v>
      </c>
      <c r="AN176" s="230">
        <v>450.0</v>
      </c>
      <c r="AO176" s="230">
        <v>20041.0</v>
      </c>
      <c r="AP176" s="230" t="s">
        <v>37</v>
      </c>
      <c r="AQ176" s="229">
        <v>70.0</v>
      </c>
      <c r="AR176" s="229">
        <v>10.0</v>
      </c>
      <c r="AS176" s="229">
        <v>400.0</v>
      </c>
      <c r="AT176" s="229">
        <v>21522.0</v>
      </c>
      <c r="AU176" s="229">
        <v>1254.0</v>
      </c>
    </row>
    <row r="177" ht="42.75" customHeight="1">
      <c r="A177" s="208">
        <v>176.0</v>
      </c>
      <c r="B177" s="208">
        <v>4.574E9</v>
      </c>
      <c r="C177" s="208" t="s">
        <v>10</v>
      </c>
      <c r="D177" s="208" t="s">
        <v>107</v>
      </c>
      <c r="E177" s="208" t="s">
        <v>735</v>
      </c>
      <c r="F177" s="208">
        <v>127.5215208</v>
      </c>
      <c r="G177" s="208">
        <v>35.647366</v>
      </c>
      <c r="H177" s="209" t="s">
        <v>736</v>
      </c>
      <c r="I177" s="210">
        <f t="shared" si="24"/>
        <v>0.4651162791</v>
      </c>
      <c r="J177" s="211" t="str">
        <f t="shared" si="28"/>
        <v>축소</v>
      </c>
      <c r="K177" s="219">
        <f t="shared" si="29"/>
        <v>176</v>
      </c>
      <c r="L177" s="219">
        <f t="shared" si="30"/>
        <v>10</v>
      </c>
      <c r="M177" s="220" t="s">
        <v>348</v>
      </c>
      <c r="N177" s="214" t="s">
        <v>19</v>
      </c>
      <c r="O177" s="216">
        <v>38534.0</v>
      </c>
      <c r="P177" s="221" t="s">
        <v>207</v>
      </c>
      <c r="Q177" s="209" t="s">
        <v>388</v>
      </c>
      <c r="R177" s="209" t="s">
        <v>209</v>
      </c>
      <c r="S177" s="209" t="s">
        <v>210</v>
      </c>
      <c r="T177" s="209" t="s">
        <v>350</v>
      </c>
      <c r="U177" s="209" t="s">
        <v>737</v>
      </c>
      <c r="V177" s="208" t="s">
        <v>37</v>
      </c>
      <c r="W177" s="217">
        <v>100.0</v>
      </c>
      <c r="X177" s="217">
        <v>10.0</v>
      </c>
      <c r="Y177" s="217">
        <v>28.0</v>
      </c>
      <c r="Z177" s="217">
        <v>32756.0</v>
      </c>
      <c r="AA177" s="217">
        <v>360.0</v>
      </c>
      <c r="AB177" s="218">
        <v>100.0</v>
      </c>
      <c r="AC177" s="218">
        <v>10.0</v>
      </c>
      <c r="AD177" s="218">
        <v>370.0</v>
      </c>
      <c r="AE177" s="218">
        <v>164614.0</v>
      </c>
      <c r="AF177" s="218">
        <v>686.0</v>
      </c>
      <c r="AG177" s="217">
        <v>100.0</v>
      </c>
      <c r="AH177" s="217">
        <v>10.0</v>
      </c>
      <c r="AI177" s="217">
        <v>360.0</v>
      </c>
      <c r="AJ177" s="217">
        <v>455022.0</v>
      </c>
      <c r="AK177" s="217">
        <v>819.0</v>
      </c>
      <c r="AL177" s="218">
        <v>100.0</v>
      </c>
      <c r="AM177" s="218">
        <v>10.0</v>
      </c>
      <c r="AN177" s="218">
        <v>430.0</v>
      </c>
      <c r="AO177" s="218">
        <v>711062.0</v>
      </c>
      <c r="AP177" s="218">
        <v>883.0</v>
      </c>
      <c r="AQ177" s="217">
        <v>50.0</v>
      </c>
      <c r="AR177" s="217">
        <v>10.0</v>
      </c>
      <c r="AS177" s="217">
        <v>200.0</v>
      </c>
      <c r="AT177" s="217">
        <v>1095750.0</v>
      </c>
      <c r="AU177" s="217">
        <v>1080.0</v>
      </c>
    </row>
    <row r="178" ht="42.75" customHeight="1">
      <c r="A178" s="208">
        <v>177.0</v>
      </c>
      <c r="B178" s="208">
        <v>4.575E9</v>
      </c>
      <c r="C178" s="208" t="s">
        <v>10</v>
      </c>
      <c r="D178" s="208" t="s">
        <v>107</v>
      </c>
      <c r="E178" s="208" t="s">
        <v>738</v>
      </c>
      <c r="F178" s="208">
        <v>127.2890774</v>
      </c>
      <c r="G178" s="208">
        <v>35.6178286</v>
      </c>
      <c r="H178" s="209" t="s">
        <v>739</v>
      </c>
      <c r="I178" s="210">
        <f t="shared" si="24"/>
        <v>0.5988023952</v>
      </c>
      <c r="J178" s="211" t="str">
        <f t="shared" si="28"/>
        <v>축소</v>
      </c>
      <c r="K178" s="219">
        <f t="shared" si="29"/>
        <v>160</v>
      </c>
      <c r="L178" s="219">
        <f t="shared" si="30"/>
        <v>26</v>
      </c>
      <c r="M178" s="220" t="s">
        <v>440</v>
      </c>
      <c r="N178" s="214" t="s">
        <v>19</v>
      </c>
      <c r="O178" s="216">
        <v>41091.0</v>
      </c>
      <c r="P178" s="221" t="s">
        <v>207</v>
      </c>
      <c r="Q178" s="209" t="s">
        <v>570</v>
      </c>
      <c r="R178" s="209" t="s">
        <v>209</v>
      </c>
      <c r="S178" s="209" t="s">
        <v>210</v>
      </c>
      <c r="T178" s="209" t="s">
        <v>350</v>
      </c>
      <c r="U178" s="222" t="s">
        <v>740</v>
      </c>
      <c r="V178" s="208" t="s">
        <v>37</v>
      </c>
      <c r="W178" s="217">
        <v>50.0</v>
      </c>
      <c r="X178" s="217">
        <v>6.0</v>
      </c>
      <c r="Y178" s="217">
        <v>13.0</v>
      </c>
      <c r="Z178" s="217">
        <v>5735.0</v>
      </c>
      <c r="AA178" s="217">
        <v>330.0</v>
      </c>
      <c r="AB178" s="218">
        <v>50.0</v>
      </c>
      <c r="AC178" s="218">
        <v>10.0</v>
      </c>
      <c r="AD178" s="218">
        <v>250.0</v>
      </c>
      <c r="AE178" s="218">
        <v>6203.0</v>
      </c>
      <c r="AF178" s="218">
        <v>930.0</v>
      </c>
      <c r="AG178" s="217">
        <v>30.0</v>
      </c>
      <c r="AH178" s="217">
        <v>10.0</v>
      </c>
      <c r="AI178" s="217">
        <v>220.0</v>
      </c>
      <c r="AJ178" s="217">
        <v>8732.0</v>
      </c>
      <c r="AK178" s="217">
        <v>1000.0</v>
      </c>
      <c r="AL178" s="218">
        <v>30.0</v>
      </c>
      <c r="AM178" s="218">
        <v>10.0</v>
      </c>
      <c r="AN178" s="218">
        <v>334.0</v>
      </c>
      <c r="AO178" s="218">
        <v>13796.0</v>
      </c>
      <c r="AP178" s="218">
        <v>1100.0</v>
      </c>
      <c r="AQ178" s="217">
        <v>30.0</v>
      </c>
      <c r="AR178" s="217">
        <v>10.0</v>
      </c>
      <c r="AS178" s="217">
        <v>200.0</v>
      </c>
      <c r="AT178" s="217">
        <v>16795.0</v>
      </c>
      <c r="AU178" s="217">
        <v>1144.0</v>
      </c>
    </row>
    <row r="179" ht="42.75" customHeight="1">
      <c r="A179" s="208">
        <v>178.0</v>
      </c>
      <c r="B179" s="208">
        <v>4.577E9</v>
      </c>
      <c r="C179" s="236" t="s">
        <v>10</v>
      </c>
      <c r="D179" s="236" t="s">
        <v>107</v>
      </c>
      <c r="E179" s="236" t="s">
        <v>741</v>
      </c>
      <c r="F179" s="236">
        <v>127.137489</v>
      </c>
      <c r="G179" s="236">
        <v>35.374476</v>
      </c>
      <c r="H179" s="221" t="s">
        <v>742</v>
      </c>
      <c r="I179" s="210">
        <f t="shared" si="24"/>
        <v>1.363636364</v>
      </c>
      <c r="J179" s="211" t="str">
        <f t="shared" si="28"/>
        <v>확대</v>
      </c>
      <c r="K179" s="219">
        <f t="shared" si="29"/>
        <v>12</v>
      </c>
      <c r="L179" s="219">
        <f t="shared" si="30"/>
        <v>174</v>
      </c>
      <c r="M179" s="220" t="s">
        <v>467</v>
      </c>
      <c r="N179" s="237" t="s">
        <v>18</v>
      </c>
      <c r="O179" s="238">
        <v>43678.0</v>
      </c>
      <c r="P179" s="221" t="s">
        <v>207</v>
      </c>
      <c r="Q179" s="221" t="s">
        <v>743</v>
      </c>
      <c r="R179" s="221" t="s">
        <v>209</v>
      </c>
      <c r="S179" s="221" t="s">
        <v>210</v>
      </c>
      <c r="T179" s="221" t="s">
        <v>744</v>
      </c>
      <c r="U179" s="239" t="s">
        <v>745</v>
      </c>
      <c r="V179" s="236" t="s">
        <v>746</v>
      </c>
      <c r="W179" s="235">
        <v>50.0</v>
      </c>
      <c r="X179" s="235">
        <v>7.0</v>
      </c>
      <c r="Y179" s="235">
        <v>30.0</v>
      </c>
      <c r="Z179" s="235" t="s">
        <v>37</v>
      </c>
      <c r="AA179" s="235">
        <v>953.0</v>
      </c>
      <c r="AB179" s="240">
        <v>50.0</v>
      </c>
      <c r="AC179" s="240">
        <v>10.0</v>
      </c>
      <c r="AD179" s="240">
        <v>250.0</v>
      </c>
      <c r="AE179" s="240" t="s">
        <v>37</v>
      </c>
      <c r="AF179" s="240">
        <v>640.0</v>
      </c>
      <c r="AG179" s="235">
        <v>50.0</v>
      </c>
      <c r="AH179" s="235">
        <v>10.0</v>
      </c>
      <c r="AI179" s="235">
        <v>206.0</v>
      </c>
      <c r="AJ179" s="235">
        <v>14270.0</v>
      </c>
      <c r="AK179" s="235">
        <v>960.0</v>
      </c>
      <c r="AL179" s="240">
        <v>100.0</v>
      </c>
      <c r="AM179" s="240">
        <v>10.0</v>
      </c>
      <c r="AN179" s="240">
        <v>220.0</v>
      </c>
      <c r="AO179" s="240">
        <v>19344.0</v>
      </c>
      <c r="AP179" s="240">
        <v>1035.0</v>
      </c>
      <c r="AQ179" s="235">
        <v>70.0</v>
      </c>
      <c r="AR179" s="235">
        <v>10.0</v>
      </c>
      <c r="AS179" s="235">
        <v>300.0</v>
      </c>
      <c r="AT179" s="235">
        <v>13926.0</v>
      </c>
      <c r="AU179" s="235">
        <v>1118.0</v>
      </c>
    </row>
    <row r="180" ht="42.75" customHeight="1">
      <c r="A180" s="208">
        <v>179.0</v>
      </c>
      <c r="B180" s="208">
        <v>4.579E9</v>
      </c>
      <c r="C180" s="223" t="s">
        <v>10</v>
      </c>
      <c r="D180" s="223" t="s">
        <v>107</v>
      </c>
      <c r="E180" s="234" t="s">
        <v>747</v>
      </c>
      <c r="F180" s="223">
        <v>126.701973</v>
      </c>
      <c r="G180" s="223">
        <v>35.435836</v>
      </c>
      <c r="H180" s="231" t="s">
        <v>748</v>
      </c>
      <c r="I180" s="210">
        <f t="shared" si="24"/>
        <v>1.572727273</v>
      </c>
      <c r="J180" s="211" t="str">
        <f t="shared" si="28"/>
        <v>확대</v>
      </c>
      <c r="K180" s="219">
        <f t="shared" si="29"/>
        <v>6</v>
      </c>
      <c r="L180" s="219">
        <f t="shared" si="30"/>
        <v>180</v>
      </c>
      <c r="M180" s="220" t="s">
        <v>348</v>
      </c>
      <c r="N180" s="237" t="s">
        <v>19</v>
      </c>
      <c r="O180" s="226">
        <v>43647.0</v>
      </c>
      <c r="P180" s="221" t="s">
        <v>207</v>
      </c>
      <c r="Q180" s="231" t="s">
        <v>749</v>
      </c>
      <c r="R180" s="227" t="s">
        <v>209</v>
      </c>
      <c r="S180" s="231" t="s">
        <v>210</v>
      </c>
      <c r="T180" s="227" t="s">
        <v>264</v>
      </c>
      <c r="U180" s="227" t="s">
        <v>750</v>
      </c>
      <c r="V180" s="223" t="s">
        <v>37</v>
      </c>
      <c r="W180" s="229">
        <v>50.0</v>
      </c>
      <c r="X180" s="229">
        <v>5.0</v>
      </c>
      <c r="Y180" s="229">
        <v>80.0</v>
      </c>
      <c r="Z180" s="229">
        <v>4587.0</v>
      </c>
      <c r="AA180" s="229">
        <v>1704.0</v>
      </c>
      <c r="AB180" s="230">
        <v>100.0</v>
      </c>
      <c r="AC180" s="230">
        <v>10.0</v>
      </c>
      <c r="AD180" s="230">
        <v>502.0</v>
      </c>
      <c r="AE180" s="230">
        <v>21077.0</v>
      </c>
      <c r="AF180" s="230">
        <v>2067.0</v>
      </c>
      <c r="AG180" s="229">
        <v>100.0</v>
      </c>
      <c r="AH180" s="229">
        <v>10.0</v>
      </c>
      <c r="AI180" s="229">
        <v>553.0</v>
      </c>
      <c r="AJ180" s="229">
        <v>26432.0</v>
      </c>
      <c r="AK180" s="229">
        <v>2185.0</v>
      </c>
      <c r="AL180" s="230">
        <v>50.0</v>
      </c>
      <c r="AM180" s="230">
        <v>10.0</v>
      </c>
      <c r="AN180" s="230">
        <v>550.0</v>
      </c>
      <c r="AO180" s="230">
        <v>35350.0</v>
      </c>
      <c r="AP180" s="230">
        <v>2707.0</v>
      </c>
      <c r="AQ180" s="229">
        <v>50.0</v>
      </c>
      <c r="AR180" s="229">
        <v>10.0</v>
      </c>
      <c r="AS180" s="229">
        <v>865.0</v>
      </c>
      <c r="AT180" s="229">
        <v>48775.0</v>
      </c>
      <c r="AU180" s="229">
        <v>2900.0</v>
      </c>
    </row>
    <row r="181" ht="42.75" customHeight="1">
      <c r="A181" s="208">
        <v>180.0</v>
      </c>
      <c r="B181" s="208">
        <v>4.58E9</v>
      </c>
      <c r="C181" s="223" t="s">
        <v>10</v>
      </c>
      <c r="D181" s="223" t="s">
        <v>107</v>
      </c>
      <c r="E181" s="234" t="s">
        <v>751</v>
      </c>
      <c r="F181" s="223">
        <v>126.733199</v>
      </c>
      <c r="G181" s="223">
        <v>35.731755</v>
      </c>
      <c r="H181" s="227" t="s">
        <v>752</v>
      </c>
      <c r="I181" s="210">
        <f t="shared" si="24"/>
        <v>0.8672086721</v>
      </c>
      <c r="J181" s="211" t="str">
        <f t="shared" si="28"/>
        <v>축소</v>
      </c>
      <c r="K181" s="219">
        <f t="shared" si="29"/>
        <v>96</v>
      </c>
      <c r="L181" s="219">
        <f t="shared" si="30"/>
        <v>90</v>
      </c>
      <c r="M181" s="220" t="s">
        <v>348</v>
      </c>
      <c r="N181" s="283" t="s">
        <v>18</v>
      </c>
      <c r="O181" s="226">
        <v>43647.0</v>
      </c>
      <c r="P181" s="221" t="s">
        <v>207</v>
      </c>
      <c r="Q181" s="286" t="s">
        <v>227</v>
      </c>
      <c r="R181" s="227" t="s">
        <v>209</v>
      </c>
      <c r="S181" s="227" t="s">
        <v>210</v>
      </c>
      <c r="T181" s="227" t="s">
        <v>264</v>
      </c>
      <c r="U181" s="227" t="s">
        <v>753</v>
      </c>
      <c r="V181" s="223" t="s">
        <v>37</v>
      </c>
      <c r="W181" s="229">
        <v>25.0</v>
      </c>
      <c r="X181" s="229">
        <v>10.0</v>
      </c>
      <c r="Y181" s="229">
        <v>25.0</v>
      </c>
      <c r="Z181" s="229">
        <v>1782.0</v>
      </c>
      <c r="AA181" s="229">
        <v>1103.0</v>
      </c>
      <c r="AB181" s="230">
        <v>50.0</v>
      </c>
      <c r="AC181" s="230">
        <v>10.0</v>
      </c>
      <c r="AD181" s="230">
        <v>319.0</v>
      </c>
      <c r="AE181" s="230">
        <v>14558.0</v>
      </c>
      <c r="AF181" s="230">
        <v>1567.0</v>
      </c>
      <c r="AG181" s="229">
        <v>50.0</v>
      </c>
      <c r="AH181" s="229">
        <v>10.0</v>
      </c>
      <c r="AI181" s="229">
        <v>275.0</v>
      </c>
      <c r="AJ181" s="229">
        <v>29581.0</v>
      </c>
      <c r="AK181" s="229">
        <v>1665.0</v>
      </c>
      <c r="AL181" s="230">
        <v>50.0</v>
      </c>
      <c r="AM181" s="230">
        <v>10.0</v>
      </c>
      <c r="AN181" s="230">
        <v>369.0</v>
      </c>
      <c r="AO181" s="230">
        <v>35820.0</v>
      </c>
      <c r="AP181" s="230">
        <v>2500.0</v>
      </c>
      <c r="AQ181" s="229">
        <v>50.0</v>
      </c>
      <c r="AR181" s="229">
        <v>0.1</v>
      </c>
      <c r="AS181" s="229">
        <v>320.0</v>
      </c>
      <c r="AT181" s="229">
        <v>42241.0</v>
      </c>
      <c r="AU181" s="229">
        <v>2746.0</v>
      </c>
    </row>
    <row r="182" ht="42.75" customHeight="1">
      <c r="A182" s="208">
        <v>181.0</v>
      </c>
      <c r="B182" s="208">
        <v>4.611E9</v>
      </c>
      <c r="C182" s="223" t="s">
        <v>10</v>
      </c>
      <c r="D182" s="223" t="s">
        <v>154</v>
      </c>
      <c r="E182" s="234" t="s">
        <v>754</v>
      </c>
      <c r="F182" s="223">
        <v>126.3923375</v>
      </c>
      <c r="G182" s="223">
        <v>34.811875</v>
      </c>
      <c r="H182" s="231" t="s">
        <v>755</v>
      </c>
      <c r="I182" s="210">
        <f t="shared" si="24"/>
        <v>1.333333333</v>
      </c>
      <c r="J182" s="211" t="str">
        <f t="shared" si="28"/>
        <v>확대</v>
      </c>
      <c r="K182" s="219">
        <f t="shared" si="29"/>
        <v>13</v>
      </c>
      <c r="L182" s="219">
        <f t="shared" si="30"/>
        <v>172</v>
      </c>
      <c r="M182" s="220" t="s">
        <v>467</v>
      </c>
      <c r="N182" s="241" t="s">
        <v>19</v>
      </c>
      <c r="O182" s="226">
        <v>43709.0</v>
      </c>
      <c r="P182" s="221" t="s">
        <v>207</v>
      </c>
      <c r="Q182" s="227" t="s">
        <v>570</v>
      </c>
      <c r="R182" s="227" t="s">
        <v>209</v>
      </c>
      <c r="S182" s="335" t="s">
        <v>210</v>
      </c>
      <c r="T182" s="291" t="s">
        <v>756</v>
      </c>
      <c r="U182" s="231" t="s">
        <v>757</v>
      </c>
      <c r="V182" s="223" t="s">
        <v>758</v>
      </c>
      <c r="W182" s="229">
        <v>100.0</v>
      </c>
      <c r="X182" s="229">
        <v>10.0</v>
      </c>
      <c r="Y182" s="229">
        <v>100.0</v>
      </c>
      <c r="Z182" s="229">
        <v>13855.0</v>
      </c>
      <c r="AA182" s="229">
        <v>5384.0</v>
      </c>
      <c r="AB182" s="230">
        <v>50.0</v>
      </c>
      <c r="AC182" s="230">
        <v>10.0</v>
      </c>
      <c r="AD182" s="230">
        <v>400.0</v>
      </c>
      <c r="AE182" s="230">
        <v>39862.0</v>
      </c>
      <c r="AF182" s="230">
        <v>7781.0</v>
      </c>
      <c r="AG182" s="229">
        <v>50.0</v>
      </c>
      <c r="AH182" s="229">
        <v>10.0</v>
      </c>
      <c r="AI182" s="229">
        <v>500.0</v>
      </c>
      <c r="AJ182" s="229">
        <v>71658.0</v>
      </c>
      <c r="AK182" s="229">
        <v>8218.0</v>
      </c>
      <c r="AL182" s="230">
        <v>50.0</v>
      </c>
      <c r="AM182" s="230">
        <v>10.0</v>
      </c>
      <c r="AN182" s="230">
        <v>600.0</v>
      </c>
      <c r="AO182" s="230">
        <v>113511.0</v>
      </c>
      <c r="AP182" s="230">
        <v>8162.0</v>
      </c>
      <c r="AQ182" s="235">
        <v>70.0</v>
      </c>
      <c r="AR182" s="235">
        <v>10.0</v>
      </c>
      <c r="AS182" s="235">
        <v>800.0</v>
      </c>
      <c r="AT182" s="235">
        <v>1319385.0</v>
      </c>
      <c r="AU182" s="235">
        <v>8518.0</v>
      </c>
    </row>
    <row r="183" ht="42.75" customHeight="1">
      <c r="A183" s="208">
        <v>182.0</v>
      </c>
      <c r="B183" s="208">
        <v>4.613E9</v>
      </c>
      <c r="C183" s="223" t="s">
        <v>10</v>
      </c>
      <c r="D183" s="223" t="s">
        <v>154</v>
      </c>
      <c r="E183" s="234" t="s">
        <v>759</v>
      </c>
      <c r="F183" s="223">
        <v>127.662313</v>
      </c>
      <c r="G183" s="223">
        <v>34.760425</v>
      </c>
      <c r="H183" s="231" t="s">
        <v>760</v>
      </c>
      <c r="I183" s="210">
        <f t="shared" si="24"/>
        <v>0.4348582362</v>
      </c>
      <c r="J183" s="211" t="str">
        <f t="shared" si="28"/>
        <v>축소</v>
      </c>
      <c r="K183" s="219">
        <f t="shared" si="29"/>
        <v>177</v>
      </c>
      <c r="L183" s="219">
        <f t="shared" si="30"/>
        <v>9</v>
      </c>
      <c r="M183" s="220" t="s">
        <v>761</v>
      </c>
      <c r="N183" s="241" t="s">
        <v>17</v>
      </c>
      <c r="O183" s="226">
        <v>36617.0</v>
      </c>
      <c r="P183" s="221" t="s">
        <v>207</v>
      </c>
      <c r="Q183" s="227" t="s">
        <v>388</v>
      </c>
      <c r="R183" s="227" t="s">
        <v>209</v>
      </c>
      <c r="S183" s="231" t="s">
        <v>210</v>
      </c>
      <c r="T183" s="231" t="s">
        <v>350</v>
      </c>
      <c r="U183" s="231" t="s">
        <v>762</v>
      </c>
      <c r="V183" s="223" t="s">
        <v>763</v>
      </c>
      <c r="W183" s="229">
        <v>100.0</v>
      </c>
      <c r="X183" s="229">
        <v>6.0</v>
      </c>
      <c r="Y183" s="229">
        <v>45.0</v>
      </c>
      <c r="Z183" s="229" t="s">
        <v>37</v>
      </c>
      <c r="AA183" s="229">
        <v>723.0</v>
      </c>
      <c r="AB183" s="230">
        <v>50.0</v>
      </c>
      <c r="AC183" s="230">
        <v>6.0</v>
      </c>
      <c r="AD183" s="230">
        <v>774.9</v>
      </c>
      <c r="AE183" s="230" t="s">
        <v>37</v>
      </c>
      <c r="AF183" s="230">
        <v>4196.0</v>
      </c>
      <c r="AG183" s="229">
        <v>50.0</v>
      </c>
      <c r="AH183" s="229">
        <v>10.0</v>
      </c>
      <c r="AI183" s="229">
        <v>669.51</v>
      </c>
      <c r="AJ183" s="229" t="s">
        <v>37</v>
      </c>
      <c r="AK183" s="229">
        <v>4971.0</v>
      </c>
      <c r="AL183" s="230">
        <v>50.0</v>
      </c>
      <c r="AM183" s="230">
        <v>6.0</v>
      </c>
      <c r="AN183" s="230">
        <v>1609.72</v>
      </c>
      <c r="AO183" s="230">
        <v>1006988.0</v>
      </c>
      <c r="AP183" s="230">
        <v>7157.0</v>
      </c>
      <c r="AQ183" s="229">
        <v>50.0</v>
      </c>
      <c r="AR183" s="229">
        <v>10.0</v>
      </c>
      <c r="AS183" s="229">
        <v>700.0</v>
      </c>
      <c r="AT183" s="229">
        <v>80235.0</v>
      </c>
      <c r="AU183" s="229">
        <v>8467.0</v>
      </c>
    </row>
    <row r="184" ht="42.75" customHeight="1">
      <c r="A184" s="208">
        <v>183.0</v>
      </c>
      <c r="B184" s="208">
        <v>4.615E9</v>
      </c>
      <c r="C184" s="208" t="s">
        <v>10</v>
      </c>
      <c r="D184" s="208" t="s">
        <v>154</v>
      </c>
      <c r="E184" s="207" t="s">
        <v>764</v>
      </c>
      <c r="F184" s="223">
        <v>127.487243</v>
      </c>
      <c r="G184" s="223">
        <v>34.9506984</v>
      </c>
      <c r="H184" s="231" t="s">
        <v>765</v>
      </c>
      <c r="I184" s="210">
        <f t="shared" si="24"/>
        <v>1.046111493</v>
      </c>
      <c r="J184" s="211" t="str">
        <f t="shared" si="28"/>
        <v>확대</v>
      </c>
      <c r="K184" s="219">
        <f t="shared" si="29"/>
        <v>50</v>
      </c>
      <c r="L184" s="219">
        <f t="shared" si="30"/>
        <v>136</v>
      </c>
      <c r="M184" s="220" t="s">
        <v>348</v>
      </c>
      <c r="N184" s="241" t="s">
        <v>19</v>
      </c>
      <c r="O184" s="226">
        <v>43191.0</v>
      </c>
      <c r="P184" s="221" t="s">
        <v>207</v>
      </c>
      <c r="Q184" s="227" t="s">
        <v>379</v>
      </c>
      <c r="R184" s="227" t="s">
        <v>209</v>
      </c>
      <c r="S184" s="231" t="s">
        <v>471</v>
      </c>
      <c r="T184" s="231" t="s">
        <v>350</v>
      </c>
      <c r="U184" s="227" t="s">
        <v>766</v>
      </c>
      <c r="V184" s="234" t="s">
        <v>767</v>
      </c>
      <c r="W184" s="229">
        <v>50.0</v>
      </c>
      <c r="X184" s="229">
        <v>10.0</v>
      </c>
      <c r="Y184" s="229">
        <v>60.0</v>
      </c>
      <c r="Z184" s="229">
        <v>33406.0</v>
      </c>
      <c r="AA184" s="229">
        <v>6119.0</v>
      </c>
      <c r="AB184" s="230">
        <v>50.0</v>
      </c>
      <c r="AC184" s="230">
        <v>10.0</v>
      </c>
      <c r="AD184" s="230">
        <v>860.0</v>
      </c>
      <c r="AE184" s="230">
        <v>171080.0</v>
      </c>
      <c r="AF184" s="230">
        <v>9524.0</v>
      </c>
      <c r="AG184" s="229">
        <v>50.0</v>
      </c>
      <c r="AH184" s="229">
        <v>10.0</v>
      </c>
      <c r="AI184" s="229">
        <v>1336.0</v>
      </c>
      <c r="AJ184" s="229">
        <v>483345.0</v>
      </c>
      <c r="AK184" s="229">
        <v>11834.0</v>
      </c>
      <c r="AL184" s="230">
        <v>50.0</v>
      </c>
      <c r="AM184" s="230">
        <v>10.0</v>
      </c>
      <c r="AN184" s="230">
        <v>1453.0</v>
      </c>
      <c r="AO184" s="230">
        <v>1046942.0</v>
      </c>
      <c r="AP184" s="230">
        <v>13199.0</v>
      </c>
      <c r="AQ184" s="229">
        <v>50.0</v>
      </c>
      <c r="AR184" s="229">
        <v>10.0</v>
      </c>
      <c r="AS184" s="229">
        <v>1520.0</v>
      </c>
      <c r="AT184" s="229">
        <v>1234141.0</v>
      </c>
      <c r="AU184" s="229">
        <v>13713.0</v>
      </c>
    </row>
    <row r="185" ht="42.75" customHeight="1">
      <c r="A185" s="208">
        <v>184.0</v>
      </c>
      <c r="B185" s="208">
        <v>4.617E9</v>
      </c>
      <c r="C185" s="223" t="s">
        <v>10</v>
      </c>
      <c r="D185" s="223" t="s">
        <v>154</v>
      </c>
      <c r="E185" s="223" t="s">
        <v>768</v>
      </c>
      <c r="F185" s="208">
        <v>126.710814</v>
      </c>
      <c r="G185" s="208">
        <v>35.015814</v>
      </c>
      <c r="H185" s="227" t="s">
        <v>769</v>
      </c>
      <c r="I185" s="210">
        <f t="shared" si="24"/>
        <v>0.6120887529</v>
      </c>
      <c r="J185" s="211" t="str">
        <f t="shared" si="28"/>
        <v>축소</v>
      </c>
      <c r="K185" s="219">
        <f t="shared" si="29"/>
        <v>158</v>
      </c>
      <c r="L185" s="219">
        <f t="shared" si="30"/>
        <v>28</v>
      </c>
      <c r="M185" s="220" t="s">
        <v>348</v>
      </c>
      <c r="N185" s="237" t="s">
        <v>19</v>
      </c>
      <c r="O185" s="226">
        <v>39114.0</v>
      </c>
      <c r="P185" s="221" t="s">
        <v>207</v>
      </c>
      <c r="Q185" s="227" t="s">
        <v>716</v>
      </c>
      <c r="R185" s="227" t="s">
        <v>209</v>
      </c>
      <c r="S185" s="227" t="s">
        <v>210</v>
      </c>
      <c r="T185" s="227" t="s">
        <v>350</v>
      </c>
      <c r="U185" s="233" t="s">
        <v>770</v>
      </c>
      <c r="V185" s="207" t="s">
        <v>771</v>
      </c>
      <c r="W185" s="229">
        <v>920.0</v>
      </c>
      <c r="X185" s="235">
        <v>10.0</v>
      </c>
      <c r="Y185" s="229">
        <v>5468.0</v>
      </c>
      <c r="Z185" s="229">
        <v>126.710814</v>
      </c>
      <c r="AA185" s="229">
        <v>35.015814</v>
      </c>
      <c r="AB185" s="240" t="s">
        <v>37</v>
      </c>
      <c r="AC185" s="240" t="s">
        <v>37</v>
      </c>
      <c r="AD185" s="240" t="s">
        <v>37</v>
      </c>
      <c r="AE185" s="240" t="s">
        <v>37</v>
      </c>
      <c r="AF185" s="218">
        <v>2694.0</v>
      </c>
      <c r="AG185" s="217">
        <v>70.0</v>
      </c>
      <c r="AH185" s="217">
        <v>10.0</v>
      </c>
      <c r="AI185" s="217">
        <v>1326.0</v>
      </c>
      <c r="AJ185" s="282">
        <v>28794.0</v>
      </c>
      <c r="AK185" s="217">
        <v>3544.0</v>
      </c>
      <c r="AL185" s="218">
        <v>70.0</v>
      </c>
      <c r="AM185" s="218">
        <v>10.0</v>
      </c>
      <c r="AN185" s="218">
        <v>1307.0</v>
      </c>
      <c r="AO185" s="281">
        <v>48816.0</v>
      </c>
      <c r="AP185" s="218">
        <v>4090.0</v>
      </c>
      <c r="AQ185" s="217">
        <v>50.0</v>
      </c>
      <c r="AR185" s="217">
        <v>10.0</v>
      </c>
      <c r="AS185" s="217">
        <v>800.0</v>
      </c>
      <c r="AT185" s="217">
        <v>62184.0</v>
      </c>
      <c r="AU185" s="217">
        <v>5138.0</v>
      </c>
    </row>
    <row r="186" ht="42.75" customHeight="1">
      <c r="A186" s="208">
        <v>185.0</v>
      </c>
      <c r="B186" s="208">
        <v>4.623E9</v>
      </c>
      <c r="C186" s="236" t="s">
        <v>10</v>
      </c>
      <c r="D186" s="236" t="s">
        <v>154</v>
      </c>
      <c r="E186" s="236" t="s">
        <v>772</v>
      </c>
      <c r="F186" s="236">
        <v>127.6958987</v>
      </c>
      <c r="G186" s="236">
        <v>34.9406575</v>
      </c>
      <c r="H186" s="221" t="s">
        <v>773</v>
      </c>
      <c r="I186" s="210">
        <f t="shared" si="24"/>
        <v>0.4811547715</v>
      </c>
      <c r="J186" s="211" t="str">
        <f t="shared" si="28"/>
        <v>축소</v>
      </c>
      <c r="K186" s="219">
        <f t="shared" si="29"/>
        <v>172</v>
      </c>
      <c r="L186" s="219">
        <f t="shared" si="30"/>
        <v>14</v>
      </c>
      <c r="M186" s="220" t="s">
        <v>774</v>
      </c>
      <c r="N186" s="237" t="s">
        <v>17</v>
      </c>
      <c r="O186" s="238">
        <v>44792.0</v>
      </c>
      <c r="P186" s="221" t="s">
        <v>207</v>
      </c>
      <c r="Q186" s="221" t="s">
        <v>349</v>
      </c>
      <c r="R186" s="221" t="s">
        <v>209</v>
      </c>
      <c r="S186" s="221" t="s">
        <v>210</v>
      </c>
      <c r="T186" s="221" t="s">
        <v>350</v>
      </c>
      <c r="U186" s="239" t="s">
        <v>775</v>
      </c>
      <c r="V186" s="236" t="s">
        <v>776</v>
      </c>
      <c r="W186" s="235">
        <v>50.0</v>
      </c>
      <c r="X186" s="235">
        <v>10.0</v>
      </c>
      <c r="Y186" s="235">
        <v>48.0</v>
      </c>
      <c r="Z186" s="235" t="s">
        <v>37</v>
      </c>
      <c r="AA186" s="235" t="s">
        <v>37</v>
      </c>
      <c r="AB186" s="240">
        <v>50.0</v>
      </c>
      <c r="AC186" s="240">
        <v>10.0</v>
      </c>
      <c r="AD186" s="240">
        <v>739.0</v>
      </c>
      <c r="AE186" s="240" t="s">
        <v>37</v>
      </c>
      <c r="AF186" s="240" t="s">
        <v>37</v>
      </c>
      <c r="AG186" s="235">
        <v>50.0</v>
      </c>
      <c r="AH186" s="235">
        <v>10.0</v>
      </c>
      <c r="AI186" s="235">
        <v>899.0</v>
      </c>
      <c r="AJ186" s="235" t="s">
        <v>37</v>
      </c>
      <c r="AK186" s="235">
        <v>4865.0</v>
      </c>
      <c r="AL186" s="240">
        <v>100.0</v>
      </c>
      <c r="AM186" s="240">
        <v>10.0</v>
      </c>
      <c r="AN186" s="240">
        <v>1247.0</v>
      </c>
      <c r="AO186" s="240">
        <v>18423.0</v>
      </c>
      <c r="AP186" s="240">
        <v>5077.0</v>
      </c>
      <c r="AQ186" s="235">
        <v>150.0</v>
      </c>
      <c r="AR186" s="235">
        <v>10.0</v>
      </c>
      <c r="AS186" s="235">
        <v>600.0</v>
      </c>
      <c r="AT186" s="235">
        <v>34777.0</v>
      </c>
      <c r="AU186" s="235">
        <v>6522.0</v>
      </c>
    </row>
    <row r="187" ht="42.75" customHeight="1">
      <c r="A187" s="208">
        <v>186.0</v>
      </c>
      <c r="B187" s="208">
        <v>4.671E9</v>
      </c>
      <c r="C187" s="223" t="s">
        <v>10</v>
      </c>
      <c r="D187" s="223" t="s">
        <v>154</v>
      </c>
      <c r="E187" s="234" t="s">
        <v>777</v>
      </c>
      <c r="F187" s="223">
        <v>126.988175</v>
      </c>
      <c r="G187" s="223">
        <v>35.321175</v>
      </c>
      <c r="H187" s="231" t="s">
        <v>778</v>
      </c>
      <c r="I187" s="210">
        <f t="shared" si="24"/>
        <v>0.373280943</v>
      </c>
      <c r="J187" s="211" t="str">
        <f t="shared" si="28"/>
        <v>축소</v>
      </c>
      <c r="K187" s="219">
        <f t="shared" si="29"/>
        <v>178</v>
      </c>
      <c r="L187" s="219">
        <f t="shared" si="30"/>
        <v>8</v>
      </c>
      <c r="M187" s="220" t="s">
        <v>348</v>
      </c>
      <c r="N187" s="283" t="s">
        <v>19</v>
      </c>
      <c r="O187" s="226">
        <v>44060.0</v>
      </c>
      <c r="P187" s="221" t="s">
        <v>207</v>
      </c>
      <c r="Q187" s="227" t="s">
        <v>716</v>
      </c>
      <c r="R187" s="227" t="s">
        <v>209</v>
      </c>
      <c r="S187" s="231" t="s">
        <v>210</v>
      </c>
      <c r="T187" s="231" t="s">
        <v>779</v>
      </c>
      <c r="U187" s="233" t="s">
        <v>780</v>
      </c>
      <c r="V187" s="234" t="s">
        <v>781</v>
      </c>
      <c r="W187" s="229">
        <v>50.0</v>
      </c>
      <c r="X187" s="229">
        <v>10.0</v>
      </c>
      <c r="Y187" s="229">
        <v>12.0</v>
      </c>
      <c r="Z187" s="229" t="s">
        <v>37</v>
      </c>
      <c r="AA187" s="229" t="s">
        <v>37</v>
      </c>
      <c r="AB187" s="230">
        <v>50.0</v>
      </c>
      <c r="AC187" s="230">
        <v>10.0</v>
      </c>
      <c r="AD187" s="230">
        <v>266.0</v>
      </c>
      <c r="AE187" s="230" t="s">
        <v>37</v>
      </c>
      <c r="AF187" s="230">
        <v>2065.0</v>
      </c>
      <c r="AG187" s="229">
        <v>50.0</v>
      </c>
      <c r="AH187" s="229">
        <v>10.0</v>
      </c>
      <c r="AI187" s="229">
        <v>164.0</v>
      </c>
      <c r="AJ187" s="229">
        <v>669.0</v>
      </c>
      <c r="AK187" s="229">
        <v>3795.0</v>
      </c>
      <c r="AL187" s="230">
        <v>50.0</v>
      </c>
      <c r="AM187" s="230">
        <v>10.0</v>
      </c>
      <c r="AN187" s="230">
        <v>509.0</v>
      </c>
      <c r="AO187" s="230">
        <v>15330.0</v>
      </c>
      <c r="AP187" s="230">
        <v>2773.0</v>
      </c>
      <c r="AQ187" s="229">
        <v>50.0</v>
      </c>
      <c r="AR187" s="229">
        <v>10.0</v>
      </c>
      <c r="AS187" s="229">
        <v>190.0</v>
      </c>
      <c r="AT187" s="229">
        <v>21758.0</v>
      </c>
      <c r="AU187" s="229">
        <v>1478.0</v>
      </c>
    </row>
    <row r="188" ht="42.75" customHeight="1">
      <c r="A188" s="208">
        <v>187.0</v>
      </c>
      <c r="B188" s="208">
        <v>4.672E9</v>
      </c>
      <c r="C188" s="208" t="s">
        <v>10</v>
      </c>
      <c r="D188" s="208" t="s">
        <v>154</v>
      </c>
      <c r="E188" s="207" t="s">
        <v>782</v>
      </c>
      <c r="F188" s="208">
        <v>127.2919779</v>
      </c>
      <c r="G188" s="208">
        <v>35.2820169</v>
      </c>
      <c r="H188" s="209" t="s">
        <v>783</v>
      </c>
      <c r="I188" s="210">
        <f t="shared" si="24"/>
        <v>1.123595506</v>
      </c>
      <c r="J188" s="211" t="str">
        <f t="shared" si="28"/>
        <v>확대</v>
      </c>
      <c r="K188" s="219">
        <f t="shared" si="29"/>
        <v>30</v>
      </c>
      <c r="L188" s="219">
        <f t="shared" si="30"/>
        <v>156</v>
      </c>
      <c r="M188" s="220" t="s">
        <v>467</v>
      </c>
      <c r="N188" s="214" t="s">
        <v>19</v>
      </c>
      <c r="O188" s="216">
        <v>37135.0</v>
      </c>
      <c r="P188" s="221" t="s">
        <v>207</v>
      </c>
      <c r="Q188" s="209" t="s">
        <v>513</v>
      </c>
      <c r="R188" s="209" t="s">
        <v>209</v>
      </c>
      <c r="S188" s="209" t="s">
        <v>210</v>
      </c>
      <c r="T188" s="209" t="s">
        <v>616</v>
      </c>
      <c r="U188" s="209" t="s">
        <v>784</v>
      </c>
      <c r="V188" s="208" t="s">
        <v>785</v>
      </c>
      <c r="W188" s="217">
        <v>50.0</v>
      </c>
      <c r="X188" s="217">
        <v>1.0</v>
      </c>
      <c r="Y188" s="217">
        <v>30.0</v>
      </c>
      <c r="Z188" s="217">
        <v>305.0</v>
      </c>
      <c r="AA188" s="217">
        <v>531.0</v>
      </c>
      <c r="AB188" s="218">
        <v>50.0</v>
      </c>
      <c r="AC188" s="218">
        <v>10.0</v>
      </c>
      <c r="AD188" s="218">
        <v>206.0</v>
      </c>
      <c r="AE188" s="218">
        <v>2224.0</v>
      </c>
      <c r="AF188" s="218">
        <v>951.0</v>
      </c>
      <c r="AG188" s="217">
        <v>100.0</v>
      </c>
      <c r="AH188" s="217">
        <v>10.0</v>
      </c>
      <c r="AI188" s="217">
        <v>184.0</v>
      </c>
      <c r="AJ188" s="217">
        <v>4594.0</v>
      </c>
      <c r="AK188" s="217">
        <v>1105.0</v>
      </c>
      <c r="AL188" s="218">
        <v>100.0</v>
      </c>
      <c r="AM188" s="218">
        <v>10.0</v>
      </c>
      <c r="AN188" s="218">
        <v>267.0</v>
      </c>
      <c r="AO188" s="218">
        <v>7483.0</v>
      </c>
      <c r="AP188" s="218">
        <v>1208.0</v>
      </c>
      <c r="AQ188" s="217">
        <v>70.0</v>
      </c>
      <c r="AR188" s="217">
        <v>10.0</v>
      </c>
      <c r="AS188" s="217">
        <v>300.0</v>
      </c>
      <c r="AT188" s="217">
        <v>8246.0</v>
      </c>
      <c r="AU188" s="217">
        <v>1221.0</v>
      </c>
    </row>
    <row r="189" ht="42.75" customHeight="1">
      <c r="A189" s="208">
        <v>188.0</v>
      </c>
      <c r="B189" s="208">
        <v>4.673E9</v>
      </c>
      <c r="C189" s="223" t="s">
        <v>10</v>
      </c>
      <c r="D189" s="223" t="s">
        <v>154</v>
      </c>
      <c r="E189" s="234" t="s">
        <v>786</v>
      </c>
      <c r="F189" s="223">
        <v>127.4629375</v>
      </c>
      <c r="G189" s="223">
        <v>35.2025096</v>
      </c>
      <c r="H189" s="227" t="s">
        <v>787</v>
      </c>
      <c r="I189" s="210">
        <f t="shared" si="24"/>
        <v>1.445783133</v>
      </c>
      <c r="J189" s="211" t="str">
        <f t="shared" si="28"/>
        <v>확대</v>
      </c>
      <c r="K189" s="219">
        <f t="shared" si="29"/>
        <v>8</v>
      </c>
      <c r="L189" s="219">
        <f t="shared" si="30"/>
        <v>178</v>
      </c>
      <c r="M189" s="220" t="s">
        <v>467</v>
      </c>
      <c r="N189" s="241" t="s">
        <v>19</v>
      </c>
      <c r="O189" s="226">
        <v>41334.0</v>
      </c>
      <c r="P189" s="221" t="s">
        <v>207</v>
      </c>
      <c r="Q189" s="227" t="s">
        <v>388</v>
      </c>
      <c r="R189" s="227" t="s">
        <v>209</v>
      </c>
      <c r="S189" s="231" t="s">
        <v>210</v>
      </c>
      <c r="T189" s="231" t="s">
        <v>350</v>
      </c>
      <c r="U189" s="227" t="s">
        <v>788</v>
      </c>
      <c r="V189" s="236" t="s">
        <v>789</v>
      </c>
      <c r="W189" s="229">
        <v>70.0</v>
      </c>
      <c r="X189" s="229">
        <v>2.0</v>
      </c>
      <c r="Y189" s="229">
        <v>5.0</v>
      </c>
      <c r="Z189" s="229" t="s">
        <v>37</v>
      </c>
      <c r="AA189" s="229">
        <v>106.0</v>
      </c>
      <c r="AB189" s="230">
        <v>50.0</v>
      </c>
      <c r="AC189" s="230">
        <v>10.0</v>
      </c>
      <c r="AD189" s="230">
        <v>40.0</v>
      </c>
      <c r="AE189" s="230">
        <v>5588.0</v>
      </c>
      <c r="AF189" s="230">
        <v>808.0</v>
      </c>
      <c r="AG189" s="229">
        <v>50.0</v>
      </c>
      <c r="AH189" s="229">
        <v>10.0</v>
      </c>
      <c r="AI189" s="229">
        <v>127.0</v>
      </c>
      <c r="AJ189" s="229">
        <v>12955.0</v>
      </c>
      <c r="AK189" s="229">
        <v>927.0</v>
      </c>
      <c r="AL189" s="230">
        <v>50.0</v>
      </c>
      <c r="AM189" s="230">
        <v>10.0</v>
      </c>
      <c r="AN189" s="230">
        <v>83.0</v>
      </c>
      <c r="AO189" s="230">
        <v>19097.0</v>
      </c>
      <c r="AP189" s="230">
        <v>937.0</v>
      </c>
      <c r="AQ189" s="229">
        <v>70.0</v>
      </c>
      <c r="AR189" s="229">
        <v>10.0</v>
      </c>
      <c r="AS189" s="229">
        <v>120.0</v>
      </c>
      <c r="AT189" s="229">
        <v>24810.0</v>
      </c>
      <c r="AU189" s="229">
        <v>885.0</v>
      </c>
    </row>
    <row r="190" ht="42.75" customHeight="1">
      <c r="A190" s="208">
        <v>189.0</v>
      </c>
      <c r="B190" s="208">
        <v>4.677E9</v>
      </c>
      <c r="C190" s="236" t="s">
        <v>10</v>
      </c>
      <c r="D190" s="236" t="s">
        <v>154</v>
      </c>
      <c r="E190" s="236" t="s">
        <v>790</v>
      </c>
      <c r="F190" s="236">
        <v>127.275507</v>
      </c>
      <c r="G190" s="236">
        <v>34.6047049</v>
      </c>
      <c r="H190" s="221" t="s">
        <v>791</v>
      </c>
      <c r="I190" s="210">
        <f t="shared" si="24"/>
        <v>0.6299212598</v>
      </c>
      <c r="J190" s="211" t="str">
        <f t="shared" si="28"/>
        <v>축소</v>
      </c>
      <c r="K190" s="219">
        <f t="shared" si="29"/>
        <v>155</v>
      </c>
      <c r="L190" s="219">
        <f t="shared" si="30"/>
        <v>31</v>
      </c>
      <c r="M190" s="220" t="s">
        <v>348</v>
      </c>
      <c r="N190" s="237" t="s">
        <v>19</v>
      </c>
      <c r="O190" s="238">
        <v>43761.0</v>
      </c>
      <c r="P190" s="221" t="s">
        <v>207</v>
      </c>
      <c r="Q190" s="221" t="s">
        <v>570</v>
      </c>
      <c r="R190" s="221" t="s">
        <v>209</v>
      </c>
      <c r="S190" s="221" t="s">
        <v>210</v>
      </c>
      <c r="T190" s="221" t="s">
        <v>350</v>
      </c>
      <c r="U190" s="239" t="s">
        <v>792</v>
      </c>
      <c r="V190" s="236" t="s">
        <v>793</v>
      </c>
      <c r="W190" s="235">
        <v>33.0</v>
      </c>
      <c r="X190" s="235">
        <v>5.0</v>
      </c>
      <c r="Y190" s="235">
        <v>122.0</v>
      </c>
      <c r="Z190" s="235" t="s">
        <v>37</v>
      </c>
      <c r="AA190" s="235">
        <v>580.0</v>
      </c>
      <c r="AB190" s="240">
        <v>50.0</v>
      </c>
      <c r="AC190" s="240">
        <v>10.0</v>
      </c>
      <c r="AD190" s="240">
        <v>360.0</v>
      </c>
      <c r="AE190" s="240" t="s">
        <v>37</v>
      </c>
      <c r="AF190" s="240">
        <v>1887.0</v>
      </c>
      <c r="AG190" s="235">
        <v>50.0</v>
      </c>
      <c r="AH190" s="235">
        <v>10.0</v>
      </c>
      <c r="AI190" s="235">
        <v>424.0</v>
      </c>
      <c r="AJ190" s="235">
        <v>2078.0</v>
      </c>
      <c r="AK190" s="235">
        <v>2120.0</v>
      </c>
      <c r="AL190" s="240">
        <v>50.0</v>
      </c>
      <c r="AM190" s="240">
        <v>10.0</v>
      </c>
      <c r="AN190" s="240">
        <v>635.0</v>
      </c>
      <c r="AO190" s="240">
        <v>4188.0</v>
      </c>
      <c r="AP190" s="240">
        <v>2252.0</v>
      </c>
      <c r="AQ190" s="235">
        <v>50.0</v>
      </c>
      <c r="AR190" s="235">
        <v>10.0</v>
      </c>
      <c r="AS190" s="235">
        <v>400.0</v>
      </c>
      <c r="AT190" s="235">
        <v>6460.0</v>
      </c>
      <c r="AU190" s="235">
        <v>2370.0</v>
      </c>
    </row>
    <row r="191" ht="42.75" customHeight="1">
      <c r="A191" s="208">
        <v>190.0</v>
      </c>
      <c r="B191" s="208">
        <v>4.678E9</v>
      </c>
      <c r="C191" s="223" t="s">
        <v>10</v>
      </c>
      <c r="D191" s="236" t="s">
        <v>154</v>
      </c>
      <c r="E191" s="236" t="s">
        <v>794</v>
      </c>
      <c r="F191" s="236">
        <v>127.080088</v>
      </c>
      <c r="G191" s="236">
        <v>34.771458</v>
      </c>
      <c r="H191" s="221" t="s">
        <v>795</v>
      </c>
      <c r="I191" s="210">
        <f t="shared" si="24"/>
        <v>0.8651162791</v>
      </c>
      <c r="J191" s="211" t="str">
        <f t="shared" si="28"/>
        <v>축소</v>
      </c>
      <c r="K191" s="219">
        <f t="shared" si="29"/>
        <v>97</v>
      </c>
      <c r="L191" s="219">
        <f t="shared" si="30"/>
        <v>89</v>
      </c>
      <c r="M191" s="220" t="s">
        <v>796</v>
      </c>
      <c r="N191" s="237" t="s">
        <v>18</v>
      </c>
      <c r="O191" s="238">
        <v>43709.0</v>
      </c>
      <c r="P191" s="221" t="s">
        <v>207</v>
      </c>
      <c r="Q191" s="221" t="s">
        <v>388</v>
      </c>
      <c r="R191" s="221" t="s">
        <v>209</v>
      </c>
      <c r="S191" s="221" t="s">
        <v>210</v>
      </c>
      <c r="T191" s="221" t="s">
        <v>350</v>
      </c>
      <c r="U191" s="239" t="s">
        <v>797</v>
      </c>
      <c r="V191" s="236" t="s">
        <v>37</v>
      </c>
      <c r="W191" s="235">
        <v>70.0</v>
      </c>
      <c r="X191" s="235">
        <v>10.0</v>
      </c>
      <c r="Y191" s="235">
        <v>11.0</v>
      </c>
      <c r="Z191" s="235">
        <v>449.0</v>
      </c>
      <c r="AA191" s="235" t="s">
        <v>37</v>
      </c>
      <c r="AB191" s="240">
        <v>100.0</v>
      </c>
      <c r="AC191" s="240">
        <v>10.0</v>
      </c>
      <c r="AD191" s="240">
        <v>388.0</v>
      </c>
      <c r="AE191" s="240">
        <v>499375.0</v>
      </c>
      <c r="AF191" s="240">
        <v>1761.0</v>
      </c>
      <c r="AG191" s="235">
        <v>100.0</v>
      </c>
      <c r="AH191" s="235">
        <v>10.0</v>
      </c>
      <c r="AI191" s="235">
        <v>417.0</v>
      </c>
      <c r="AJ191" s="235">
        <v>2924207.0</v>
      </c>
      <c r="AK191" s="235">
        <v>167.0</v>
      </c>
      <c r="AL191" s="240">
        <v>100.0</v>
      </c>
      <c r="AM191" s="240">
        <v>10.0</v>
      </c>
      <c r="AN191" s="240">
        <v>430.0</v>
      </c>
      <c r="AO191" s="240">
        <v>3049931.0</v>
      </c>
      <c r="AP191" s="240">
        <v>142.0</v>
      </c>
      <c r="AQ191" s="235">
        <v>70.0</v>
      </c>
      <c r="AR191" s="235">
        <v>10.0</v>
      </c>
      <c r="AS191" s="235">
        <v>372.0</v>
      </c>
      <c r="AT191" s="235">
        <v>27740.0</v>
      </c>
      <c r="AU191" s="235">
        <v>100.0</v>
      </c>
    </row>
    <row r="192" ht="42.75" customHeight="1">
      <c r="A192" s="208">
        <v>191.0</v>
      </c>
      <c r="B192" s="208">
        <v>4.679E9</v>
      </c>
      <c r="C192" s="223" t="s">
        <v>10</v>
      </c>
      <c r="D192" s="223" t="s">
        <v>154</v>
      </c>
      <c r="E192" s="234" t="s">
        <v>798</v>
      </c>
      <c r="F192" s="223">
        <v>126.9864771</v>
      </c>
      <c r="G192" s="223">
        <v>35.0645238</v>
      </c>
      <c r="H192" s="227" t="s">
        <v>799</v>
      </c>
      <c r="I192" s="210">
        <f t="shared" si="24"/>
        <v>0.7070707071</v>
      </c>
      <c r="J192" s="211" t="str">
        <f t="shared" si="28"/>
        <v>축소</v>
      </c>
      <c r="K192" s="219">
        <f t="shared" si="29"/>
        <v>136</v>
      </c>
      <c r="L192" s="219">
        <f t="shared" si="30"/>
        <v>50</v>
      </c>
      <c r="M192" s="220" t="s">
        <v>348</v>
      </c>
      <c r="N192" s="237" t="s">
        <v>22</v>
      </c>
      <c r="O192" s="226">
        <v>43705.0</v>
      </c>
      <c r="P192" s="221" t="s">
        <v>207</v>
      </c>
      <c r="Q192" s="227" t="s">
        <v>388</v>
      </c>
      <c r="R192" s="227" t="s">
        <v>209</v>
      </c>
      <c r="S192" s="227" t="s">
        <v>210</v>
      </c>
      <c r="T192" s="227" t="s">
        <v>350</v>
      </c>
      <c r="U192" s="227" t="s">
        <v>800</v>
      </c>
      <c r="V192" s="223" t="s">
        <v>37</v>
      </c>
      <c r="W192" s="229">
        <v>50.0</v>
      </c>
      <c r="X192" s="229">
        <v>10.0</v>
      </c>
      <c r="Y192" s="229">
        <v>50.0</v>
      </c>
      <c r="Z192" s="229" t="s">
        <v>37</v>
      </c>
      <c r="AA192" s="229">
        <v>1064.0</v>
      </c>
      <c r="AB192" s="230">
        <v>50.0</v>
      </c>
      <c r="AC192" s="230">
        <v>10.0</v>
      </c>
      <c r="AD192" s="230">
        <v>590.0</v>
      </c>
      <c r="AE192" s="230">
        <v>4142.0</v>
      </c>
      <c r="AF192" s="230">
        <v>2176.0</v>
      </c>
      <c r="AG192" s="229">
        <v>50.0</v>
      </c>
      <c r="AH192" s="229">
        <v>10.0</v>
      </c>
      <c r="AI192" s="229">
        <v>600.0</v>
      </c>
      <c r="AJ192" s="229">
        <v>10345.0</v>
      </c>
      <c r="AK192" s="229">
        <v>2429.0</v>
      </c>
      <c r="AL192" s="230">
        <v>50.0</v>
      </c>
      <c r="AM192" s="230">
        <v>10.0</v>
      </c>
      <c r="AN192" s="230">
        <v>990.0</v>
      </c>
      <c r="AO192" s="230">
        <v>17442.0</v>
      </c>
      <c r="AP192" s="230">
        <v>2656.0</v>
      </c>
      <c r="AQ192" s="229">
        <v>50.0</v>
      </c>
      <c r="AR192" s="229">
        <v>10.0</v>
      </c>
      <c r="AS192" s="229">
        <v>700.0</v>
      </c>
      <c r="AT192" s="229">
        <v>19873.0</v>
      </c>
      <c r="AU192" s="229">
        <v>2806.0</v>
      </c>
    </row>
    <row r="193" ht="42.75" customHeight="1">
      <c r="A193" s="208">
        <v>192.0</v>
      </c>
      <c r="B193" s="208">
        <v>4.68E9</v>
      </c>
      <c r="C193" s="223" t="s">
        <v>10</v>
      </c>
      <c r="D193" s="223" t="s">
        <v>154</v>
      </c>
      <c r="E193" s="223" t="s">
        <v>801</v>
      </c>
      <c r="F193" s="223">
        <v>126.9070507</v>
      </c>
      <c r="G193" s="223">
        <v>34.681622</v>
      </c>
      <c r="H193" s="227" t="s">
        <v>802</v>
      </c>
      <c r="I193" s="210">
        <f t="shared" si="24"/>
        <v>0.75</v>
      </c>
      <c r="J193" s="211" t="str">
        <f t="shared" si="28"/>
        <v>축소</v>
      </c>
      <c r="K193" s="219">
        <f t="shared" si="29"/>
        <v>126</v>
      </c>
      <c r="L193" s="219">
        <f t="shared" si="30"/>
        <v>59</v>
      </c>
      <c r="M193" s="220" t="s">
        <v>348</v>
      </c>
      <c r="N193" s="237" t="s">
        <v>22</v>
      </c>
      <c r="O193" s="226">
        <v>43770.0</v>
      </c>
      <c r="P193" s="221" t="s">
        <v>207</v>
      </c>
      <c r="Q193" s="227" t="s">
        <v>388</v>
      </c>
      <c r="R193" s="227" t="s">
        <v>237</v>
      </c>
      <c r="S193" s="227" t="s">
        <v>210</v>
      </c>
      <c r="T193" s="227" t="s">
        <v>350</v>
      </c>
      <c r="U193" s="227" t="s">
        <v>803</v>
      </c>
      <c r="V193" s="223" t="s">
        <v>804</v>
      </c>
      <c r="W193" s="229">
        <v>50.0</v>
      </c>
      <c r="X193" s="229">
        <v>10.0</v>
      </c>
      <c r="Y193" s="229">
        <v>50.0</v>
      </c>
      <c r="Z193" s="229" t="s">
        <v>37</v>
      </c>
      <c r="AA193" s="229">
        <v>654.0</v>
      </c>
      <c r="AB193" s="230">
        <v>50.0</v>
      </c>
      <c r="AC193" s="230">
        <v>6.0</v>
      </c>
      <c r="AD193" s="230">
        <v>300.0</v>
      </c>
      <c r="AE193" s="230" t="s">
        <v>37</v>
      </c>
      <c r="AF193" s="230">
        <v>1168.0</v>
      </c>
      <c r="AG193" s="229">
        <v>50.0</v>
      </c>
      <c r="AH193" s="229">
        <v>10.0</v>
      </c>
      <c r="AI193" s="229">
        <v>300.0</v>
      </c>
      <c r="AJ193" s="229">
        <v>2725.0</v>
      </c>
      <c r="AK193" s="229">
        <v>1359.0</v>
      </c>
      <c r="AL193" s="230">
        <v>50.0</v>
      </c>
      <c r="AM193" s="230">
        <v>10.0</v>
      </c>
      <c r="AN193" s="230">
        <v>200.0</v>
      </c>
      <c r="AO193" s="230">
        <v>27128.0</v>
      </c>
      <c r="AP193" s="230">
        <v>1484.0</v>
      </c>
      <c r="AQ193" s="229">
        <v>50.0</v>
      </c>
      <c r="AR193" s="229">
        <v>10.0</v>
      </c>
      <c r="AS193" s="229">
        <v>150.0</v>
      </c>
      <c r="AT193" s="229">
        <v>52160.0</v>
      </c>
      <c r="AU193" s="229">
        <v>1545.0</v>
      </c>
    </row>
    <row r="194" ht="42.75" customHeight="1">
      <c r="A194" s="208">
        <v>193.0</v>
      </c>
      <c r="B194" s="208">
        <v>4.681E9</v>
      </c>
      <c r="C194" s="208" t="s">
        <v>10</v>
      </c>
      <c r="D194" s="208" t="s">
        <v>154</v>
      </c>
      <c r="E194" s="207" t="s">
        <v>805</v>
      </c>
      <c r="F194" s="223">
        <v>126.7672</v>
      </c>
      <c r="G194" s="223">
        <v>34.64209</v>
      </c>
      <c r="H194" s="231" t="s">
        <v>806</v>
      </c>
      <c r="I194" s="210">
        <f t="shared" si="24"/>
        <v>0.575815739</v>
      </c>
      <c r="J194" s="211" t="str">
        <f t="shared" si="28"/>
        <v>축소</v>
      </c>
      <c r="K194" s="219">
        <f t="shared" si="29"/>
        <v>162</v>
      </c>
      <c r="L194" s="219">
        <f t="shared" si="30"/>
        <v>24</v>
      </c>
      <c r="M194" s="220" t="s">
        <v>807</v>
      </c>
      <c r="N194" s="241" t="s">
        <v>17</v>
      </c>
      <c r="O194" s="238">
        <v>40909.0</v>
      </c>
      <c r="P194" s="221" t="s">
        <v>207</v>
      </c>
      <c r="Q194" s="227" t="s">
        <v>808</v>
      </c>
      <c r="R194" s="227" t="s">
        <v>209</v>
      </c>
      <c r="S194" s="231" t="s">
        <v>210</v>
      </c>
      <c r="T194" s="221" t="s">
        <v>809</v>
      </c>
      <c r="U194" s="227" t="s">
        <v>810</v>
      </c>
      <c r="V194" s="223" t="s">
        <v>811</v>
      </c>
      <c r="W194" s="229" t="s">
        <v>37</v>
      </c>
      <c r="X194" s="229" t="s">
        <v>37</v>
      </c>
      <c r="Y194" s="229" t="s">
        <v>37</v>
      </c>
      <c r="Z194" s="229" t="s">
        <v>37</v>
      </c>
      <c r="AA194" s="229" t="s">
        <v>37</v>
      </c>
      <c r="AB194" s="230">
        <v>70.0</v>
      </c>
      <c r="AC194" s="230">
        <v>10.0</v>
      </c>
      <c r="AD194" s="230">
        <v>274.0</v>
      </c>
      <c r="AE194" s="230">
        <v>3472.0</v>
      </c>
      <c r="AF194" s="230">
        <v>905.0</v>
      </c>
      <c r="AG194" s="229">
        <v>70.0</v>
      </c>
      <c r="AH194" s="229">
        <v>10.0</v>
      </c>
      <c r="AI194" s="229">
        <v>430.0</v>
      </c>
      <c r="AJ194" s="229">
        <v>9428.0</v>
      </c>
      <c r="AK194" s="229">
        <v>1199.0</v>
      </c>
      <c r="AL194" s="240">
        <v>100.0</v>
      </c>
      <c r="AM194" s="230">
        <v>10.0</v>
      </c>
      <c r="AN194" s="240">
        <v>521.0</v>
      </c>
      <c r="AO194" s="230">
        <v>13237.0</v>
      </c>
      <c r="AP194" s="230">
        <v>1302.0</v>
      </c>
      <c r="AQ194" s="229">
        <v>70.0</v>
      </c>
      <c r="AR194" s="229">
        <v>10.0</v>
      </c>
      <c r="AS194" s="229">
        <v>300.0</v>
      </c>
      <c r="AT194" s="229">
        <v>15386.0</v>
      </c>
      <c r="AU194" s="229">
        <v>1402.0</v>
      </c>
    </row>
    <row r="195" ht="42.75" customHeight="1">
      <c r="A195" s="208">
        <v>194.0</v>
      </c>
      <c r="B195" s="208">
        <v>4.682E9</v>
      </c>
      <c r="C195" s="223" t="s">
        <v>10</v>
      </c>
      <c r="D195" s="223" t="s">
        <v>154</v>
      </c>
      <c r="E195" s="234" t="s">
        <v>812</v>
      </c>
      <c r="F195" s="223">
        <v>126.5994353</v>
      </c>
      <c r="G195" s="223">
        <v>34.5740398</v>
      </c>
      <c r="H195" s="231" t="s">
        <v>813</v>
      </c>
      <c r="I195" s="210">
        <f t="shared" si="24"/>
        <v>0.7741935484</v>
      </c>
      <c r="J195" s="211" t="str">
        <f t="shared" si="28"/>
        <v>축소</v>
      </c>
      <c r="K195" s="219">
        <f t="shared" si="29"/>
        <v>122</v>
      </c>
      <c r="L195" s="219">
        <f t="shared" si="30"/>
        <v>64</v>
      </c>
      <c r="M195" s="220" t="s">
        <v>807</v>
      </c>
      <c r="N195" s="283" t="s">
        <v>19</v>
      </c>
      <c r="O195" s="226">
        <v>43568.0</v>
      </c>
      <c r="P195" s="221" t="s">
        <v>207</v>
      </c>
      <c r="Q195" s="227" t="s">
        <v>814</v>
      </c>
      <c r="R195" s="227" t="s">
        <v>209</v>
      </c>
      <c r="S195" s="231" t="s">
        <v>210</v>
      </c>
      <c r="T195" s="231" t="s">
        <v>350</v>
      </c>
      <c r="U195" s="231" t="s">
        <v>815</v>
      </c>
      <c r="V195" s="223" t="s">
        <v>816</v>
      </c>
      <c r="W195" s="229">
        <v>150.0</v>
      </c>
      <c r="X195" s="229">
        <v>10.0</v>
      </c>
      <c r="Y195" s="229">
        <v>170.0</v>
      </c>
      <c r="Z195" s="229" t="s">
        <v>37</v>
      </c>
      <c r="AA195" s="229">
        <v>2300.0</v>
      </c>
      <c r="AB195" s="230">
        <v>50.0</v>
      </c>
      <c r="AC195" s="230">
        <v>10.0</v>
      </c>
      <c r="AD195" s="230">
        <v>1250.0</v>
      </c>
      <c r="AE195" s="230" t="s">
        <v>37</v>
      </c>
      <c r="AF195" s="230">
        <v>3381.0</v>
      </c>
      <c r="AG195" s="229">
        <v>50.0</v>
      </c>
      <c r="AH195" s="229">
        <v>10.0</v>
      </c>
      <c r="AI195" s="229">
        <v>1750.0</v>
      </c>
      <c r="AJ195" s="229">
        <v>37716.0</v>
      </c>
      <c r="AK195" s="229">
        <v>3470.0</v>
      </c>
      <c r="AL195" s="230">
        <v>50.0</v>
      </c>
      <c r="AM195" s="230">
        <v>10.0</v>
      </c>
      <c r="AN195" s="230">
        <v>1550.0</v>
      </c>
      <c r="AO195" s="230">
        <v>47686.0</v>
      </c>
      <c r="AP195" s="230">
        <v>3653.0</v>
      </c>
      <c r="AQ195" s="229">
        <v>70.0</v>
      </c>
      <c r="AR195" s="229">
        <v>10.0</v>
      </c>
      <c r="AS195" s="229">
        <v>1200.0</v>
      </c>
      <c r="AT195" s="229">
        <v>43136.0</v>
      </c>
      <c r="AU195" s="229">
        <v>3799.0</v>
      </c>
    </row>
    <row r="196" ht="42.75" customHeight="1">
      <c r="A196" s="208">
        <v>195.0</v>
      </c>
      <c r="B196" s="208">
        <v>4.683E9</v>
      </c>
      <c r="C196" s="223" t="s">
        <v>10</v>
      </c>
      <c r="D196" s="223" t="s">
        <v>154</v>
      </c>
      <c r="E196" s="234" t="s">
        <v>817</v>
      </c>
      <c r="F196" s="223">
        <v>126.6967961</v>
      </c>
      <c r="G196" s="223">
        <v>34.8001638</v>
      </c>
      <c r="H196" s="231" t="s">
        <v>818</v>
      </c>
      <c r="I196" s="210">
        <f t="shared" si="24"/>
        <v>0.6677796327</v>
      </c>
      <c r="J196" s="211" t="str">
        <f t="shared" si="28"/>
        <v>축소</v>
      </c>
      <c r="K196" s="219">
        <f t="shared" si="29"/>
        <v>154</v>
      </c>
      <c r="L196" s="219">
        <f t="shared" si="30"/>
        <v>32</v>
      </c>
      <c r="M196" s="220" t="s">
        <v>467</v>
      </c>
      <c r="N196" s="283" t="s">
        <v>18</v>
      </c>
      <c r="O196" s="226">
        <v>39114.0</v>
      </c>
      <c r="P196" s="221" t="s">
        <v>207</v>
      </c>
      <c r="Q196" s="227" t="s">
        <v>379</v>
      </c>
      <c r="R196" s="231" t="s">
        <v>819</v>
      </c>
      <c r="S196" s="231" t="s">
        <v>210</v>
      </c>
      <c r="T196" s="227" t="s">
        <v>820</v>
      </c>
      <c r="U196" s="231" t="s">
        <v>821</v>
      </c>
      <c r="V196" s="223" t="s">
        <v>822</v>
      </c>
      <c r="W196" s="229">
        <v>50.0</v>
      </c>
      <c r="X196" s="229">
        <v>7.0</v>
      </c>
      <c r="Y196" s="229">
        <v>75.0</v>
      </c>
      <c r="Z196" s="229" t="s">
        <v>37</v>
      </c>
      <c r="AA196" s="229">
        <v>1168.0</v>
      </c>
      <c r="AB196" s="230">
        <v>100.0</v>
      </c>
      <c r="AC196" s="230">
        <v>10.0</v>
      </c>
      <c r="AD196" s="230">
        <v>405.0</v>
      </c>
      <c r="AE196" s="230">
        <v>5119.0</v>
      </c>
      <c r="AF196" s="230">
        <v>1289.0</v>
      </c>
      <c r="AG196" s="229">
        <v>100.0</v>
      </c>
      <c r="AH196" s="229">
        <v>10.0</v>
      </c>
      <c r="AI196" s="229">
        <v>587.0</v>
      </c>
      <c r="AJ196" s="229">
        <v>15966.0</v>
      </c>
      <c r="AK196" s="229">
        <v>1494.0</v>
      </c>
      <c r="AL196" s="230">
        <v>100.0</v>
      </c>
      <c r="AM196" s="230">
        <v>10.0</v>
      </c>
      <c r="AN196" s="230">
        <v>599.0</v>
      </c>
      <c r="AO196" s="230">
        <v>24371.0</v>
      </c>
      <c r="AP196" s="230">
        <v>1583.0</v>
      </c>
      <c r="AQ196" s="229">
        <v>70.0</v>
      </c>
      <c r="AR196" s="229">
        <v>10.0</v>
      </c>
      <c r="AS196" s="229">
        <v>400.0</v>
      </c>
      <c r="AT196" s="229">
        <v>17041.0</v>
      </c>
      <c r="AU196" s="229">
        <v>1684.0</v>
      </c>
    </row>
    <row r="197" ht="42.75" customHeight="1">
      <c r="A197" s="208">
        <v>196.0</v>
      </c>
      <c r="B197" s="208">
        <v>4.684E9</v>
      </c>
      <c r="C197" s="223" t="s">
        <v>10</v>
      </c>
      <c r="D197" s="223" t="s">
        <v>154</v>
      </c>
      <c r="E197" s="234" t="s">
        <v>823</v>
      </c>
      <c r="F197" s="223">
        <v>126.4817117</v>
      </c>
      <c r="G197" s="223">
        <v>34.9904886</v>
      </c>
      <c r="H197" s="231" t="s">
        <v>824</v>
      </c>
      <c r="I197" s="210">
        <f t="shared" si="24"/>
        <v>0.7898894155</v>
      </c>
      <c r="J197" s="211" t="str">
        <f t="shared" si="28"/>
        <v>축소</v>
      </c>
      <c r="K197" s="219">
        <f t="shared" si="29"/>
        <v>116</v>
      </c>
      <c r="L197" s="219">
        <f t="shared" si="30"/>
        <v>70</v>
      </c>
      <c r="M197" s="220" t="s">
        <v>348</v>
      </c>
      <c r="N197" s="241" t="s">
        <v>19</v>
      </c>
      <c r="O197" s="226">
        <v>43656.0</v>
      </c>
      <c r="P197" s="221" t="s">
        <v>207</v>
      </c>
      <c r="Q197" s="227" t="s">
        <v>349</v>
      </c>
      <c r="R197" s="227" t="s">
        <v>209</v>
      </c>
      <c r="S197" s="231" t="s">
        <v>210</v>
      </c>
      <c r="T197" s="231" t="s">
        <v>350</v>
      </c>
      <c r="U197" s="231" t="s">
        <v>825</v>
      </c>
      <c r="V197" s="223" t="s">
        <v>826</v>
      </c>
      <c r="W197" s="229">
        <v>50.0</v>
      </c>
      <c r="X197" s="229">
        <v>5.0</v>
      </c>
      <c r="Y197" s="229">
        <v>40.0</v>
      </c>
      <c r="Z197" s="229" t="s">
        <v>37</v>
      </c>
      <c r="AA197" s="229">
        <v>700.0</v>
      </c>
      <c r="AB197" s="230">
        <v>50.0</v>
      </c>
      <c r="AC197" s="230">
        <v>6.0</v>
      </c>
      <c r="AD197" s="230">
        <v>610.0</v>
      </c>
      <c r="AE197" s="230" t="s">
        <v>37</v>
      </c>
      <c r="AF197" s="230">
        <v>2875.0</v>
      </c>
      <c r="AG197" s="229">
        <v>100.0</v>
      </c>
      <c r="AH197" s="229">
        <v>10.0</v>
      </c>
      <c r="AI197" s="229">
        <v>920.0</v>
      </c>
      <c r="AJ197" s="229">
        <v>699.0</v>
      </c>
      <c r="AK197" s="229">
        <v>3465.0</v>
      </c>
      <c r="AL197" s="230">
        <v>100.0</v>
      </c>
      <c r="AM197" s="230">
        <v>10.0</v>
      </c>
      <c r="AN197" s="230">
        <v>1266.0</v>
      </c>
      <c r="AO197" s="230">
        <v>9637.0</v>
      </c>
      <c r="AP197" s="230">
        <v>3531.0</v>
      </c>
      <c r="AQ197" s="229">
        <v>50.0</v>
      </c>
      <c r="AR197" s="229">
        <v>10.0</v>
      </c>
      <c r="AS197" s="229">
        <v>1000.0</v>
      </c>
      <c r="AT197" s="229">
        <v>30088.0</v>
      </c>
      <c r="AU197" s="229">
        <v>4066.0</v>
      </c>
    </row>
    <row r="198" ht="42.75" customHeight="1">
      <c r="A198" s="208">
        <v>197.0</v>
      </c>
      <c r="B198" s="208">
        <v>4.686E9</v>
      </c>
      <c r="C198" s="223" t="s">
        <v>10</v>
      </c>
      <c r="D198" s="223" t="s">
        <v>154</v>
      </c>
      <c r="E198" s="234" t="s">
        <v>827</v>
      </c>
      <c r="F198" s="223">
        <v>126.5165816</v>
      </c>
      <c r="G198" s="223">
        <v>35.065929</v>
      </c>
      <c r="H198" s="227" t="s">
        <v>828</v>
      </c>
      <c r="I198" s="210">
        <f t="shared" si="24"/>
        <v>1.137656428</v>
      </c>
      <c r="J198" s="211" t="str">
        <f t="shared" si="28"/>
        <v>확대</v>
      </c>
      <c r="K198" s="219">
        <f t="shared" si="29"/>
        <v>27</v>
      </c>
      <c r="L198" s="219">
        <f t="shared" si="30"/>
        <v>159</v>
      </c>
      <c r="M198" s="220" t="s">
        <v>485</v>
      </c>
      <c r="N198" s="241" t="s">
        <v>18</v>
      </c>
      <c r="O198" s="226">
        <v>40590.0</v>
      </c>
      <c r="P198" s="221" t="s">
        <v>207</v>
      </c>
      <c r="Q198" s="227" t="s">
        <v>829</v>
      </c>
      <c r="R198" s="227" t="s">
        <v>830</v>
      </c>
      <c r="S198" s="227" t="s">
        <v>210</v>
      </c>
      <c r="T198" s="227" t="s">
        <v>350</v>
      </c>
      <c r="U198" s="233" t="s">
        <v>831</v>
      </c>
      <c r="V198" s="223" t="s">
        <v>832</v>
      </c>
      <c r="W198" s="235" t="s">
        <v>37</v>
      </c>
      <c r="X198" s="229">
        <v>5.0</v>
      </c>
      <c r="Y198" s="229">
        <v>123.0</v>
      </c>
      <c r="Z198" s="229" t="s">
        <v>37</v>
      </c>
      <c r="AA198" s="229">
        <v>609.0</v>
      </c>
      <c r="AB198" s="230">
        <v>100.0</v>
      </c>
      <c r="AC198" s="230">
        <v>10.0</v>
      </c>
      <c r="AD198" s="230">
        <v>309.9</v>
      </c>
      <c r="AE198" s="230" t="s">
        <v>37</v>
      </c>
      <c r="AF198" s="230">
        <v>732.0</v>
      </c>
      <c r="AG198" s="229">
        <v>100.0</v>
      </c>
      <c r="AH198" s="229">
        <v>10.0</v>
      </c>
      <c r="AI198" s="229">
        <v>417.6</v>
      </c>
      <c r="AJ198" s="229">
        <v>13707.0</v>
      </c>
      <c r="AK198" s="229">
        <v>894.0</v>
      </c>
      <c r="AL198" s="230">
        <v>100.0</v>
      </c>
      <c r="AM198" s="230">
        <v>10.0</v>
      </c>
      <c r="AN198" s="230">
        <v>351.6</v>
      </c>
      <c r="AO198" s="230">
        <v>22850.0</v>
      </c>
      <c r="AP198" s="230">
        <v>953.0</v>
      </c>
      <c r="AQ198" s="229">
        <v>100.0</v>
      </c>
      <c r="AR198" s="229">
        <v>10.0</v>
      </c>
      <c r="AS198" s="229">
        <v>400.0</v>
      </c>
      <c r="AT198" s="229">
        <v>27102.0</v>
      </c>
      <c r="AU198" s="229">
        <v>1002.0</v>
      </c>
    </row>
    <row r="199" ht="42.75" customHeight="1">
      <c r="A199" s="208">
        <v>198.0</v>
      </c>
      <c r="B199" s="208">
        <v>4.687E9</v>
      </c>
      <c r="C199" s="208" t="s">
        <v>10</v>
      </c>
      <c r="D199" s="208" t="s">
        <v>154</v>
      </c>
      <c r="E199" s="207" t="s">
        <v>833</v>
      </c>
      <c r="F199" s="271">
        <v>126.5120143</v>
      </c>
      <c r="G199" s="271">
        <v>35.2772127</v>
      </c>
      <c r="H199" s="272" t="s">
        <v>834</v>
      </c>
      <c r="I199" s="210">
        <f t="shared" si="24"/>
        <v>0.6006006006</v>
      </c>
      <c r="J199" s="211" t="str">
        <f t="shared" si="28"/>
        <v>축소</v>
      </c>
      <c r="K199" s="219">
        <f t="shared" si="29"/>
        <v>159</v>
      </c>
      <c r="L199" s="219">
        <f t="shared" si="30"/>
        <v>27</v>
      </c>
      <c r="M199" s="313" t="s">
        <v>835</v>
      </c>
      <c r="N199" s="274" t="s">
        <v>19</v>
      </c>
      <c r="O199" s="275">
        <v>43466.0</v>
      </c>
      <c r="P199" s="272" t="s">
        <v>207</v>
      </c>
      <c r="Q199" s="272" t="s">
        <v>388</v>
      </c>
      <c r="R199" s="272" t="s">
        <v>209</v>
      </c>
      <c r="S199" s="272" t="s">
        <v>210</v>
      </c>
      <c r="T199" s="272" t="s">
        <v>836</v>
      </c>
      <c r="U199" s="276" t="s">
        <v>837</v>
      </c>
      <c r="V199" s="270" t="s">
        <v>37</v>
      </c>
      <c r="W199" s="277">
        <v>50.0</v>
      </c>
      <c r="X199" s="277">
        <v>10.0</v>
      </c>
      <c r="Y199" s="277">
        <v>520.0</v>
      </c>
      <c r="Z199" s="277">
        <v>59790.0</v>
      </c>
      <c r="AA199" s="277">
        <v>3140.0</v>
      </c>
      <c r="AB199" s="319">
        <v>50.0</v>
      </c>
      <c r="AC199" s="278">
        <v>35.0</v>
      </c>
      <c r="AD199" s="278">
        <v>80.0</v>
      </c>
      <c r="AE199" s="278">
        <v>19869.0</v>
      </c>
      <c r="AF199" s="278">
        <v>2241.0</v>
      </c>
      <c r="AG199" s="277">
        <v>50.0</v>
      </c>
      <c r="AH199" s="277">
        <v>5.0</v>
      </c>
      <c r="AI199" s="277">
        <v>230.0</v>
      </c>
      <c r="AJ199" s="277">
        <v>36517.0</v>
      </c>
      <c r="AK199" s="277">
        <v>2575.0</v>
      </c>
      <c r="AL199" s="278">
        <v>50.0</v>
      </c>
      <c r="AM199" s="278">
        <v>5.0</v>
      </c>
      <c r="AN199" s="278">
        <v>666.0</v>
      </c>
      <c r="AO199" s="278">
        <v>54577.0</v>
      </c>
      <c r="AP199" s="278">
        <v>3007.0</v>
      </c>
      <c r="AQ199" s="277">
        <v>50.0</v>
      </c>
      <c r="AR199" s="277">
        <v>10.0</v>
      </c>
      <c r="AS199" s="277">
        <v>400.0</v>
      </c>
      <c r="AT199" s="277">
        <v>57291.0</v>
      </c>
      <c r="AU199" s="277">
        <v>3180.0</v>
      </c>
    </row>
    <row r="200" ht="42.75" customHeight="1">
      <c r="A200" s="208">
        <v>199.0</v>
      </c>
      <c r="B200" s="208">
        <v>4.688E9</v>
      </c>
      <c r="C200" s="223" t="s">
        <v>10</v>
      </c>
      <c r="D200" s="223" t="s">
        <v>154</v>
      </c>
      <c r="E200" s="234" t="s">
        <v>838</v>
      </c>
      <c r="F200" s="223">
        <v>126.784814</v>
      </c>
      <c r="G200" s="223">
        <v>35.301943</v>
      </c>
      <c r="H200" s="231" t="s">
        <v>839</v>
      </c>
      <c r="I200" s="210">
        <f t="shared" si="24"/>
        <v>0.6796116505</v>
      </c>
      <c r="J200" s="211" t="str">
        <f t="shared" si="28"/>
        <v>축소</v>
      </c>
      <c r="K200" s="219">
        <f t="shared" si="29"/>
        <v>148</v>
      </c>
      <c r="L200" s="219">
        <f t="shared" si="30"/>
        <v>38</v>
      </c>
      <c r="M200" s="220" t="s">
        <v>348</v>
      </c>
      <c r="N200" s="241" t="s">
        <v>19</v>
      </c>
      <c r="O200" s="226">
        <v>43739.0</v>
      </c>
      <c r="P200" s="221" t="s">
        <v>207</v>
      </c>
      <c r="Q200" s="227" t="s">
        <v>840</v>
      </c>
      <c r="R200" s="231" t="s">
        <v>209</v>
      </c>
      <c r="S200" s="231" t="s">
        <v>210</v>
      </c>
      <c r="T200" s="231" t="s">
        <v>350</v>
      </c>
      <c r="U200" s="231" t="s">
        <v>841</v>
      </c>
      <c r="V200" s="223" t="s">
        <v>842</v>
      </c>
      <c r="W200" s="229">
        <v>50.0</v>
      </c>
      <c r="X200" s="229">
        <v>10.0</v>
      </c>
      <c r="Y200" s="229">
        <v>20.0</v>
      </c>
      <c r="Z200" s="229" t="s">
        <v>37</v>
      </c>
      <c r="AA200" s="229">
        <v>1100.0</v>
      </c>
      <c r="AB200" s="230">
        <v>50.0</v>
      </c>
      <c r="AC200" s="230">
        <v>10.0</v>
      </c>
      <c r="AD200" s="230">
        <v>275.0</v>
      </c>
      <c r="AE200" s="230" t="s">
        <v>37</v>
      </c>
      <c r="AF200" s="230">
        <v>1492.0</v>
      </c>
      <c r="AG200" s="229">
        <v>50.0</v>
      </c>
      <c r="AH200" s="229">
        <v>10.0</v>
      </c>
      <c r="AI200" s="229">
        <v>310.0</v>
      </c>
      <c r="AJ200" s="229">
        <v>3714.0</v>
      </c>
      <c r="AK200" s="229">
        <v>1587.0</v>
      </c>
      <c r="AL200" s="230">
        <v>50.0</v>
      </c>
      <c r="AM200" s="230">
        <v>10.0</v>
      </c>
      <c r="AN200" s="230">
        <v>515.0</v>
      </c>
      <c r="AO200" s="230">
        <v>5716.0</v>
      </c>
      <c r="AP200" s="230">
        <v>1774.0</v>
      </c>
      <c r="AQ200" s="229">
        <v>50.0</v>
      </c>
      <c r="AR200" s="229">
        <v>10.0</v>
      </c>
      <c r="AS200" s="229">
        <v>350.0</v>
      </c>
      <c r="AT200" s="229">
        <v>7815.0</v>
      </c>
      <c r="AU200" s="229">
        <v>1984.0</v>
      </c>
    </row>
    <row r="201" ht="42.75" customHeight="1">
      <c r="A201" s="208">
        <v>200.0</v>
      </c>
      <c r="B201" s="208">
        <v>4.689E9</v>
      </c>
      <c r="C201" s="208" t="s">
        <v>10</v>
      </c>
      <c r="D201" s="208" t="s">
        <v>154</v>
      </c>
      <c r="E201" s="208" t="s">
        <v>843</v>
      </c>
      <c r="F201" s="208">
        <v>126.7548524</v>
      </c>
      <c r="G201" s="208">
        <v>34.3110391</v>
      </c>
      <c r="H201" s="209" t="s">
        <v>844</v>
      </c>
      <c r="I201" s="210">
        <f t="shared" si="24"/>
        <v>0.9578544061</v>
      </c>
      <c r="J201" s="211" t="str">
        <f t="shared" si="28"/>
        <v>축소</v>
      </c>
      <c r="K201" s="219">
        <f t="shared" si="29"/>
        <v>72</v>
      </c>
      <c r="L201" s="219">
        <f t="shared" si="30"/>
        <v>114</v>
      </c>
      <c r="M201" s="220" t="s">
        <v>845</v>
      </c>
      <c r="N201" s="214" t="s">
        <v>19</v>
      </c>
      <c r="O201" s="216">
        <v>43647.0</v>
      </c>
      <c r="P201" s="221" t="s">
        <v>207</v>
      </c>
      <c r="Q201" s="209" t="s">
        <v>570</v>
      </c>
      <c r="R201" s="209" t="s">
        <v>209</v>
      </c>
      <c r="S201" s="209" t="s">
        <v>210</v>
      </c>
      <c r="T201" s="209" t="s">
        <v>350</v>
      </c>
      <c r="U201" s="222" t="s">
        <v>846</v>
      </c>
      <c r="V201" s="208" t="s">
        <v>37</v>
      </c>
      <c r="W201" s="217">
        <v>50.0</v>
      </c>
      <c r="X201" s="217">
        <v>10.0</v>
      </c>
      <c r="Y201" s="217">
        <v>150.0</v>
      </c>
      <c r="Z201" s="217" t="s">
        <v>37</v>
      </c>
      <c r="AA201" s="217">
        <v>1594.0</v>
      </c>
      <c r="AB201" s="218">
        <v>50.0</v>
      </c>
      <c r="AC201" s="218">
        <v>10.0</v>
      </c>
      <c r="AD201" s="218">
        <v>490.0</v>
      </c>
      <c r="AE201" s="218">
        <v>71.0</v>
      </c>
      <c r="AF201" s="218">
        <v>1985.0</v>
      </c>
      <c r="AG201" s="217">
        <v>50.0</v>
      </c>
      <c r="AH201" s="217">
        <v>10.0</v>
      </c>
      <c r="AI201" s="217">
        <v>606.0</v>
      </c>
      <c r="AJ201" s="217">
        <v>10705.0</v>
      </c>
      <c r="AK201" s="217">
        <v>2142.0</v>
      </c>
      <c r="AL201" s="218">
        <v>50.0</v>
      </c>
      <c r="AM201" s="218">
        <v>10.0</v>
      </c>
      <c r="AN201" s="218">
        <v>522.0</v>
      </c>
      <c r="AO201" s="218">
        <v>18771.0</v>
      </c>
      <c r="AP201" s="218">
        <v>2265.0</v>
      </c>
      <c r="AQ201" s="217">
        <v>50.0</v>
      </c>
      <c r="AR201" s="217">
        <v>10.0</v>
      </c>
      <c r="AS201" s="217">
        <v>500.0</v>
      </c>
      <c r="AT201" s="217">
        <v>21264.0</v>
      </c>
      <c r="AU201" s="217">
        <v>2376.0</v>
      </c>
    </row>
    <row r="202" ht="42.75" customHeight="1">
      <c r="A202" s="208">
        <v>201.0</v>
      </c>
      <c r="B202" s="208">
        <v>4.69E9</v>
      </c>
      <c r="C202" s="208" t="s">
        <v>10</v>
      </c>
      <c r="D202" s="208" t="s">
        <v>154</v>
      </c>
      <c r="E202" s="208" t="s">
        <v>847</v>
      </c>
      <c r="F202" s="208">
        <v>126.263475</v>
      </c>
      <c r="G202" s="208">
        <v>34.486818</v>
      </c>
      <c r="H202" s="209" t="s">
        <v>848</v>
      </c>
      <c r="I202" s="210">
        <f t="shared" si="24"/>
        <v>0.7407407407</v>
      </c>
      <c r="J202" s="211" t="str">
        <f t="shared" si="28"/>
        <v>축소</v>
      </c>
      <c r="K202" s="219">
        <f t="shared" si="29"/>
        <v>129</v>
      </c>
      <c r="L202" s="219">
        <f t="shared" si="30"/>
        <v>57</v>
      </c>
      <c r="M202" s="220" t="s">
        <v>467</v>
      </c>
      <c r="N202" s="214" t="s">
        <v>18</v>
      </c>
      <c r="O202" s="216">
        <v>43647.0</v>
      </c>
      <c r="P202" s="221" t="s">
        <v>207</v>
      </c>
      <c r="Q202" s="209" t="s">
        <v>388</v>
      </c>
      <c r="R202" s="209" t="s">
        <v>209</v>
      </c>
      <c r="S202" s="209" t="s">
        <v>210</v>
      </c>
      <c r="T202" s="209" t="s">
        <v>350</v>
      </c>
      <c r="U202" s="222" t="s">
        <v>849</v>
      </c>
      <c r="V202" s="208" t="s">
        <v>850</v>
      </c>
      <c r="W202" s="217">
        <v>50.0</v>
      </c>
      <c r="X202" s="217">
        <v>5.0</v>
      </c>
      <c r="Y202" s="217">
        <v>30.0</v>
      </c>
      <c r="Z202" s="217" t="s">
        <v>37</v>
      </c>
      <c r="AA202" s="217">
        <v>896.0</v>
      </c>
      <c r="AB202" s="218">
        <v>70.0</v>
      </c>
      <c r="AC202" s="218">
        <v>5.0</v>
      </c>
      <c r="AD202" s="218">
        <v>300.0</v>
      </c>
      <c r="AE202" s="218" t="s">
        <v>37</v>
      </c>
      <c r="AF202" s="218">
        <v>1248.0</v>
      </c>
      <c r="AG202" s="217">
        <v>70.0</v>
      </c>
      <c r="AH202" s="217">
        <v>5.0</v>
      </c>
      <c r="AI202" s="217">
        <v>318.0</v>
      </c>
      <c r="AJ202" s="217">
        <v>5364.0</v>
      </c>
      <c r="AK202" s="217">
        <v>1369.0</v>
      </c>
      <c r="AL202" s="218">
        <v>70.0</v>
      </c>
      <c r="AM202" s="218">
        <v>5.0</v>
      </c>
      <c r="AN202" s="218">
        <v>324.0</v>
      </c>
      <c r="AO202" s="218">
        <v>9524.0</v>
      </c>
      <c r="AP202" s="218">
        <v>1454.0</v>
      </c>
      <c r="AQ202" s="217">
        <v>70.0</v>
      </c>
      <c r="AR202" s="217">
        <v>5.0</v>
      </c>
      <c r="AS202" s="217">
        <v>240.0</v>
      </c>
      <c r="AT202" s="217">
        <v>5047.0</v>
      </c>
      <c r="AU202" s="217">
        <v>1526.0</v>
      </c>
    </row>
    <row r="203" ht="42.75" customHeight="1">
      <c r="A203" s="208">
        <v>202.0</v>
      </c>
      <c r="B203" s="208">
        <v>4.691E9</v>
      </c>
      <c r="C203" s="236" t="s">
        <v>10</v>
      </c>
      <c r="D203" s="236" t="s">
        <v>154</v>
      </c>
      <c r="E203" s="236" t="s">
        <v>851</v>
      </c>
      <c r="F203" s="236">
        <v>126.351124</v>
      </c>
      <c r="G203" s="236">
        <v>34.833626</v>
      </c>
      <c r="H203" s="221" t="s">
        <v>852</v>
      </c>
      <c r="I203" s="210">
        <f t="shared" si="24"/>
        <v>0.8196721311</v>
      </c>
      <c r="J203" s="211" t="str">
        <f t="shared" si="28"/>
        <v>축소</v>
      </c>
      <c r="K203" s="219">
        <f t="shared" si="29"/>
        <v>108</v>
      </c>
      <c r="L203" s="219">
        <f t="shared" si="30"/>
        <v>78</v>
      </c>
      <c r="M203" s="220" t="s">
        <v>467</v>
      </c>
      <c r="N203" s="269" t="s">
        <v>19</v>
      </c>
      <c r="O203" s="238">
        <v>43678.0</v>
      </c>
      <c r="P203" s="221" t="s">
        <v>207</v>
      </c>
      <c r="Q203" s="221" t="s">
        <v>388</v>
      </c>
      <c r="R203" s="221" t="s">
        <v>209</v>
      </c>
      <c r="S203" s="221" t="s">
        <v>210</v>
      </c>
      <c r="T203" s="221" t="s">
        <v>350</v>
      </c>
      <c r="U203" s="239" t="s">
        <v>853</v>
      </c>
      <c r="V203" s="236" t="s">
        <v>854</v>
      </c>
      <c r="W203" s="235">
        <v>50.0</v>
      </c>
      <c r="X203" s="235">
        <v>4.0</v>
      </c>
      <c r="Y203" s="235">
        <v>10.0</v>
      </c>
      <c r="Z203" s="235">
        <v>135.0</v>
      </c>
      <c r="AA203" s="235">
        <v>350.0</v>
      </c>
      <c r="AB203" s="240">
        <v>50.0</v>
      </c>
      <c r="AC203" s="240">
        <v>4.0</v>
      </c>
      <c r="AD203" s="240">
        <v>500.0</v>
      </c>
      <c r="AE203" s="240">
        <v>5485.0</v>
      </c>
      <c r="AF203" s="240">
        <v>899.0</v>
      </c>
      <c r="AG203" s="235">
        <v>50.0</v>
      </c>
      <c r="AH203" s="235">
        <v>10.0</v>
      </c>
      <c r="AI203" s="235">
        <v>201.0</v>
      </c>
      <c r="AJ203" s="235">
        <v>21372.0</v>
      </c>
      <c r="AK203" s="235">
        <v>937.0</v>
      </c>
      <c r="AL203" s="240">
        <v>50.0</v>
      </c>
      <c r="AM203" s="240">
        <v>10.0</v>
      </c>
      <c r="AN203" s="240">
        <v>183.0</v>
      </c>
      <c r="AO203" s="240">
        <v>8365.0</v>
      </c>
      <c r="AP203" s="240">
        <v>1070.0</v>
      </c>
      <c r="AQ203" s="235">
        <v>70.0</v>
      </c>
      <c r="AR203" s="235">
        <v>10.0</v>
      </c>
      <c r="AS203" s="235">
        <v>150.0</v>
      </c>
      <c r="AT203" s="235">
        <v>15764.0</v>
      </c>
      <c r="AU203" s="235">
        <v>1124.0</v>
      </c>
    </row>
    <row r="204" ht="42.75" customHeight="1">
      <c r="A204" s="208">
        <v>203.0</v>
      </c>
      <c r="B204" s="208">
        <v>4.711E9</v>
      </c>
      <c r="C204" s="208" t="s">
        <v>10</v>
      </c>
      <c r="D204" s="208" t="s">
        <v>109</v>
      </c>
      <c r="E204" s="207" t="s">
        <v>855</v>
      </c>
      <c r="F204" s="223">
        <v>129.3433898</v>
      </c>
      <c r="G204" s="223">
        <v>36.0190333</v>
      </c>
      <c r="H204" s="227" t="s">
        <v>856</v>
      </c>
      <c r="I204" s="210">
        <f t="shared" si="24"/>
        <v>0.8958677686</v>
      </c>
      <c r="J204" s="211" t="str">
        <f t="shared" si="28"/>
        <v>축소</v>
      </c>
      <c r="K204" s="219">
        <f t="shared" si="29"/>
        <v>90</v>
      </c>
      <c r="L204" s="219">
        <f t="shared" si="30"/>
        <v>96</v>
      </c>
      <c r="M204" s="220" t="s">
        <v>348</v>
      </c>
      <c r="N204" s="241" t="s">
        <v>19</v>
      </c>
      <c r="O204" s="226">
        <v>42758.0</v>
      </c>
      <c r="P204" s="221" t="s">
        <v>207</v>
      </c>
      <c r="Q204" s="227" t="s">
        <v>388</v>
      </c>
      <c r="R204" s="227" t="s">
        <v>209</v>
      </c>
      <c r="S204" s="227" t="s">
        <v>210</v>
      </c>
      <c r="T204" s="227" t="s">
        <v>222</v>
      </c>
      <c r="U204" s="227" t="s">
        <v>857</v>
      </c>
      <c r="V204" s="223" t="s">
        <v>37</v>
      </c>
      <c r="W204" s="229">
        <v>50.0</v>
      </c>
      <c r="X204" s="229">
        <v>10.0</v>
      </c>
      <c r="Y204" s="229">
        <v>1700.0</v>
      </c>
      <c r="Z204" s="229">
        <v>361537.0</v>
      </c>
      <c r="AA204" s="229">
        <v>12430.0</v>
      </c>
      <c r="AB204" s="230">
        <v>50.0</v>
      </c>
      <c r="AC204" s="230">
        <v>10.0</v>
      </c>
      <c r="AD204" s="230">
        <v>5000.0</v>
      </c>
      <c r="AE204" s="230">
        <v>785250.0</v>
      </c>
      <c r="AF204" s="230">
        <v>15792.0</v>
      </c>
      <c r="AG204" s="229">
        <v>50.0</v>
      </c>
      <c r="AH204" s="229">
        <v>10.0</v>
      </c>
      <c r="AI204" s="229">
        <v>4000.0</v>
      </c>
      <c r="AJ204" s="229">
        <v>638356.0</v>
      </c>
      <c r="AK204" s="229">
        <v>16364.0</v>
      </c>
      <c r="AL204" s="230">
        <v>50.0</v>
      </c>
      <c r="AM204" s="230">
        <v>10.0</v>
      </c>
      <c r="AN204" s="230">
        <v>3630.0</v>
      </c>
      <c r="AO204" s="230">
        <v>398888.0</v>
      </c>
      <c r="AP204" s="230">
        <v>17727.0</v>
      </c>
      <c r="AQ204" s="229">
        <v>70.0</v>
      </c>
      <c r="AR204" s="229">
        <v>10.0</v>
      </c>
      <c r="AS204" s="229">
        <v>3252.0</v>
      </c>
      <c r="AT204" s="229">
        <v>235551.0</v>
      </c>
      <c r="AU204" s="229">
        <v>22242.0</v>
      </c>
    </row>
    <row r="205" ht="42.75" customHeight="1">
      <c r="A205" s="208">
        <v>204.0</v>
      </c>
      <c r="B205" s="208">
        <v>4.713E9</v>
      </c>
      <c r="C205" s="208" t="s">
        <v>10</v>
      </c>
      <c r="D205" s="208" t="s">
        <v>109</v>
      </c>
      <c r="E205" s="208" t="s">
        <v>858</v>
      </c>
      <c r="F205" s="223">
        <v>129.224784</v>
      </c>
      <c r="G205" s="223">
        <v>35.856242</v>
      </c>
      <c r="H205" s="227" t="s">
        <v>859</v>
      </c>
      <c r="I205" s="210">
        <f t="shared" si="24"/>
        <v>1.121019108</v>
      </c>
      <c r="J205" s="211" t="str">
        <f t="shared" si="28"/>
        <v>확대</v>
      </c>
      <c r="K205" s="219">
        <f t="shared" si="29"/>
        <v>31</v>
      </c>
      <c r="L205" s="219">
        <f t="shared" si="30"/>
        <v>155</v>
      </c>
      <c r="M205" s="332" t="s">
        <v>262</v>
      </c>
      <c r="N205" s="237" t="s">
        <v>22</v>
      </c>
      <c r="O205" s="226">
        <v>43983.0</v>
      </c>
      <c r="P205" s="221" t="s">
        <v>207</v>
      </c>
      <c r="Q205" s="227" t="s">
        <v>367</v>
      </c>
      <c r="R205" s="227" t="s">
        <v>209</v>
      </c>
      <c r="S205" s="227" t="s">
        <v>210</v>
      </c>
      <c r="T205" s="227" t="s">
        <v>228</v>
      </c>
      <c r="U205" s="227" t="s">
        <v>860</v>
      </c>
      <c r="V205" s="223" t="s">
        <v>37</v>
      </c>
      <c r="W205" s="229" t="s">
        <v>37</v>
      </c>
      <c r="X205" s="229" t="s">
        <v>37</v>
      </c>
      <c r="Y205" s="229" t="s">
        <v>37</v>
      </c>
      <c r="Z205" s="229" t="s">
        <v>37</v>
      </c>
      <c r="AA205" s="229" t="s">
        <v>37</v>
      </c>
      <c r="AB205" s="230">
        <v>50.0</v>
      </c>
      <c r="AC205" s="230">
        <v>10.0</v>
      </c>
      <c r="AD205" s="230">
        <v>504.0</v>
      </c>
      <c r="AE205" s="230">
        <v>43633.0</v>
      </c>
      <c r="AF205" s="230">
        <v>3500.0</v>
      </c>
      <c r="AG205" s="229">
        <v>50.0</v>
      </c>
      <c r="AH205" s="229">
        <v>10.0</v>
      </c>
      <c r="AI205" s="229">
        <v>1366.0</v>
      </c>
      <c r="AJ205" s="229">
        <v>81579.0</v>
      </c>
      <c r="AK205" s="229">
        <v>7700.0</v>
      </c>
      <c r="AL205" s="230">
        <v>50.0</v>
      </c>
      <c r="AM205" s="230">
        <v>10.0</v>
      </c>
      <c r="AN205" s="230">
        <v>1570.0</v>
      </c>
      <c r="AO205" s="230">
        <v>137159.0</v>
      </c>
      <c r="AP205" s="230">
        <v>10800.0</v>
      </c>
      <c r="AQ205" s="229">
        <v>70.0</v>
      </c>
      <c r="AR205" s="229">
        <v>7.0</v>
      </c>
      <c r="AS205" s="229">
        <v>1760.0</v>
      </c>
      <c r="AT205" s="229">
        <v>162819.0</v>
      </c>
      <c r="AU205" s="229">
        <v>13447.0</v>
      </c>
    </row>
    <row r="206" ht="42.75" customHeight="1">
      <c r="A206" s="208">
        <v>205.0</v>
      </c>
      <c r="B206" s="208">
        <v>4.715E9</v>
      </c>
      <c r="C206" s="208" t="s">
        <v>10</v>
      </c>
      <c r="D206" s="208" t="s">
        <v>109</v>
      </c>
      <c r="E206" s="208" t="s">
        <v>861</v>
      </c>
      <c r="F206" s="223">
        <v>128.1136148</v>
      </c>
      <c r="G206" s="223">
        <v>36.1397714</v>
      </c>
      <c r="H206" s="227" t="s">
        <v>862</v>
      </c>
      <c r="I206" s="210">
        <f t="shared" si="24"/>
        <v>0.695</v>
      </c>
      <c r="J206" s="211" t="str">
        <f t="shared" si="28"/>
        <v>축소</v>
      </c>
      <c r="K206" s="219">
        <f t="shared" si="29"/>
        <v>138</v>
      </c>
      <c r="L206" s="219">
        <f t="shared" si="30"/>
        <v>48</v>
      </c>
      <c r="M206" s="220" t="s">
        <v>348</v>
      </c>
      <c r="N206" s="283" t="s">
        <v>19</v>
      </c>
      <c r="O206" s="226">
        <v>43678.0</v>
      </c>
      <c r="P206" s="221" t="s">
        <v>207</v>
      </c>
      <c r="Q206" s="227" t="s">
        <v>388</v>
      </c>
      <c r="R206" s="227" t="s">
        <v>209</v>
      </c>
      <c r="S206" s="227" t="s">
        <v>210</v>
      </c>
      <c r="T206" s="227" t="s">
        <v>228</v>
      </c>
      <c r="U206" s="227" t="s">
        <v>863</v>
      </c>
      <c r="V206" s="223" t="s">
        <v>864</v>
      </c>
      <c r="W206" s="229">
        <v>40.0</v>
      </c>
      <c r="X206" s="229">
        <v>10.0</v>
      </c>
      <c r="Y206" s="229">
        <v>30.0</v>
      </c>
      <c r="Z206" s="229" t="s">
        <v>37</v>
      </c>
      <c r="AA206" s="229">
        <v>1147.0</v>
      </c>
      <c r="AB206" s="230">
        <v>70.0</v>
      </c>
      <c r="AC206" s="230">
        <v>10.0</v>
      </c>
      <c r="AD206" s="230">
        <v>600.0</v>
      </c>
      <c r="AE206" s="230">
        <v>18451.0</v>
      </c>
      <c r="AF206" s="230">
        <v>2175.0</v>
      </c>
      <c r="AG206" s="229">
        <v>100.0</v>
      </c>
      <c r="AH206" s="229">
        <v>10.0</v>
      </c>
      <c r="AI206" s="229">
        <v>1100.0</v>
      </c>
      <c r="AJ206" s="229">
        <v>45902.0</v>
      </c>
      <c r="AK206" s="229">
        <v>4371.0</v>
      </c>
      <c r="AL206" s="230">
        <v>100.0</v>
      </c>
      <c r="AM206" s="230">
        <v>10.0</v>
      </c>
      <c r="AN206" s="230">
        <v>1800.0</v>
      </c>
      <c r="AO206" s="230">
        <v>85791.0</v>
      </c>
      <c r="AP206" s="230">
        <v>5431.0</v>
      </c>
      <c r="AQ206" s="229">
        <v>50.0</v>
      </c>
      <c r="AR206" s="229">
        <v>10.0</v>
      </c>
      <c r="AS206" s="229">
        <v>1251.0</v>
      </c>
      <c r="AT206" s="229">
        <v>104787.0</v>
      </c>
      <c r="AU206" s="229">
        <v>5291.0</v>
      </c>
    </row>
    <row r="207" ht="42.75" customHeight="1">
      <c r="A207" s="208">
        <v>206.0</v>
      </c>
      <c r="B207" s="208">
        <v>4.717E9</v>
      </c>
      <c r="C207" s="236" t="s">
        <v>10</v>
      </c>
      <c r="D207" s="236" t="s">
        <v>109</v>
      </c>
      <c r="E207" s="236" t="s">
        <v>865</v>
      </c>
      <c r="F207" s="236">
        <v>128.7295375</v>
      </c>
      <c r="G207" s="236">
        <v>36.568425</v>
      </c>
      <c r="H207" s="221" t="s">
        <v>866</v>
      </c>
      <c r="I207" s="210">
        <f t="shared" si="24"/>
        <v>1.040582726</v>
      </c>
      <c r="J207" s="211" t="str">
        <f t="shared" si="28"/>
        <v>확대</v>
      </c>
      <c r="K207" s="219">
        <f t="shared" si="29"/>
        <v>51</v>
      </c>
      <c r="L207" s="219">
        <f t="shared" si="30"/>
        <v>135</v>
      </c>
      <c r="M207" s="220" t="s">
        <v>467</v>
      </c>
      <c r="N207" s="237" t="s">
        <v>17</v>
      </c>
      <c r="O207" s="238">
        <v>43805.0</v>
      </c>
      <c r="P207" s="221" t="s">
        <v>207</v>
      </c>
      <c r="Q207" s="221" t="s">
        <v>867</v>
      </c>
      <c r="R207" s="221" t="s">
        <v>237</v>
      </c>
      <c r="S207" s="221" t="s">
        <v>210</v>
      </c>
      <c r="T207" s="221" t="s">
        <v>350</v>
      </c>
      <c r="U207" s="239" t="s">
        <v>868</v>
      </c>
      <c r="V207" s="236" t="s">
        <v>37</v>
      </c>
      <c r="W207" s="235">
        <v>50.0</v>
      </c>
      <c r="X207" s="235">
        <v>6.0</v>
      </c>
      <c r="Y207" s="235">
        <v>50.0</v>
      </c>
      <c r="Z207" s="235">
        <v>161.0</v>
      </c>
      <c r="AA207" s="235">
        <v>1350.0</v>
      </c>
      <c r="AB207" s="240">
        <v>50.0</v>
      </c>
      <c r="AC207" s="240">
        <v>10.0</v>
      </c>
      <c r="AD207" s="240">
        <v>165.0</v>
      </c>
      <c r="AE207" s="240">
        <v>16673.0</v>
      </c>
      <c r="AF207" s="240">
        <v>4584.0</v>
      </c>
      <c r="AG207" s="235">
        <v>100.0</v>
      </c>
      <c r="AH207" s="235">
        <v>10.0</v>
      </c>
      <c r="AI207" s="235">
        <v>384.0</v>
      </c>
      <c r="AJ207" s="235">
        <v>43685.0</v>
      </c>
      <c r="AK207" s="235">
        <v>5818.0</v>
      </c>
      <c r="AL207" s="240">
        <v>80.0</v>
      </c>
      <c r="AM207" s="240">
        <v>10.0</v>
      </c>
      <c r="AN207" s="240">
        <v>961.0</v>
      </c>
      <c r="AO207" s="240">
        <v>82140.0</v>
      </c>
      <c r="AP207" s="240">
        <v>6110.0</v>
      </c>
      <c r="AQ207" s="235">
        <v>70.0</v>
      </c>
      <c r="AR207" s="235">
        <v>10.0</v>
      </c>
      <c r="AS207" s="235">
        <v>1000.0</v>
      </c>
      <c r="AT207" s="235">
        <v>108204.0</v>
      </c>
      <c r="AU207" s="235">
        <v>6282.0</v>
      </c>
    </row>
    <row r="208" ht="42.75" customHeight="1">
      <c r="A208" s="208">
        <v>207.0</v>
      </c>
      <c r="B208" s="208">
        <v>4.719E9</v>
      </c>
      <c r="C208" s="236" t="s">
        <v>10</v>
      </c>
      <c r="D208" s="236" t="s">
        <v>109</v>
      </c>
      <c r="E208" s="236" t="s">
        <v>869</v>
      </c>
      <c r="F208" s="236">
        <v>128.3443</v>
      </c>
      <c r="G208" s="236">
        <v>36.1195987</v>
      </c>
      <c r="H208" s="221" t="s">
        <v>35</v>
      </c>
      <c r="I208" s="210">
        <f t="shared" si="24"/>
        <v>2.498571429</v>
      </c>
      <c r="J208" s="211" t="str">
        <f t="shared" si="28"/>
        <v>확대</v>
      </c>
      <c r="K208" s="219">
        <f t="shared" si="29"/>
        <v>1</v>
      </c>
      <c r="L208" s="219">
        <f t="shared" si="30"/>
        <v>185</v>
      </c>
      <c r="M208" s="220" t="s">
        <v>454</v>
      </c>
      <c r="N208" s="237" t="s">
        <v>22</v>
      </c>
      <c r="O208" s="238">
        <v>43668.0</v>
      </c>
      <c r="P208" s="221" t="s">
        <v>207</v>
      </c>
      <c r="Q208" s="221" t="s">
        <v>388</v>
      </c>
      <c r="R208" s="221" t="s">
        <v>209</v>
      </c>
      <c r="S208" s="221" t="s">
        <v>210</v>
      </c>
      <c r="T208" s="221" t="s">
        <v>264</v>
      </c>
      <c r="U208" s="242" t="s">
        <v>870</v>
      </c>
      <c r="V208" s="236" t="s">
        <v>37</v>
      </c>
      <c r="W208" s="235">
        <v>40.0</v>
      </c>
      <c r="X208" s="235">
        <v>6.0</v>
      </c>
      <c r="Y208" s="235">
        <v>100.0</v>
      </c>
      <c r="Z208" s="235">
        <v>61102.0</v>
      </c>
      <c r="AA208" s="235">
        <v>4200.0</v>
      </c>
      <c r="AB208" s="240">
        <v>40.0</v>
      </c>
      <c r="AC208" s="240">
        <v>6.0</v>
      </c>
      <c r="AD208" s="240">
        <v>360.0</v>
      </c>
      <c r="AE208" s="240">
        <v>79993.0</v>
      </c>
      <c r="AF208" s="240">
        <v>9372.0</v>
      </c>
      <c r="AG208" s="235">
        <v>40.0</v>
      </c>
      <c r="AH208" s="235">
        <v>10.0</v>
      </c>
      <c r="AI208" s="235">
        <v>500.0</v>
      </c>
      <c r="AJ208" s="235">
        <v>103302.0</v>
      </c>
      <c r="AK208" s="235">
        <v>13262.0</v>
      </c>
      <c r="AL208" s="240">
        <v>40.0</v>
      </c>
      <c r="AM208" s="240">
        <v>10.0</v>
      </c>
      <c r="AN208" s="240">
        <v>700.0</v>
      </c>
      <c r="AO208" s="240">
        <v>177773.0</v>
      </c>
      <c r="AP208" s="240">
        <v>14116.0</v>
      </c>
      <c r="AQ208" s="235">
        <v>40.0</v>
      </c>
      <c r="AR208" s="235">
        <v>10.0</v>
      </c>
      <c r="AS208" s="235">
        <v>1749.0</v>
      </c>
      <c r="AT208" s="235">
        <v>202359.0</v>
      </c>
      <c r="AU208" s="235">
        <v>15537.0</v>
      </c>
    </row>
    <row r="209" ht="42.75" customHeight="1">
      <c r="A209" s="208">
        <v>208.0</v>
      </c>
      <c r="B209" s="208">
        <v>4.721E9</v>
      </c>
      <c r="C209" s="223" t="s">
        <v>10</v>
      </c>
      <c r="D209" s="223" t="s">
        <v>109</v>
      </c>
      <c r="E209" s="234" t="s">
        <v>871</v>
      </c>
      <c r="F209" s="223">
        <v>128.624063</v>
      </c>
      <c r="G209" s="223">
        <v>36.805667</v>
      </c>
      <c r="H209" s="231" t="s">
        <v>872</v>
      </c>
      <c r="I209" s="210">
        <f t="shared" si="24"/>
        <v>0.9018036072</v>
      </c>
      <c r="J209" s="211" t="str">
        <f t="shared" si="28"/>
        <v>축소</v>
      </c>
      <c r="K209" s="219">
        <f t="shared" si="29"/>
        <v>87</v>
      </c>
      <c r="L209" s="219">
        <f t="shared" si="30"/>
        <v>99</v>
      </c>
      <c r="M209" s="220" t="s">
        <v>410</v>
      </c>
      <c r="N209" s="241" t="s">
        <v>18</v>
      </c>
      <c r="O209" s="226">
        <v>43647.0</v>
      </c>
      <c r="P209" s="221" t="s">
        <v>207</v>
      </c>
      <c r="Q209" s="227" t="s">
        <v>379</v>
      </c>
      <c r="R209" s="227" t="s">
        <v>209</v>
      </c>
      <c r="S209" s="231" t="s">
        <v>210</v>
      </c>
      <c r="T209" s="231" t="s">
        <v>350</v>
      </c>
      <c r="U209" s="227" t="s">
        <v>873</v>
      </c>
      <c r="V209" s="223" t="s">
        <v>874</v>
      </c>
      <c r="W209" s="229">
        <v>30.0</v>
      </c>
      <c r="X209" s="229">
        <v>10.0</v>
      </c>
      <c r="Y209" s="229">
        <v>90.0</v>
      </c>
      <c r="Z209" s="229">
        <v>3543.0</v>
      </c>
      <c r="AA209" s="229">
        <v>1898.0</v>
      </c>
      <c r="AB209" s="230">
        <v>30.0</v>
      </c>
      <c r="AC209" s="230">
        <v>10.0</v>
      </c>
      <c r="AD209" s="230">
        <v>450.0</v>
      </c>
      <c r="AE209" s="230">
        <v>27101.0</v>
      </c>
      <c r="AF209" s="230">
        <v>4266.0</v>
      </c>
      <c r="AG209" s="229">
        <v>60.0</v>
      </c>
      <c r="AH209" s="229">
        <v>10.0</v>
      </c>
      <c r="AI209" s="229">
        <v>1085.0</v>
      </c>
      <c r="AJ209" s="229">
        <v>55579.0</v>
      </c>
      <c r="AK209" s="229">
        <v>4583.0</v>
      </c>
      <c r="AL209" s="230">
        <v>60.0</v>
      </c>
      <c r="AM209" s="230">
        <v>10.0</v>
      </c>
      <c r="AN209" s="230">
        <v>998.0</v>
      </c>
      <c r="AO209" s="230">
        <v>79888.0</v>
      </c>
      <c r="AP209" s="230">
        <v>4852.0</v>
      </c>
      <c r="AQ209" s="229">
        <v>60.0</v>
      </c>
      <c r="AR209" s="229">
        <v>10.0</v>
      </c>
      <c r="AS209" s="229">
        <v>900.0</v>
      </c>
      <c r="AT209" s="229">
        <v>43078.0</v>
      </c>
      <c r="AU209" s="229">
        <v>5522.0</v>
      </c>
    </row>
    <row r="210" ht="42.75" customHeight="1">
      <c r="A210" s="208">
        <v>209.0</v>
      </c>
      <c r="B210" s="208">
        <v>4.723E9</v>
      </c>
      <c r="C210" s="208" t="s">
        <v>10</v>
      </c>
      <c r="D210" s="208" t="s">
        <v>109</v>
      </c>
      <c r="E210" s="208" t="s">
        <v>875</v>
      </c>
      <c r="F210" s="208">
        <v>128.938613</v>
      </c>
      <c r="G210" s="208">
        <v>35.97326</v>
      </c>
      <c r="H210" s="209" t="s">
        <v>876</v>
      </c>
      <c r="I210" s="210">
        <f t="shared" si="24"/>
        <v>1.046511628</v>
      </c>
      <c r="J210" s="211" t="str">
        <f t="shared" si="28"/>
        <v>확대</v>
      </c>
      <c r="K210" s="219">
        <f t="shared" si="29"/>
        <v>48</v>
      </c>
      <c r="L210" s="219">
        <f t="shared" si="30"/>
        <v>138</v>
      </c>
      <c r="M210" s="220" t="s">
        <v>877</v>
      </c>
      <c r="N210" s="214" t="s">
        <v>19</v>
      </c>
      <c r="O210" s="216">
        <v>43678.0</v>
      </c>
      <c r="P210" s="221" t="s">
        <v>207</v>
      </c>
      <c r="Q210" s="209" t="s">
        <v>388</v>
      </c>
      <c r="R210" s="209" t="s">
        <v>209</v>
      </c>
      <c r="S210" s="209" t="s">
        <v>210</v>
      </c>
      <c r="T210" s="209" t="s">
        <v>878</v>
      </c>
      <c r="U210" s="222" t="s">
        <v>879</v>
      </c>
      <c r="V210" s="208" t="s">
        <v>37</v>
      </c>
      <c r="W210" s="217">
        <v>100.0</v>
      </c>
      <c r="X210" s="217">
        <v>6.0</v>
      </c>
      <c r="Y210" s="217">
        <v>25.0</v>
      </c>
      <c r="Z210" s="217">
        <v>9462.0</v>
      </c>
      <c r="AA210" s="217">
        <v>1085.0</v>
      </c>
      <c r="AB210" s="218">
        <v>100.0</v>
      </c>
      <c r="AC210" s="218">
        <v>6.0</v>
      </c>
      <c r="AD210" s="218">
        <v>350.0</v>
      </c>
      <c r="AE210" s="218">
        <v>19742.0</v>
      </c>
      <c r="AF210" s="218">
        <v>2477.0</v>
      </c>
      <c r="AG210" s="217">
        <v>100.0</v>
      </c>
      <c r="AH210" s="217">
        <v>10.0</v>
      </c>
      <c r="AI210" s="217">
        <v>550.0</v>
      </c>
      <c r="AJ210" s="217">
        <v>34293.0</v>
      </c>
      <c r="AK210" s="217">
        <v>3213.0</v>
      </c>
      <c r="AL210" s="218">
        <v>100.0</v>
      </c>
      <c r="AM210" s="218">
        <v>10.0</v>
      </c>
      <c r="AN210" s="218">
        <v>860.0</v>
      </c>
      <c r="AO210" s="218">
        <v>54247.0</v>
      </c>
      <c r="AP210" s="218">
        <v>3436.0</v>
      </c>
      <c r="AQ210" s="217">
        <v>70.0</v>
      </c>
      <c r="AR210" s="217">
        <v>10.0</v>
      </c>
      <c r="AS210" s="217">
        <v>900.0</v>
      </c>
      <c r="AT210" s="217">
        <v>66000.0</v>
      </c>
      <c r="AU210" s="217">
        <v>3666.0</v>
      </c>
    </row>
    <row r="211" ht="42.75" customHeight="1">
      <c r="A211" s="208">
        <v>210.0</v>
      </c>
      <c r="B211" s="208">
        <v>4.725E9</v>
      </c>
      <c r="C211" s="223" t="s">
        <v>10</v>
      </c>
      <c r="D211" s="223" t="s">
        <v>109</v>
      </c>
      <c r="E211" s="234" t="s">
        <v>880</v>
      </c>
      <c r="F211" s="223">
        <v>128.159229</v>
      </c>
      <c r="G211" s="223">
        <v>36.411002</v>
      </c>
      <c r="H211" s="231" t="s">
        <v>881</v>
      </c>
      <c r="I211" s="210">
        <f t="shared" si="24"/>
        <v>1.084598698</v>
      </c>
      <c r="J211" s="211" t="str">
        <f t="shared" si="28"/>
        <v>확대</v>
      </c>
      <c r="K211" s="219">
        <f t="shared" si="29"/>
        <v>38</v>
      </c>
      <c r="L211" s="219">
        <f t="shared" si="30"/>
        <v>148</v>
      </c>
      <c r="M211" s="220" t="s">
        <v>467</v>
      </c>
      <c r="N211" s="283" t="s">
        <v>18</v>
      </c>
      <c r="O211" s="226">
        <v>44029.0</v>
      </c>
      <c r="P211" s="221" t="s">
        <v>207</v>
      </c>
      <c r="Q211" s="227" t="s">
        <v>379</v>
      </c>
      <c r="R211" s="227" t="s">
        <v>209</v>
      </c>
      <c r="S211" s="231" t="s">
        <v>210</v>
      </c>
      <c r="T211" s="227" t="s">
        <v>882</v>
      </c>
      <c r="U211" s="233" t="s">
        <v>883</v>
      </c>
      <c r="V211" s="223" t="s">
        <v>37</v>
      </c>
      <c r="W211" s="229" t="s">
        <v>37</v>
      </c>
      <c r="X211" s="229" t="s">
        <v>37</v>
      </c>
      <c r="Y211" s="229" t="s">
        <v>37</v>
      </c>
      <c r="Z211" s="229" t="s">
        <v>37</v>
      </c>
      <c r="AA211" s="229" t="s">
        <v>37</v>
      </c>
      <c r="AB211" s="230">
        <v>50.0</v>
      </c>
      <c r="AC211" s="230">
        <v>10.0</v>
      </c>
      <c r="AD211" s="230">
        <v>100.0</v>
      </c>
      <c r="AE211" s="230">
        <v>6242.0</v>
      </c>
      <c r="AF211" s="230">
        <v>2477.0</v>
      </c>
      <c r="AG211" s="229">
        <v>50.0</v>
      </c>
      <c r="AH211" s="229">
        <v>10.0</v>
      </c>
      <c r="AI211" s="229">
        <v>526.0</v>
      </c>
      <c r="AJ211" s="229">
        <v>14995.0</v>
      </c>
      <c r="AK211" s="229">
        <v>4096.0</v>
      </c>
      <c r="AL211" s="230">
        <v>50.0</v>
      </c>
      <c r="AM211" s="230">
        <v>10.0</v>
      </c>
      <c r="AN211" s="230">
        <v>922.0</v>
      </c>
      <c r="AO211" s="230">
        <v>45652.0</v>
      </c>
      <c r="AP211" s="230">
        <v>4710.0</v>
      </c>
      <c r="AQ211" s="229">
        <v>70.0</v>
      </c>
      <c r="AR211" s="229">
        <v>10.0</v>
      </c>
      <c r="AS211" s="229">
        <v>1000.0</v>
      </c>
      <c r="AT211" s="229">
        <v>49574.0</v>
      </c>
      <c r="AU211" s="229">
        <v>4695.0</v>
      </c>
    </row>
    <row r="212" ht="42.75" customHeight="1">
      <c r="A212" s="208">
        <v>211.0</v>
      </c>
      <c r="B212" s="208">
        <v>4.728E9</v>
      </c>
      <c r="C212" s="208" t="s">
        <v>10</v>
      </c>
      <c r="D212" s="208" t="s">
        <v>109</v>
      </c>
      <c r="E212" s="207" t="s">
        <v>884</v>
      </c>
      <c r="F212" s="208">
        <v>128.186787</v>
      </c>
      <c r="G212" s="208">
        <v>36.586522</v>
      </c>
      <c r="H212" s="209" t="s">
        <v>885</v>
      </c>
      <c r="I212" s="210">
        <f t="shared" si="24"/>
        <v>0.5386934673</v>
      </c>
      <c r="J212" s="211" t="str">
        <f t="shared" si="28"/>
        <v>축소</v>
      </c>
      <c r="K212" s="219">
        <f t="shared" si="29"/>
        <v>166</v>
      </c>
      <c r="L212" s="219">
        <f t="shared" si="30"/>
        <v>20</v>
      </c>
      <c r="M212" s="220" t="s">
        <v>348</v>
      </c>
      <c r="N212" s="214" t="s">
        <v>18</v>
      </c>
      <c r="O212" s="216">
        <v>43983.0</v>
      </c>
      <c r="P212" s="221" t="s">
        <v>207</v>
      </c>
      <c r="Q212" s="209" t="s">
        <v>379</v>
      </c>
      <c r="R212" s="209" t="s">
        <v>209</v>
      </c>
      <c r="S212" s="279" t="s">
        <v>210</v>
      </c>
      <c r="T212" s="209" t="s">
        <v>350</v>
      </c>
      <c r="U212" s="209" t="s">
        <v>886</v>
      </c>
      <c r="V212" s="208" t="s">
        <v>887</v>
      </c>
      <c r="W212" s="217" t="s">
        <v>37</v>
      </c>
      <c r="X212" s="217" t="s">
        <v>37</v>
      </c>
      <c r="Y212" s="217" t="s">
        <v>37</v>
      </c>
      <c r="Z212" s="282" t="s">
        <v>37</v>
      </c>
      <c r="AA212" s="217" t="s">
        <v>37</v>
      </c>
      <c r="AB212" s="218">
        <v>40.0</v>
      </c>
      <c r="AC212" s="218">
        <v>10.0</v>
      </c>
      <c r="AD212" s="218">
        <v>300.0</v>
      </c>
      <c r="AE212" s="281" t="s">
        <v>37</v>
      </c>
      <c r="AF212" s="218">
        <v>40.0</v>
      </c>
      <c r="AG212" s="217">
        <v>60.0</v>
      </c>
      <c r="AH212" s="217">
        <v>10.0</v>
      </c>
      <c r="AI212" s="217">
        <v>353.0</v>
      </c>
      <c r="AJ212" s="282">
        <v>20700.0</v>
      </c>
      <c r="AK212" s="217">
        <v>2707.0</v>
      </c>
      <c r="AL212" s="218">
        <v>60.0</v>
      </c>
      <c r="AM212" s="218">
        <v>10.0</v>
      </c>
      <c r="AN212" s="218">
        <v>995.0</v>
      </c>
      <c r="AO212" s="281">
        <v>37054.0</v>
      </c>
      <c r="AP212" s="218">
        <v>2968.0</v>
      </c>
      <c r="AQ212" s="217">
        <v>50.0</v>
      </c>
      <c r="AR212" s="217">
        <v>10.0</v>
      </c>
      <c r="AS212" s="217">
        <v>536.0</v>
      </c>
      <c r="AT212" s="217">
        <v>21558.0</v>
      </c>
      <c r="AU212" s="217">
        <v>3385.0</v>
      </c>
    </row>
    <row r="213" ht="42.75" customHeight="1">
      <c r="A213" s="208">
        <v>212.0</v>
      </c>
      <c r="B213" s="208">
        <v>4.729E9</v>
      </c>
      <c r="C213" s="208" t="s">
        <v>10</v>
      </c>
      <c r="D213" s="208" t="s">
        <v>109</v>
      </c>
      <c r="E213" s="208" t="s">
        <v>888</v>
      </c>
      <c r="F213" s="236">
        <v>128.741201</v>
      </c>
      <c r="G213" s="236">
        <v>35.82509</v>
      </c>
      <c r="H213" s="221" t="s">
        <v>889</v>
      </c>
      <c r="I213" s="210">
        <f t="shared" si="24"/>
        <v>1.145038168</v>
      </c>
      <c r="J213" s="211" t="str">
        <f t="shared" si="28"/>
        <v>확대</v>
      </c>
      <c r="K213" s="219">
        <f t="shared" si="29"/>
        <v>24</v>
      </c>
      <c r="L213" s="219">
        <f t="shared" si="30"/>
        <v>162</v>
      </c>
      <c r="M213" s="220" t="s">
        <v>269</v>
      </c>
      <c r="N213" s="237" t="s">
        <v>19</v>
      </c>
      <c r="O213" s="238">
        <v>43966.0</v>
      </c>
      <c r="P213" s="221" t="s">
        <v>207</v>
      </c>
      <c r="Q213" s="221" t="s">
        <v>227</v>
      </c>
      <c r="R213" s="221" t="s">
        <v>209</v>
      </c>
      <c r="S213" s="221" t="s">
        <v>210</v>
      </c>
      <c r="T213" s="221" t="s">
        <v>228</v>
      </c>
      <c r="U213" s="239" t="s">
        <v>890</v>
      </c>
      <c r="V213" s="236" t="s">
        <v>37</v>
      </c>
      <c r="W213" s="235" t="s">
        <v>37</v>
      </c>
      <c r="X213" s="235" t="s">
        <v>37</v>
      </c>
      <c r="Y213" s="235" t="s">
        <v>37</v>
      </c>
      <c r="Z213" s="235" t="s">
        <v>37</v>
      </c>
      <c r="AA213" s="235" t="s">
        <v>37</v>
      </c>
      <c r="AB213" s="240">
        <v>50.0</v>
      </c>
      <c r="AC213" s="240">
        <v>10.0</v>
      </c>
      <c r="AD213" s="240">
        <v>193.0</v>
      </c>
      <c r="AE213" s="240">
        <v>46326.0</v>
      </c>
      <c r="AF213" s="240">
        <v>2372.0</v>
      </c>
      <c r="AG213" s="235">
        <v>50.0</v>
      </c>
      <c r="AH213" s="235">
        <v>10.0</v>
      </c>
      <c r="AI213" s="235">
        <v>739.0</v>
      </c>
      <c r="AJ213" s="235">
        <v>77955.0</v>
      </c>
      <c r="AK213" s="235">
        <v>2792.0</v>
      </c>
      <c r="AL213" s="240">
        <v>50.0</v>
      </c>
      <c r="AM213" s="240">
        <v>10.0</v>
      </c>
      <c r="AN213" s="240">
        <v>1572.0</v>
      </c>
      <c r="AO213" s="240">
        <v>228067.0</v>
      </c>
      <c r="AP213" s="240">
        <v>5455.0</v>
      </c>
      <c r="AQ213" s="235">
        <v>50.0</v>
      </c>
      <c r="AR213" s="235">
        <v>7.0</v>
      </c>
      <c r="AS213" s="235">
        <v>1800.0</v>
      </c>
      <c r="AT213" s="235">
        <v>245834.0</v>
      </c>
      <c r="AU213" s="235">
        <v>10471.0</v>
      </c>
    </row>
    <row r="214" ht="42.75" customHeight="1">
      <c r="A214" s="336">
        <v>213.0</v>
      </c>
      <c r="B214" s="336">
        <v>4.772E9</v>
      </c>
      <c r="C214" s="336" t="s">
        <v>10</v>
      </c>
      <c r="D214" s="336" t="s">
        <v>109</v>
      </c>
      <c r="E214" s="337" t="s">
        <v>891</v>
      </c>
      <c r="F214" s="336">
        <v>128.572657</v>
      </c>
      <c r="G214" s="336">
        <v>36.242945</v>
      </c>
      <c r="H214" s="337" t="s">
        <v>892</v>
      </c>
      <c r="I214" s="338" t="s">
        <v>37</v>
      </c>
      <c r="J214" s="339" t="s">
        <v>893</v>
      </c>
      <c r="K214" s="340" t="s">
        <v>37</v>
      </c>
      <c r="L214" s="340" t="s">
        <v>37</v>
      </c>
      <c r="M214" s="341" t="s">
        <v>348</v>
      </c>
      <c r="N214" s="342" t="s">
        <v>23</v>
      </c>
      <c r="O214" s="343">
        <v>43983.0</v>
      </c>
      <c r="P214" s="344">
        <v>44732.0</v>
      </c>
      <c r="Q214" s="336" t="s">
        <v>894</v>
      </c>
      <c r="R214" s="336" t="s">
        <v>209</v>
      </c>
      <c r="S214" s="337" t="s">
        <v>210</v>
      </c>
      <c r="T214" s="336" t="s">
        <v>882</v>
      </c>
      <c r="U214" s="336" t="s">
        <v>895</v>
      </c>
      <c r="V214" s="336" t="s">
        <v>896</v>
      </c>
      <c r="W214" s="345" t="s">
        <v>37</v>
      </c>
      <c r="X214" s="345" t="s">
        <v>37</v>
      </c>
      <c r="Y214" s="345" t="s">
        <v>37</v>
      </c>
      <c r="Z214" s="345" t="s">
        <v>37</v>
      </c>
      <c r="AA214" s="345" t="s">
        <v>37</v>
      </c>
      <c r="AB214" s="345">
        <v>40.0</v>
      </c>
      <c r="AC214" s="345">
        <v>10.0</v>
      </c>
      <c r="AD214" s="345">
        <v>40.0</v>
      </c>
      <c r="AE214" s="345" t="s">
        <v>37</v>
      </c>
      <c r="AF214" s="346">
        <v>510.0</v>
      </c>
      <c r="AG214" s="345">
        <v>104.2383</v>
      </c>
      <c r="AH214" s="345">
        <v>10.0</v>
      </c>
      <c r="AI214" s="345">
        <v>112.4369</v>
      </c>
      <c r="AJ214" s="346">
        <v>1821.0</v>
      </c>
      <c r="AK214" s="346">
        <v>571.0</v>
      </c>
      <c r="AL214" s="345">
        <v>87.5129</v>
      </c>
      <c r="AM214" s="345">
        <v>10.0</v>
      </c>
      <c r="AN214" s="345">
        <v>87.5129</v>
      </c>
      <c r="AO214" s="346">
        <v>3582.0</v>
      </c>
      <c r="AP214" s="346">
        <v>683.0</v>
      </c>
      <c r="AQ214" s="345" t="s">
        <v>37</v>
      </c>
      <c r="AR214" s="345" t="s">
        <v>37</v>
      </c>
      <c r="AS214" s="345" t="s">
        <v>37</v>
      </c>
      <c r="AT214" s="345" t="s">
        <v>37</v>
      </c>
      <c r="AU214" s="345" t="s">
        <v>37</v>
      </c>
    </row>
    <row r="215" ht="42.75" customHeight="1">
      <c r="A215" s="208">
        <v>214.0</v>
      </c>
      <c r="B215" s="208">
        <v>4.773E9</v>
      </c>
      <c r="C215" s="223" t="s">
        <v>10</v>
      </c>
      <c r="D215" s="223" t="s">
        <v>109</v>
      </c>
      <c r="E215" s="234" t="s">
        <v>897</v>
      </c>
      <c r="F215" s="223">
        <v>128.6971711</v>
      </c>
      <c r="G215" s="223">
        <v>36.3527158</v>
      </c>
      <c r="H215" s="231" t="s">
        <v>898</v>
      </c>
      <c r="I215" s="210">
        <f t="shared" ref="I215:I229" si="31">AS215/AN215</f>
        <v>2.085</v>
      </c>
      <c r="J215" s="211" t="str">
        <f t="shared" ref="J215:J229" si="32">ifs(I215=1, "유지", I215&lt;1, "축소",I215&gt;1,"확대")</f>
        <v>확대</v>
      </c>
      <c r="K215" s="219">
        <f t="shared" ref="K215:K229" si="33">rank(I215,I$2:I$244)</f>
        <v>3</v>
      </c>
      <c r="L215" s="219">
        <f t="shared" ref="L215:L229" si="34">rank(I215,I$2:I$244,1)</f>
        <v>183</v>
      </c>
      <c r="M215" s="220" t="s">
        <v>899</v>
      </c>
      <c r="N215" s="241" t="s">
        <v>19</v>
      </c>
      <c r="O215" s="226">
        <v>43334.0</v>
      </c>
      <c r="P215" s="221" t="s">
        <v>207</v>
      </c>
      <c r="Q215" s="227" t="s">
        <v>379</v>
      </c>
      <c r="R215" s="227" t="s">
        <v>209</v>
      </c>
      <c r="S215" s="231" t="s">
        <v>210</v>
      </c>
      <c r="T215" s="227" t="s">
        <v>900</v>
      </c>
      <c r="U215" s="231"/>
      <c r="V215" s="223" t="s">
        <v>901</v>
      </c>
      <c r="W215" s="229">
        <v>50.0</v>
      </c>
      <c r="X215" s="229">
        <v>10.0</v>
      </c>
      <c r="Y215" s="229">
        <v>60.0</v>
      </c>
      <c r="Z215" s="229" t="s">
        <v>37</v>
      </c>
      <c r="AA215" s="229">
        <v>1652.0</v>
      </c>
      <c r="AB215" s="230">
        <v>50.0</v>
      </c>
      <c r="AC215" s="230">
        <v>10.0</v>
      </c>
      <c r="AD215" s="230">
        <v>130.0</v>
      </c>
      <c r="AE215" s="230">
        <v>6992.0</v>
      </c>
      <c r="AF215" s="230">
        <v>1700.0</v>
      </c>
      <c r="AG215" s="229">
        <v>50.0</v>
      </c>
      <c r="AH215" s="229">
        <v>10.0</v>
      </c>
      <c r="AI215" s="229">
        <v>180.0</v>
      </c>
      <c r="AJ215" s="229">
        <v>10766.0</v>
      </c>
      <c r="AK215" s="229">
        <v>1900.0</v>
      </c>
      <c r="AL215" s="230">
        <v>50.0</v>
      </c>
      <c r="AM215" s="230">
        <v>10.0</v>
      </c>
      <c r="AN215" s="230">
        <v>200.0</v>
      </c>
      <c r="AO215" s="230">
        <v>22286.0</v>
      </c>
      <c r="AP215" s="230">
        <v>2000.0</v>
      </c>
      <c r="AQ215" s="229">
        <v>70.0</v>
      </c>
      <c r="AR215" s="229">
        <v>10.0</v>
      </c>
      <c r="AS215" s="229">
        <v>417.0</v>
      </c>
      <c r="AT215" s="229">
        <v>30540.0</v>
      </c>
      <c r="AU215" s="229">
        <v>3058.0</v>
      </c>
    </row>
    <row r="216" ht="42.75" customHeight="1">
      <c r="A216" s="208">
        <v>215.0</v>
      </c>
      <c r="B216" s="208">
        <v>4.775E9</v>
      </c>
      <c r="C216" s="236" t="s">
        <v>10</v>
      </c>
      <c r="D216" s="236" t="s">
        <v>109</v>
      </c>
      <c r="E216" s="236" t="s">
        <v>902</v>
      </c>
      <c r="F216" s="208">
        <v>129.0571263</v>
      </c>
      <c r="G216" s="208">
        <v>36.4362793</v>
      </c>
      <c r="H216" s="221" t="s">
        <v>903</v>
      </c>
      <c r="I216" s="210">
        <f t="shared" si="31"/>
        <v>0.7</v>
      </c>
      <c r="J216" s="211" t="str">
        <f t="shared" si="32"/>
        <v>축소</v>
      </c>
      <c r="K216" s="219">
        <f t="shared" si="33"/>
        <v>137</v>
      </c>
      <c r="L216" s="219">
        <f t="shared" si="34"/>
        <v>49</v>
      </c>
      <c r="M216" s="220" t="s">
        <v>485</v>
      </c>
      <c r="N216" s="237" t="s">
        <v>18</v>
      </c>
      <c r="O216" s="238">
        <v>43831.0</v>
      </c>
      <c r="P216" s="221" t="s">
        <v>207</v>
      </c>
      <c r="Q216" s="221" t="s">
        <v>349</v>
      </c>
      <c r="R216" s="221" t="s">
        <v>904</v>
      </c>
      <c r="S216" s="221" t="s">
        <v>210</v>
      </c>
      <c r="T216" s="221" t="s">
        <v>350</v>
      </c>
      <c r="U216" s="239" t="s">
        <v>905</v>
      </c>
      <c r="V216" s="208" t="s">
        <v>906</v>
      </c>
      <c r="W216" s="235" t="s">
        <v>37</v>
      </c>
      <c r="X216" s="235" t="s">
        <v>37</v>
      </c>
      <c r="Y216" s="235" t="s">
        <v>37</v>
      </c>
      <c r="Z216" s="235" t="s">
        <v>37</v>
      </c>
      <c r="AA216" s="235" t="s">
        <v>37</v>
      </c>
      <c r="AB216" s="240">
        <v>100.0</v>
      </c>
      <c r="AC216" s="240">
        <v>10.0</v>
      </c>
      <c r="AD216" s="240">
        <v>1000.0</v>
      </c>
      <c r="AE216" s="240" t="s">
        <v>37</v>
      </c>
      <c r="AF216" s="240">
        <v>951.0</v>
      </c>
      <c r="AG216" s="235">
        <v>100.0</v>
      </c>
      <c r="AH216" s="235">
        <v>10.0</v>
      </c>
      <c r="AI216" s="235">
        <v>1000.0</v>
      </c>
      <c r="AJ216" s="235" t="s">
        <v>37</v>
      </c>
      <c r="AK216" s="235">
        <v>1141.0</v>
      </c>
      <c r="AL216" s="240">
        <v>100.0</v>
      </c>
      <c r="AM216" s="240">
        <v>10.0</v>
      </c>
      <c r="AN216" s="240">
        <v>1000.0</v>
      </c>
      <c r="AO216" s="240" t="s">
        <v>37</v>
      </c>
      <c r="AP216" s="240">
        <v>1314.0</v>
      </c>
      <c r="AQ216" s="235">
        <v>70.0</v>
      </c>
      <c r="AR216" s="235">
        <v>10.0</v>
      </c>
      <c r="AS216" s="235">
        <v>700.0</v>
      </c>
      <c r="AT216" s="235" t="s">
        <v>37</v>
      </c>
      <c r="AU216" s="235">
        <v>1422.0</v>
      </c>
    </row>
    <row r="217" ht="42.75" customHeight="1">
      <c r="A217" s="208">
        <v>216.0</v>
      </c>
      <c r="B217" s="208">
        <v>4.776E9</v>
      </c>
      <c r="C217" s="236" t="s">
        <v>10</v>
      </c>
      <c r="D217" s="236" t="s">
        <v>109</v>
      </c>
      <c r="E217" s="236" t="s">
        <v>907</v>
      </c>
      <c r="F217" s="311">
        <v>129.1123839</v>
      </c>
      <c r="G217" s="311">
        <v>36.6667174</v>
      </c>
      <c r="H217" s="312" t="s">
        <v>908</v>
      </c>
      <c r="I217" s="210">
        <f t="shared" si="31"/>
        <v>0.9126213592</v>
      </c>
      <c r="J217" s="211" t="str">
        <f t="shared" si="32"/>
        <v>축소</v>
      </c>
      <c r="K217" s="219">
        <f t="shared" si="33"/>
        <v>84</v>
      </c>
      <c r="L217" s="219">
        <f t="shared" si="34"/>
        <v>102</v>
      </c>
      <c r="M217" s="313" t="s">
        <v>348</v>
      </c>
      <c r="N217" s="314" t="s">
        <v>18</v>
      </c>
      <c r="O217" s="315">
        <v>39029.0</v>
      </c>
      <c r="P217" s="312" t="s">
        <v>207</v>
      </c>
      <c r="Q217" s="312" t="s">
        <v>388</v>
      </c>
      <c r="R217" s="312" t="s">
        <v>209</v>
      </c>
      <c r="S217" s="312" t="s">
        <v>210</v>
      </c>
      <c r="T217" s="312" t="s">
        <v>350</v>
      </c>
      <c r="U217" s="316" t="s">
        <v>909</v>
      </c>
      <c r="V217" s="317" t="s">
        <v>37</v>
      </c>
      <c r="W217" s="318">
        <v>50.0</v>
      </c>
      <c r="X217" s="318">
        <v>6.0</v>
      </c>
      <c r="Y217" s="318">
        <v>19.0</v>
      </c>
      <c r="Z217" s="318" t="s">
        <v>37</v>
      </c>
      <c r="AA217" s="318">
        <v>280.0</v>
      </c>
      <c r="AB217" s="319">
        <v>50.0</v>
      </c>
      <c r="AC217" s="319">
        <v>6.0</v>
      </c>
      <c r="AD217" s="319">
        <v>140.0</v>
      </c>
      <c r="AE217" s="319" t="s">
        <v>37</v>
      </c>
      <c r="AF217" s="319">
        <v>372.0</v>
      </c>
      <c r="AG217" s="318">
        <v>50.0</v>
      </c>
      <c r="AH217" s="318">
        <v>10.0</v>
      </c>
      <c r="AI217" s="318">
        <v>90.0</v>
      </c>
      <c r="AJ217" s="318">
        <v>851.0</v>
      </c>
      <c r="AK217" s="318">
        <v>370.0</v>
      </c>
      <c r="AL217" s="319">
        <v>50.0</v>
      </c>
      <c r="AM217" s="319">
        <v>10.0</v>
      </c>
      <c r="AN217" s="319">
        <v>103.0</v>
      </c>
      <c r="AO217" s="319">
        <v>2090.0</v>
      </c>
      <c r="AP217" s="319">
        <v>420.0</v>
      </c>
      <c r="AQ217" s="318">
        <v>50.0</v>
      </c>
      <c r="AR217" s="318">
        <v>10.0</v>
      </c>
      <c r="AS217" s="318">
        <v>94.0</v>
      </c>
      <c r="AT217" s="318">
        <v>2717.0</v>
      </c>
      <c r="AU217" s="318">
        <v>452.0</v>
      </c>
    </row>
    <row r="218" ht="42.75" customHeight="1">
      <c r="A218" s="208">
        <v>217.0</v>
      </c>
      <c r="B218" s="208">
        <v>4.777E9</v>
      </c>
      <c r="C218" s="223" t="s">
        <v>10</v>
      </c>
      <c r="D218" s="236" t="s">
        <v>109</v>
      </c>
      <c r="E218" s="236" t="s">
        <v>910</v>
      </c>
      <c r="F218" s="236">
        <v>129.365267</v>
      </c>
      <c r="G218" s="236">
        <v>36.415034</v>
      </c>
      <c r="H218" s="221" t="s">
        <v>911</v>
      </c>
      <c r="I218" s="210">
        <f t="shared" si="31"/>
        <v>0.8379888268</v>
      </c>
      <c r="J218" s="211" t="str">
        <f t="shared" si="32"/>
        <v>축소</v>
      </c>
      <c r="K218" s="219">
        <f t="shared" si="33"/>
        <v>103</v>
      </c>
      <c r="L218" s="219">
        <f t="shared" si="34"/>
        <v>83</v>
      </c>
      <c r="M218" s="220" t="s">
        <v>912</v>
      </c>
      <c r="N218" s="237" t="s">
        <v>19</v>
      </c>
      <c r="O218" s="238">
        <v>43133.0</v>
      </c>
      <c r="P218" s="221" t="s">
        <v>207</v>
      </c>
      <c r="Q218" s="221" t="s">
        <v>388</v>
      </c>
      <c r="R218" s="221" t="s">
        <v>237</v>
      </c>
      <c r="S218" s="221" t="s">
        <v>210</v>
      </c>
      <c r="T218" s="221" t="s">
        <v>350</v>
      </c>
      <c r="U218" s="239" t="s">
        <v>913</v>
      </c>
      <c r="V218" s="236" t="s">
        <v>37</v>
      </c>
      <c r="W218" s="235">
        <v>50.0</v>
      </c>
      <c r="X218" s="235">
        <v>10.0</v>
      </c>
      <c r="Y218" s="235">
        <v>50.0</v>
      </c>
      <c r="Z218" s="235">
        <v>9889.0</v>
      </c>
      <c r="AA218" s="235">
        <v>1270.0</v>
      </c>
      <c r="AB218" s="240">
        <v>50.0</v>
      </c>
      <c r="AC218" s="240">
        <v>10.0</v>
      </c>
      <c r="AD218" s="240">
        <v>172.0</v>
      </c>
      <c r="AE218" s="240">
        <v>11357.0</v>
      </c>
      <c r="AF218" s="240">
        <v>1426.0</v>
      </c>
      <c r="AG218" s="235">
        <v>50.0</v>
      </c>
      <c r="AH218" s="235">
        <v>10.0</v>
      </c>
      <c r="AI218" s="235">
        <v>204.0</v>
      </c>
      <c r="AJ218" s="235">
        <v>14462.0</v>
      </c>
      <c r="AK218" s="235">
        <v>1652.0</v>
      </c>
      <c r="AL218" s="240">
        <v>50.0</v>
      </c>
      <c r="AM218" s="240">
        <v>10.0</v>
      </c>
      <c r="AN218" s="240">
        <v>179.0</v>
      </c>
      <c r="AO218" s="240">
        <v>16637.0</v>
      </c>
      <c r="AP218" s="240">
        <v>1728.0</v>
      </c>
      <c r="AQ218" s="235">
        <v>50.0</v>
      </c>
      <c r="AR218" s="235">
        <v>10.0</v>
      </c>
      <c r="AS218" s="235">
        <v>150.0</v>
      </c>
      <c r="AT218" s="235">
        <v>18671.0</v>
      </c>
      <c r="AU218" s="235">
        <v>1917.0</v>
      </c>
    </row>
    <row r="219" ht="42.75" customHeight="1">
      <c r="A219" s="208">
        <v>218.0</v>
      </c>
      <c r="B219" s="208">
        <v>4.782E9</v>
      </c>
      <c r="C219" s="223" t="s">
        <v>10</v>
      </c>
      <c r="D219" s="223" t="s">
        <v>109</v>
      </c>
      <c r="E219" s="234" t="s">
        <v>914</v>
      </c>
      <c r="F219" s="223">
        <v>128.733988</v>
      </c>
      <c r="G219" s="223">
        <v>35.647399</v>
      </c>
      <c r="H219" s="231" t="s">
        <v>915</v>
      </c>
      <c r="I219" s="210">
        <f t="shared" si="31"/>
        <v>1.114285714</v>
      </c>
      <c r="J219" s="211" t="str">
        <f t="shared" si="32"/>
        <v>확대</v>
      </c>
      <c r="K219" s="219">
        <f t="shared" si="33"/>
        <v>33</v>
      </c>
      <c r="L219" s="219">
        <f t="shared" si="34"/>
        <v>153</v>
      </c>
      <c r="M219" s="220" t="s">
        <v>348</v>
      </c>
      <c r="N219" s="237" t="s">
        <v>19</v>
      </c>
      <c r="O219" s="226">
        <v>38881.0</v>
      </c>
      <c r="P219" s="221" t="s">
        <v>207</v>
      </c>
      <c r="Q219" s="227" t="s">
        <v>379</v>
      </c>
      <c r="R219" s="227" t="s">
        <v>209</v>
      </c>
      <c r="S219" s="231" t="s">
        <v>210</v>
      </c>
      <c r="T219" s="231" t="s">
        <v>264</v>
      </c>
      <c r="U219" s="227" t="s">
        <v>916</v>
      </c>
      <c r="V219" s="223" t="s">
        <v>917</v>
      </c>
      <c r="W219" s="229">
        <v>50.0</v>
      </c>
      <c r="X219" s="229">
        <v>10.0</v>
      </c>
      <c r="Y219" s="229">
        <v>16.0</v>
      </c>
      <c r="Z219" s="235" t="s">
        <v>37</v>
      </c>
      <c r="AA219" s="229">
        <v>72.0</v>
      </c>
      <c r="AB219" s="230">
        <v>50.0</v>
      </c>
      <c r="AC219" s="230">
        <v>10.0</v>
      </c>
      <c r="AD219" s="230">
        <v>170.0</v>
      </c>
      <c r="AE219" s="230">
        <v>5994.0</v>
      </c>
      <c r="AF219" s="230">
        <v>1668.0</v>
      </c>
      <c r="AG219" s="229">
        <v>50.0</v>
      </c>
      <c r="AH219" s="229">
        <v>10.0</v>
      </c>
      <c r="AI219" s="229">
        <v>230.0</v>
      </c>
      <c r="AJ219" s="229">
        <v>9645.0</v>
      </c>
      <c r="AK219" s="229">
        <v>1488.0</v>
      </c>
      <c r="AL219" s="230">
        <v>50.0</v>
      </c>
      <c r="AM219" s="230">
        <v>10.0</v>
      </c>
      <c r="AN219" s="230">
        <v>350.0</v>
      </c>
      <c r="AO219" s="230">
        <v>21481.0</v>
      </c>
      <c r="AP219" s="230">
        <v>1941.0</v>
      </c>
      <c r="AQ219" s="229">
        <v>50.0</v>
      </c>
      <c r="AR219" s="229">
        <v>10.0</v>
      </c>
      <c r="AS219" s="229">
        <v>390.0</v>
      </c>
      <c r="AT219" s="229">
        <v>25899.0</v>
      </c>
      <c r="AU219" s="229">
        <v>2805.0</v>
      </c>
    </row>
    <row r="220" ht="42.75" customHeight="1">
      <c r="A220" s="208">
        <v>219.0</v>
      </c>
      <c r="B220" s="208">
        <v>4.783E9</v>
      </c>
      <c r="C220" s="208" t="s">
        <v>10</v>
      </c>
      <c r="D220" s="208" t="s">
        <v>109</v>
      </c>
      <c r="E220" s="207" t="s">
        <v>918</v>
      </c>
      <c r="F220" s="223">
        <v>128.263074</v>
      </c>
      <c r="G220" s="223">
        <v>35.726177</v>
      </c>
      <c r="H220" s="231" t="s">
        <v>919</v>
      </c>
      <c r="I220" s="210">
        <f t="shared" si="31"/>
        <v>0.7814569536</v>
      </c>
      <c r="J220" s="211" t="str">
        <f t="shared" si="32"/>
        <v>축소</v>
      </c>
      <c r="K220" s="219">
        <f t="shared" si="33"/>
        <v>119</v>
      </c>
      <c r="L220" s="219">
        <f t="shared" si="34"/>
        <v>67</v>
      </c>
      <c r="M220" s="220" t="s">
        <v>920</v>
      </c>
      <c r="N220" s="241" t="s">
        <v>18</v>
      </c>
      <c r="O220" s="226">
        <v>36332.0</v>
      </c>
      <c r="P220" s="221" t="s">
        <v>207</v>
      </c>
      <c r="Q220" s="227" t="s">
        <v>921</v>
      </c>
      <c r="R220" s="227" t="s">
        <v>209</v>
      </c>
      <c r="S220" s="231" t="s">
        <v>210</v>
      </c>
      <c r="T220" s="227" t="s">
        <v>922</v>
      </c>
      <c r="U220" s="227" t="s">
        <v>923</v>
      </c>
      <c r="V220" s="234" t="s">
        <v>924</v>
      </c>
      <c r="W220" s="229">
        <v>50.0</v>
      </c>
      <c r="X220" s="229">
        <v>5.0</v>
      </c>
      <c r="Y220" s="229">
        <v>16.0</v>
      </c>
      <c r="Z220" s="229">
        <v>126.0</v>
      </c>
      <c r="AA220" s="229" t="s">
        <v>37</v>
      </c>
      <c r="AB220" s="230">
        <v>50.0</v>
      </c>
      <c r="AC220" s="230">
        <v>10.0</v>
      </c>
      <c r="AD220" s="230">
        <v>179.0</v>
      </c>
      <c r="AE220" s="230">
        <v>5132.0</v>
      </c>
      <c r="AF220" s="230" t="s">
        <v>37</v>
      </c>
      <c r="AG220" s="229">
        <v>60.0</v>
      </c>
      <c r="AH220" s="229">
        <v>10.0</v>
      </c>
      <c r="AI220" s="229">
        <v>86.0</v>
      </c>
      <c r="AJ220" s="229">
        <v>7368.0</v>
      </c>
      <c r="AK220" s="229">
        <v>1104.0</v>
      </c>
      <c r="AL220" s="230">
        <v>40.0</v>
      </c>
      <c r="AM220" s="230">
        <v>10.0</v>
      </c>
      <c r="AN220" s="230">
        <v>151.0</v>
      </c>
      <c r="AO220" s="230">
        <v>31615.0</v>
      </c>
      <c r="AP220" s="230">
        <v>1207.0</v>
      </c>
      <c r="AQ220" s="229">
        <v>70.0</v>
      </c>
      <c r="AR220" s="229">
        <v>10.0</v>
      </c>
      <c r="AS220" s="229">
        <v>118.0</v>
      </c>
      <c r="AT220" s="229">
        <v>48931.0</v>
      </c>
      <c r="AU220" s="229">
        <v>1227.0</v>
      </c>
    </row>
    <row r="221" ht="42.75" customHeight="1">
      <c r="A221" s="208">
        <v>220.0</v>
      </c>
      <c r="B221" s="208">
        <v>4.784E9</v>
      </c>
      <c r="C221" s="223" t="s">
        <v>10</v>
      </c>
      <c r="D221" s="223" t="s">
        <v>109</v>
      </c>
      <c r="E221" s="234" t="s">
        <v>925</v>
      </c>
      <c r="F221" s="223">
        <v>128.282959</v>
      </c>
      <c r="G221" s="223">
        <v>35.919175</v>
      </c>
      <c r="H221" s="231" t="s">
        <v>926</v>
      </c>
      <c r="I221" s="210">
        <f t="shared" si="31"/>
        <v>0.7925170068</v>
      </c>
      <c r="J221" s="211" t="str">
        <f t="shared" si="32"/>
        <v>축소</v>
      </c>
      <c r="K221" s="219">
        <f t="shared" si="33"/>
        <v>115</v>
      </c>
      <c r="L221" s="219">
        <f t="shared" si="34"/>
        <v>71</v>
      </c>
      <c r="M221" s="220" t="s">
        <v>927</v>
      </c>
      <c r="N221" s="237" t="s">
        <v>19</v>
      </c>
      <c r="O221" s="226">
        <v>38718.0</v>
      </c>
      <c r="P221" s="221" t="s">
        <v>207</v>
      </c>
      <c r="Q221" s="227" t="s">
        <v>388</v>
      </c>
      <c r="R221" s="227" t="s">
        <v>209</v>
      </c>
      <c r="S221" s="231" t="s">
        <v>210</v>
      </c>
      <c r="T221" s="231" t="s">
        <v>350</v>
      </c>
      <c r="U221" s="233" t="s">
        <v>928</v>
      </c>
      <c r="V221" s="223" t="s">
        <v>37</v>
      </c>
      <c r="W221" s="229">
        <v>50.0</v>
      </c>
      <c r="X221" s="229">
        <v>10.0</v>
      </c>
      <c r="Y221" s="229">
        <v>75.0</v>
      </c>
      <c r="Z221" s="235" t="s">
        <v>37</v>
      </c>
      <c r="AA221" s="229">
        <v>635.0</v>
      </c>
      <c r="AB221" s="230">
        <v>100.0</v>
      </c>
      <c r="AC221" s="230">
        <v>10.0</v>
      </c>
      <c r="AD221" s="230">
        <v>250.0</v>
      </c>
      <c r="AE221" s="230">
        <v>5266.0</v>
      </c>
      <c r="AF221" s="230">
        <v>978.0</v>
      </c>
      <c r="AG221" s="229">
        <v>100.0</v>
      </c>
      <c r="AH221" s="229">
        <v>10.0</v>
      </c>
      <c r="AI221" s="229">
        <v>203.0</v>
      </c>
      <c r="AJ221" s="229">
        <v>9854.0</v>
      </c>
      <c r="AK221" s="229">
        <v>1241.0</v>
      </c>
      <c r="AL221" s="230">
        <v>100.0</v>
      </c>
      <c r="AM221" s="230">
        <v>10.0</v>
      </c>
      <c r="AN221" s="230">
        <v>294.0</v>
      </c>
      <c r="AO221" s="230">
        <v>15252.0</v>
      </c>
      <c r="AP221" s="230">
        <v>1360.0</v>
      </c>
      <c r="AQ221" s="229">
        <v>70.0</v>
      </c>
      <c r="AR221" s="229">
        <v>10.0</v>
      </c>
      <c r="AS221" s="229">
        <v>233.0</v>
      </c>
      <c r="AT221" s="229">
        <v>16288.0</v>
      </c>
      <c r="AU221" s="229">
        <v>1395.0</v>
      </c>
    </row>
    <row r="222" ht="42.75" customHeight="1">
      <c r="A222" s="208">
        <v>221.0</v>
      </c>
      <c r="B222" s="208">
        <v>4.785E9</v>
      </c>
      <c r="C222" s="223" t="s">
        <v>10</v>
      </c>
      <c r="D222" s="223" t="s">
        <v>109</v>
      </c>
      <c r="E222" s="234" t="s">
        <v>929</v>
      </c>
      <c r="F222" s="223">
        <v>128.401679</v>
      </c>
      <c r="G222" s="223">
        <v>35.9955753</v>
      </c>
      <c r="H222" s="231" t="s">
        <v>930</v>
      </c>
      <c r="I222" s="210">
        <f t="shared" si="31"/>
        <v>0.9240924092</v>
      </c>
      <c r="J222" s="211" t="str">
        <f t="shared" si="32"/>
        <v>축소</v>
      </c>
      <c r="K222" s="219">
        <f t="shared" si="33"/>
        <v>79</v>
      </c>
      <c r="L222" s="219">
        <f t="shared" si="34"/>
        <v>107</v>
      </c>
      <c r="M222" s="220" t="s">
        <v>467</v>
      </c>
      <c r="N222" s="241" t="s">
        <v>19</v>
      </c>
      <c r="O222" s="226">
        <v>40556.0</v>
      </c>
      <c r="P222" s="221" t="s">
        <v>207</v>
      </c>
      <c r="Q222" s="227" t="s">
        <v>388</v>
      </c>
      <c r="R222" s="227" t="s">
        <v>209</v>
      </c>
      <c r="S222" s="231" t="s">
        <v>210</v>
      </c>
      <c r="T222" s="227" t="s">
        <v>247</v>
      </c>
      <c r="U222" s="231" t="s">
        <v>931</v>
      </c>
      <c r="V222" s="223" t="s">
        <v>37</v>
      </c>
      <c r="W222" s="229">
        <v>50.0</v>
      </c>
      <c r="X222" s="229">
        <v>5.0</v>
      </c>
      <c r="Y222" s="229">
        <v>87.0</v>
      </c>
      <c r="Z222" s="229">
        <v>5441.0</v>
      </c>
      <c r="AA222" s="229">
        <v>2968.0</v>
      </c>
      <c r="AB222" s="230">
        <v>70.0</v>
      </c>
      <c r="AC222" s="230">
        <v>10.0</v>
      </c>
      <c r="AD222" s="230">
        <v>183.0</v>
      </c>
      <c r="AE222" s="230">
        <v>35291.0</v>
      </c>
      <c r="AF222" s="230">
        <v>4010.0</v>
      </c>
      <c r="AG222" s="229">
        <v>100.0</v>
      </c>
      <c r="AH222" s="229">
        <v>10.0</v>
      </c>
      <c r="AI222" s="229">
        <v>429.0</v>
      </c>
      <c r="AJ222" s="229">
        <v>58091.0</v>
      </c>
      <c r="AK222" s="229">
        <v>4275.0</v>
      </c>
      <c r="AL222" s="230">
        <v>100.0</v>
      </c>
      <c r="AM222" s="230">
        <v>10.0</v>
      </c>
      <c r="AN222" s="230">
        <v>606.0</v>
      </c>
      <c r="AO222" s="230">
        <v>91480.0</v>
      </c>
      <c r="AP222" s="230">
        <v>4774.0</v>
      </c>
      <c r="AQ222" s="229">
        <v>70.0</v>
      </c>
      <c r="AR222" s="229">
        <v>10.0</v>
      </c>
      <c r="AS222" s="229">
        <v>560.0</v>
      </c>
      <c r="AT222" s="229">
        <v>94558.0</v>
      </c>
      <c r="AU222" s="229">
        <v>5017.0</v>
      </c>
    </row>
    <row r="223" ht="42.75" customHeight="1">
      <c r="A223" s="208">
        <v>222.0</v>
      </c>
      <c r="B223" s="208">
        <v>4.79E9</v>
      </c>
      <c r="C223" s="223" t="s">
        <v>10</v>
      </c>
      <c r="D223" s="223" t="s">
        <v>109</v>
      </c>
      <c r="E223" s="234" t="s">
        <v>932</v>
      </c>
      <c r="F223" s="223">
        <v>128.4373552</v>
      </c>
      <c r="G223" s="223">
        <v>36.6468844</v>
      </c>
      <c r="H223" s="227" t="s">
        <v>933</v>
      </c>
      <c r="I223" s="210">
        <f t="shared" si="31"/>
        <v>0.5825242718</v>
      </c>
      <c r="J223" s="211" t="str">
        <f t="shared" si="32"/>
        <v>축소</v>
      </c>
      <c r="K223" s="219">
        <f t="shared" si="33"/>
        <v>161</v>
      </c>
      <c r="L223" s="219">
        <f t="shared" si="34"/>
        <v>25</v>
      </c>
      <c r="M223" s="220" t="s">
        <v>348</v>
      </c>
      <c r="N223" s="304" t="s">
        <v>19</v>
      </c>
      <c r="O223" s="226">
        <v>43657.0</v>
      </c>
      <c r="P223" s="221" t="s">
        <v>207</v>
      </c>
      <c r="Q223" s="227" t="s">
        <v>934</v>
      </c>
      <c r="R223" s="227" t="s">
        <v>209</v>
      </c>
      <c r="S223" s="227" t="s">
        <v>210</v>
      </c>
      <c r="T223" s="227" t="s">
        <v>350</v>
      </c>
      <c r="U223" s="227" t="s">
        <v>935</v>
      </c>
      <c r="V223" s="223" t="s">
        <v>936</v>
      </c>
      <c r="W223" s="229">
        <v>20.0</v>
      </c>
      <c r="X223" s="229">
        <v>10.0</v>
      </c>
      <c r="Y223" s="229">
        <v>25.0</v>
      </c>
      <c r="Z223" s="235" t="s">
        <v>37</v>
      </c>
      <c r="AA223" s="229">
        <v>1151.0</v>
      </c>
      <c r="AB223" s="230">
        <v>20.0</v>
      </c>
      <c r="AC223" s="230">
        <v>10.0</v>
      </c>
      <c r="AD223" s="230">
        <v>247.0</v>
      </c>
      <c r="AE223" s="230">
        <v>3298.0</v>
      </c>
      <c r="AF223" s="230">
        <v>1680.0</v>
      </c>
      <c r="AG223" s="229">
        <v>20.0</v>
      </c>
      <c r="AH223" s="229">
        <v>10.0</v>
      </c>
      <c r="AI223" s="229">
        <v>310.0</v>
      </c>
      <c r="AJ223" s="229">
        <v>18982.0</v>
      </c>
      <c r="AK223" s="229">
        <v>1710.0</v>
      </c>
      <c r="AL223" s="230">
        <v>20.0</v>
      </c>
      <c r="AM223" s="230">
        <v>10.0</v>
      </c>
      <c r="AN223" s="230">
        <v>412.0</v>
      </c>
      <c r="AO223" s="230">
        <v>67789.0</v>
      </c>
      <c r="AP223" s="230">
        <v>1919.0</v>
      </c>
      <c r="AQ223" s="229">
        <v>50.0</v>
      </c>
      <c r="AR223" s="229">
        <v>10.0</v>
      </c>
      <c r="AS223" s="229">
        <v>240.0</v>
      </c>
      <c r="AT223" s="229">
        <v>19832.0</v>
      </c>
      <c r="AU223" s="229">
        <v>2196.0</v>
      </c>
    </row>
    <row r="224" ht="42.75" customHeight="1">
      <c r="A224" s="208">
        <v>223.0</v>
      </c>
      <c r="B224" s="208">
        <v>4.792E9</v>
      </c>
      <c r="C224" s="223" t="s">
        <v>10</v>
      </c>
      <c r="D224" s="223" t="s">
        <v>109</v>
      </c>
      <c r="E224" s="234" t="s">
        <v>937</v>
      </c>
      <c r="F224" s="223">
        <v>128.732503</v>
      </c>
      <c r="G224" s="223">
        <v>36.893114</v>
      </c>
      <c r="H224" s="231" t="s">
        <v>938</v>
      </c>
      <c r="I224" s="210">
        <f t="shared" si="31"/>
        <v>1</v>
      </c>
      <c r="J224" s="211" t="str">
        <f t="shared" si="32"/>
        <v>유지</v>
      </c>
      <c r="K224" s="219">
        <f t="shared" si="33"/>
        <v>57</v>
      </c>
      <c r="L224" s="219">
        <f t="shared" si="34"/>
        <v>125</v>
      </c>
      <c r="M224" s="220" t="s">
        <v>348</v>
      </c>
      <c r="N224" s="241" t="s">
        <v>18</v>
      </c>
      <c r="O224" s="226">
        <v>43647.0</v>
      </c>
      <c r="P224" s="221" t="s">
        <v>207</v>
      </c>
      <c r="Q224" s="227" t="s">
        <v>388</v>
      </c>
      <c r="R224" s="227" t="s">
        <v>209</v>
      </c>
      <c r="S224" s="231" t="s">
        <v>210</v>
      </c>
      <c r="T224" s="231" t="s">
        <v>350</v>
      </c>
      <c r="U224" s="227" t="s">
        <v>939</v>
      </c>
      <c r="V224" s="223" t="s">
        <v>37</v>
      </c>
      <c r="W224" s="229">
        <v>50.0</v>
      </c>
      <c r="X224" s="229">
        <v>6.0</v>
      </c>
      <c r="Y224" s="229">
        <v>51.0</v>
      </c>
      <c r="Z224" s="229" t="s">
        <v>37</v>
      </c>
      <c r="AA224" s="229">
        <v>830.0</v>
      </c>
      <c r="AB224" s="230">
        <v>50.0</v>
      </c>
      <c r="AC224" s="230">
        <v>10.0</v>
      </c>
      <c r="AD224" s="230">
        <v>270.0</v>
      </c>
      <c r="AE224" s="230">
        <v>1144.0</v>
      </c>
      <c r="AF224" s="230">
        <v>1035.0</v>
      </c>
      <c r="AG224" s="229">
        <v>50.0</v>
      </c>
      <c r="AH224" s="229">
        <v>10.0</v>
      </c>
      <c r="AI224" s="229">
        <v>280.0</v>
      </c>
      <c r="AJ224" s="229">
        <v>6642.0</v>
      </c>
      <c r="AK224" s="229">
        <v>1060.0</v>
      </c>
      <c r="AL224" s="230">
        <v>50.0</v>
      </c>
      <c r="AM224" s="230">
        <v>10.0</v>
      </c>
      <c r="AN224" s="230">
        <v>250.0</v>
      </c>
      <c r="AO224" s="230">
        <v>10882.0</v>
      </c>
      <c r="AP224" s="230">
        <v>1131.0</v>
      </c>
      <c r="AQ224" s="229">
        <v>50.0</v>
      </c>
      <c r="AR224" s="229">
        <v>10.0</v>
      </c>
      <c r="AS224" s="229">
        <v>250.0</v>
      </c>
      <c r="AT224" s="229">
        <v>13524.0</v>
      </c>
      <c r="AU224" s="229">
        <v>1268.0</v>
      </c>
    </row>
    <row r="225" ht="42.75" customHeight="1">
      <c r="A225" s="208">
        <v>224.0</v>
      </c>
      <c r="B225" s="208">
        <v>4.793E9</v>
      </c>
      <c r="C225" s="223" t="s">
        <v>10</v>
      </c>
      <c r="D225" s="223" t="s">
        <v>109</v>
      </c>
      <c r="E225" s="234" t="s">
        <v>940</v>
      </c>
      <c r="F225" s="208">
        <v>129.400394</v>
      </c>
      <c r="G225" s="208">
        <v>36.993087</v>
      </c>
      <c r="H225" s="227" t="s">
        <v>941</v>
      </c>
      <c r="I225" s="210">
        <f t="shared" si="31"/>
        <v>1.153846154</v>
      </c>
      <c r="J225" s="211" t="str">
        <f t="shared" si="32"/>
        <v>확대</v>
      </c>
      <c r="K225" s="219">
        <f t="shared" si="33"/>
        <v>23</v>
      </c>
      <c r="L225" s="219">
        <f t="shared" si="34"/>
        <v>163</v>
      </c>
      <c r="M225" s="332" t="s">
        <v>432</v>
      </c>
      <c r="N225" s="241" t="s">
        <v>19</v>
      </c>
      <c r="O225" s="226">
        <v>44046.0</v>
      </c>
      <c r="P225" s="221" t="s">
        <v>207</v>
      </c>
      <c r="Q225" s="227" t="s">
        <v>227</v>
      </c>
      <c r="R225" s="227" t="s">
        <v>209</v>
      </c>
      <c r="S225" s="227" t="s">
        <v>210</v>
      </c>
      <c r="T225" s="227" t="s">
        <v>228</v>
      </c>
      <c r="U225" s="227" t="s">
        <v>942</v>
      </c>
      <c r="V225" s="208" t="s">
        <v>37</v>
      </c>
      <c r="W225" s="235" t="s">
        <v>37</v>
      </c>
      <c r="X225" s="235" t="s">
        <v>37</v>
      </c>
      <c r="Y225" s="235" t="s">
        <v>37</v>
      </c>
      <c r="Z225" s="235" t="s">
        <v>37</v>
      </c>
      <c r="AA225" s="235" t="s">
        <v>37</v>
      </c>
      <c r="AB225" s="230">
        <v>50.0</v>
      </c>
      <c r="AC225" s="230">
        <v>10.0</v>
      </c>
      <c r="AD225" s="230">
        <v>67.0</v>
      </c>
      <c r="AE225" s="230">
        <v>11025.0</v>
      </c>
      <c r="AF225" s="230">
        <v>1020.0</v>
      </c>
      <c r="AG225" s="229">
        <v>100.0</v>
      </c>
      <c r="AH225" s="229">
        <v>10.0</v>
      </c>
      <c r="AI225" s="229">
        <v>317.0</v>
      </c>
      <c r="AJ225" s="229">
        <v>21522.0</v>
      </c>
      <c r="AK225" s="229">
        <v>1741.0</v>
      </c>
      <c r="AL225" s="230">
        <v>100.0</v>
      </c>
      <c r="AM225" s="230">
        <v>15.0</v>
      </c>
      <c r="AN225" s="230">
        <v>494.0</v>
      </c>
      <c r="AO225" s="230">
        <v>11025.0</v>
      </c>
      <c r="AP225" s="230">
        <v>2545.0</v>
      </c>
      <c r="AQ225" s="229">
        <v>100.0</v>
      </c>
      <c r="AR225" s="229">
        <v>15.0</v>
      </c>
      <c r="AS225" s="229">
        <v>570.0</v>
      </c>
      <c r="AT225" s="229">
        <v>37929.0</v>
      </c>
      <c r="AU225" s="229">
        <v>2863.0</v>
      </c>
    </row>
    <row r="226" ht="42.75" customHeight="1">
      <c r="A226" s="208">
        <v>225.0</v>
      </c>
      <c r="B226" s="208">
        <v>4.794E9</v>
      </c>
      <c r="C226" s="223" t="s">
        <v>10</v>
      </c>
      <c r="D226" s="223" t="s">
        <v>109</v>
      </c>
      <c r="E226" s="234" t="s">
        <v>943</v>
      </c>
      <c r="F226" s="223">
        <v>130.905697</v>
      </c>
      <c r="G226" s="223">
        <v>37.484455</v>
      </c>
      <c r="H226" s="227" t="s">
        <v>944</v>
      </c>
      <c r="I226" s="210">
        <f t="shared" si="31"/>
        <v>1.611111111</v>
      </c>
      <c r="J226" s="211" t="str">
        <f t="shared" si="32"/>
        <v>확대</v>
      </c>
      <c r="K226" s="219">
        <f t="shared" si="33"/>
        <v>5</v>
      </c>
      <c r="L226" s="219">
        <f t="shared" si="34"/>
        <v>181</v>
      </c>
      <c r="M226" s="220" t="s">
        <v>467</v>
      </c>
      <c r="N226" s="241" t="s">
        <v>18</v>
      </c>
      <c r="O226" s="226">
        <v>44371.0</v>
      </c>
      <c r="P226" s="221" t="s">
        <v>207</v>
      </c>
      <c r="Q226" s="227" t="s">
        <v>513</v>
      </c>
      <c r="R226" s="227" t="s">
        <v>209</v>
      </c>
      <c r="S226" s="227" t="s">
        <v>210</v>
      </c>
      <c r="T226" s="227" t="s">
        <v>350</v>
      </c>
      <c r="U226" s="227" t="s">
        <v>945</v>
      </c>
      <c r="V226" s="223" t="s">
        <v>37</v>
      </c>
      <c r="W226" s="229" t="s">
        <v>37</v>
      </c>
      <c r="X226" s="229" t="s">
        <v>37</v>
      </c>
      <c r="Y226" s="229" t="s">
        <v>37</v>
      </c>
      <c r="Z226" s="229" t="s">
        <v>37</v>
      </c>
      <c r="AA226" s="229" t="s">
        <v>37</v>
      </c>
      <c r="AB226" s="230" t="s">
        <v>37</v>
      </c>
      <c r="AC226" s="230" t="s">
        <v>37</v>
      </c>
      <c r="AD226" s="230" t="s">
        <v>37</v>
      </c>
      <c r="AE226" s="230" t="s">
        <v>37</v>
      </c>
      <c r="AF226" s="230" t="s">
        <v>37</v>
      </c>
      <c r="AG226" s="229">
        <v>100.0</v>
      </c>
      <c r="AH226" s="229">
        <v>10.0</v>
      </c>
      <c r="AI226" s="229">
        <v>10.0</v>
      </c>
      <c r="AJ226" s="229">
        <v>1036.0</v>
      </c>
      <c r="AK226" s="229">
        <v>281.0</v>
      </c>
      <c r="AL226" s="230">
        <v>100.0</v>
      </c>
      <c r="AM226" s="230">
        <v>10.0</v>
      </c>
      <c r="AN226" s="230">
        <v>18.0</v>
      </c>
      <c r="AO226" s="230">
        <v>2391.0</v>
      </c>
      <c r="AP226" s="230">
        <v>301.0</v>
      </c>
      <c r="AQ226" s="229">
        <v>70.0</v>
      </c>
      <c r="AR226" s="229">
        <v>10.0</v>
      </c>
      <c r="AS226" s="229">
        <v>29.0</v>
      </c>
      <c r="AT226" s="229">
        <v>4192.0</v>
      </c>
      <c r="AU226" s="229">
        <v>315.0</v>
      </c>
    </row>
    <row r="227" ht="42.75" customHeight="1">
      <c r="A227" s="208">
        <v>226.0</v>
      </c>
      <c r="B227" s="208">
        <v>4.811E9</v>
      </c>
      <c r="C227" s="223" t="s">
        <v>10</v>
      </c>
      <c r="D227" s="223" t="s">
        <v>110</v>
      </c>
      <c r="E227" s="223" t="s">
        <v>946</v>
      </c>
      <c r="F227" s="223">
        <v>128.6818746</v>
      </c>
      <c r="G227" s="223">
        <v>35.2278771</v>
      </c>
      <c r="H227" s="227" t="s">
        <v>947</v>
      </c>
      <c r="I227" s="210">
        <f t="shared" si="31"/>
        <v>0.487804878</v>
      </c>
      <c r="J227" s="211" t="str">
        <f t="shared" si="32"/>
        <v>축소</v>
      </c>
      <c r="K227" s="219">
        <f t="shared" si="33"/>
        <v>171</v>
      </c>
      <c r="L227" s="219">
        <f t="shared" si="34"/>
        <v>15</v>
      </c>
      <c r="M227" s="220" t="s">
        <v>419</v>
      </c>
      <c r="N227" s="241" t="s">
        <v>19</v>
      </c>
      <c r="O227" s="226">
        <v>43691.0</v>
      </c>
      <c r="P227" s="221" t="s">
        <v>207</v>
      </c>
      <c r="Q227" s="227" t="s">
        <v>513</v>
      </c>
      <c r="R227" s="227" t="s">
        <v>209</v>
      </c>
      <c r="S227" s="227" t="s">
        <v>210</v>
      </c>
      <c r="T227" s="227" t="s">
        <v>616</v>
      </c>
      <c r="U227" s="227" t="s">
        <v>948</v>
      </c>
      <c r="V227" s="223" t="s">
        <v>37</v>
      </c>
      <c r="W227" s="229">
        <v>50.0</v>
      </c>
      <c r="X227" s="229">
        <v>10.0</v>
      </c>
      <c r="Y227" s="229">
        <v>100.0</v>
      </c>
      <c r="Z227" s="229">
        <v>5442.0</v>
      </c>
      <c r="AA227" s="229">
        <v>20889.0</v>
      </c>
      <c r="AB227" s="230">
        <v>20.0</v>
      </c>
      <c r="AC227" s="230">
        <v>10.0</v>
      </c>
      <c r="AD227" s="230">
        <v>1700.0</v>
      </c>
      <c r="AE227" s="230">
        <v>66194.0</v>
      </c>
      <c r="AF227" s="230">
        <v>73400.0</v>
      </c>
      <c r="AG227" s="229">
        <v>20.0</v>
      </c>
      <c r="AH227" s="229">
        <v>10.0</v>
      </c>
      <c r="AI227" s="229">
        <v>2000.0</v>
      </c>
      <c r="AJ227" s="229">
        <v>285117.0</v>
      </c>
      <c r="AK227" s="229">
        <v>92655.0</v>
      </c>
      <c r="AL227" s="230">
        <v>20.0</v>
      </c>
      <c r="AM227" s="230">
        <v>10.0</v>
      </c>
      <c r="AN227" s="230">
        <v>2050.0</v>
      </c>
      <c r="AO227" s="230">
        <v>547655.0</v>
      </c>
      <c r="AP227" s="230">
        <v>96749.0</v>
      </c>
      <c r="AQ227" s="229">
        <v>20.0</v>
      </c>
      <c r="AR227" s="229">
        <v>7.0</v>
      </c>
      <c r="AS227" s="229">
        <v>1000.0</v>
      </c>
      <c r="AT227" s="229">
        <v>292893.0</v>
      </c>
      <c r="AU227" s="229">
        <v>93988.0</v>
      </c>
    </row>
    <row r="228" ht="42.75" customHeight="1">
      <c r="A228" s="208">
        <v>227.0</v>
      </c>
      <c r="B228" s="208">
        <v>4.817E9</v>
      </c>
      <c r="C228" s="223" t="s">
        <v>10</v>
      </c>
      <c r="D228" s="223" t="s">
        <v>110</v>
      </c>
      <c r="E228" s="234" t="s">
        <v>949</v>
      </c>
      <c r="F228" s="223">
        <v>128.107646</v>
      </c>
      <c r="G228" s="223">
        <v>35.180325</v>
      </c>
      <c r="H228" s="231" t="s">
        <v>950</v>
      </c>
      <c r="I228" s="210">
        <f t="shared" si="31"/>
        <v>1</v>
      </c>
      <c r="J228" s="211" t="str">
        <f t="shared" si="32"/>
        <v>유지</v>
      </c>
      <c r="K228" s="219">
        <f t="shared" si="33"/>
        <v>57</v>
      </c>
      <c r="L228" s="219">
        <f t="shared" si="34"/>
        <v>125</v>
      </c>
      <c r="M228" s="220" t="s">
        <v>462</v>
      </c>
      <c r="N228" s="237" t="s">
        <v>19</v>
      </c>
      <c r="O228" s="226">
        <v>43709.0</v>
      </c>
      <c r="P228" s="221" t="s">
        <v>207</v>
      </c>
      <c r="Q228" s="227" t="s">
        <v>513</v>
      </c>
      <c r="R228" s="227" t="s">
        <v>209</v>
      </c>
      <c r="S228" s="231" t="s">
        <v>210</v>
      </c>
      <c r="T228" s="227" t="s">
        <v>951</v>
      </c>
      <c r="U228" s="227" t="s">
        <v>952</v>
      </c>
      <c r="V228" s="223" t="s">
        <v>37</v>
      </c>
      <c r="W228" s="229">
        <v>30.0</v>
      </c>
      <c r="X228" s="229">
        <v>10.0</v>
      </c>
      <c r="Y228" s="229">
        <v>10.0</v>
      </c>
      <c r="Z228" s="229">
        <v>588.0</v>
      </c>
      <c r="AA228" s="229">
        <v>1597.0</v>
      </c>
      <c r="AB228" s="230">
        <v>30.0</v>
      </c>
      <c r="AC228" s="230">
        <v>10.0</v>
      </c>
      <c r="AD228" s="230">
        <v>80.0</v>
      </c>
      <c r="AE228" s="230">
        <v>16317.0</v>
      </c>
      <c r="AF228" s="230">
        <v>13968.0</v>
      </c>
      <c r="AG228" s="229">
        <v>30.0</v>
      </c>
      <c r="AH228" s="229">
        <v>10.0</v>
      </c>
      <c r="AI228" s="229">
        <v>500.0</v>
      </c>
      <c r="AJ228" s="229">
        <v>243715.0</v>
      </c>
      <c r="AK228" s="229">
        <v>24074.0</v>
      </c>
      <c r="AL228" s="230">
        <v>20.0</v>
      </c>
      <c r="AM228" s="230">
        <v>10.0</v>
      </c>
      <c r="AN228" s="230">
        <v>760.0</v>
      </c>
      <c r="AO228" s="230">
        <v>750268.0</v>
      </c>
      <c r="AP228" s="230">
        <v>25527.0</v>
      </c>
      <c r="AQ228" s="229">
        <v>20.0</v>
      </c>
      <c r="AR228" s="229">
        <v>10.0</v>
      </c>
      <c r="AS228" s="229">
        <v>760.0</v>
      </c>
      <c r="AT228" s="229">
        <v>292811.0</v>
      </c>
      <c r="AU228" s="229">
        <v>26421.0</v>
      </c>
    </row>
    <row r="229" ht="42.75" customHeight="1">
      <c r="A229" s="208">
        <v>228.0</v>
      </c>
      <c r="B229" s="208">
        <v>4.822E9</v>
      </c>
      <c r="C229" s="223" t="s">
        <v>10</v>
      </c>
      <c r="D229" s="223" t="s">
        <v>110</v>
      </c>
      <c r="E229" s="234" t="s">
        <v>953</v>
      </c>
      <c r="F229" s="223">
        <v>128.433112</v>
      </c>
      <c r="G229" s="223">
        <v>34.85439</v>
      </c>
      <c r="H229" s="231" t="s">
        <v>954</v>
      </c>
      <c r="I229" s="210">
        <f t="shared" si="31"/>
        <v>0.775308642</v>
      </c>
      <c r="J229" s="211" t="str">
        <f t="shared" si="32"/>
        <v>축소</v>
      </c>
      <c r="K229" s="219">
        <f t="shared" si="33"/>
        <v>121</v>
      </c>
      <c r="L229" s="219">
        <f t="shared" si="34"/>
        <v>65</v>
      </c>
      <c r="M229" s="220" t="s">
        <v>348</v>
      </c>
      <c r="N229" s="241" t="s">
        <v>18</v>
      </c>
      <c r="O229" s="226">
        <v>43881.0</v>
      </c>
      <c r="P229" s="221" t="s">
        <v>207</v>
      </c>
      <c r="Q229" s="227" t="s">
        <v>513</v>
      </c>
      <c r="R229" s="231" t="s">
        <v>237</v>
      </c>
      <c r="S229" s="231" t="s">
        <v>210</v>
      </c>
      <c r="T229" s="227" t="s">
        <v>955</v>
      </c>
      <c r="U229" s="227" t="s">
        <v>956</v>
      </c>
      <c r="V229" s="223" t="s">
        <v>37</v>
      </c>
      <c r="W229" s="229" t="s">
        <v>37</v>
      </c>
      <c r="X229" s="229" t="s">
        <v>37</v>
      </c>
      <c r="Y229" s="229" t="s">
        <v>37</v>
      </c>
      <c r="Z229" s="229" t="s">
        <v>37</v>
      </c>
      <c r="AA229" s="229" t="s">
        <v>37</v>
      </c>
      <c r="AB229" s="230">
        <v>100.0</v>
      </c>
      <c r="AC229" s="230">
        <v>10.0</v>
      </c>
      <c r="AD229" s="230">
        <v>200.0</v>
      </c>
      <c r="AE229" s="230">
        <v>29346.0</v>
      </c>
      <c r="AF229" s="230">
        <v>2386.0</v>
      </c>
      <c r="AG229" s="229">
        <v>50.0</v>
      </c>
      <c r="AH229" s="229">
        <v>10.0</v>
      </c>
      <c r="AI229" s="229">
        <v>400.0</v>
      </c>
      <c r="AJ229" s="229">
        <v>81722.0</v>
      </c>
      <c r="AK229" s="229">
        <v>10809.0</v>
      </c>
      <c r="AL229" s="230">
        <v>25.0</v>
      </c>
      <c r="AM229" s="230">
        <v>10.0</v>
      </c>
      <c r="AN229" s="230">
        <v>405.0</v>
      </c>
      <c r="AO229" s="230">
        <v>67604.0</v>
      </c>
      <c r="AP229" s="230">
        <v>10809.0</v>
      </c>
      <c r="AQ229" s="235">
        <v>50.0</v>
      </c>
      <c r="AR229" s="229">
        <v>10.0</v>
      </c>
      <c r="AS229" s="229">
        <v>314.0</v>
      </c>
      <c r="AT229" s="229">
        <v>71119.0</v>
      </c>
      <c r="AU229" s="235">
        <v>9534.0</v>
      </c>
    </row>
    <row r="230" ht="42.75" customHeight="1">
      <c r="A230" s="208">
        <v>229.0</v>
      </c>
      <c r="B230" s="208">
        <v>4.824E9</v>
      </c>
      <c r="C230" s="223" t="s">
        <v>10</v>
      </c>
      <c r="D230" s="223" t="s">
        <v>110</v>
      </c>
      <c r="E230" s="234" t="s">
        <v>957</v>
      </c>
      <c r="F230" s="223">
        <v>128.0638649</v>
      </c>
      <c r="G230" s="223">
        <v>35.0034774</v>
      </c>
      <c r="H230" s="231" t="s">
        <v>958</v>
      </c>
      <c r="I230" s="212" t="s">
        <v>37</v>
      </c>
      <c r="J230" s="211" t="s">
        <v>539</v>
      </c>
      <c r="K230" s="213" t="s">
        <v>37</v>
      </c>
      <c r="L230" s="213" t="s">
        <v>37</v>
      </c>
      <c r="M230" s="220" t="s">
        <v>454</v>
      </c>
      <c r="N230" s="283" t="s">
        <v>18</v>
      </c>
      <c r="O230" s="226">
        <v>44936.0</v>
      </c>
      <c r="P230" s="221" t="s">
        <v>207</v>
      </c>
      <c r="Q230" s="227" t="s">
        <v>513</v>
      </c>
      <c r="R230" s="227" t="s">
        <v>209</v>
      </c>
      <c r="S230" s="231" t="s">
        <v>210</v>
      </c>
      <c r="T230" s="320" t="s">
        <v>959</v>
      </c>
      <c r="U230" s="227" t="s">
        <v>960</v>
      </c>
      <c r="V230" s="223" t="s">
        <v>961</v>
      </c>
      <c r="W230" s="229" t="s">
        <v>37</v>
      </c>
      <c r="X230" s="229" t="s">
        <v>37</v>
      </c>
      <c r="Y230" s="229" t="s">
        <v>37</v>
      </c>
      <c r="Z230" s="229" t="s">
        <v>37</v>
      </c>
      <c r="AA230" s="229" t="s">
        <v>37</v>
      </c>
      <c r="AB230" s="230" t="s">
        <v>37</v>
      </c>
      <c r="AC230" s="230" t="s">
        <v>37</v>
      </c>
      <c r="AD230" s="230" t="s">
        <v>37</v>
      </c>
      <c r="AE230" s="230" t="s">
        <v>37</v>
      </c>
      <c r="AF230" s="230" t="s">
        <v>37</v>
      </c>
      <c r="AG230" s="229" t="s">
        <v>37</v>
      </c>
      <c r="AH230" s="229" t="s">
        <v>37</v>
      </c>
      <c r="AI230" s="229" t="s">
        <v>37</v>
      </c>
      <c r="AJ230" s="229" t="s">
        <v>37</v>
      </c>
      <c r="AK230" s="229" t="s">
        <v>37</v>
      </c>
      <c r="AL230" s="230" t="s">
        <v>37</v>
      </c>
      <c r="AM230" s="230" t="s">
        <v>37</v>
      </c>
      <c r="AN230" s="230" t="s">
        <v>37</v>
      </c>
      <c r="AO230" s="240" t="s">
        <v>37</v>
      </c>
      <c r="AP230" s="230" t="s">
        <v>37</v>
      </c>
      <c r="AQ230" s="229">
        <v>40.0</v>
      </c>
      <c r="AR230" s="229">
        <v>10.0</v>
      </c>
      <c r="AS230" s="229">
        <v>200.0</v>
      </c>
      <c r="AT230" s="229">
        <v>26370.0</v>
      </c>
      <c r="AU230" s="229">
        <v>4271.0</v>
      </c>
    </row>
    <row r="231" ht="42.75" customHeight="1">
      <c r="A231" s="208">
        <v>230.0</v>
      </c>
      <c r="B231" s="208">
        <v>4.825E9</v>
      </c>
      <c r="C231" s="208" t="s">
        <v>10</v>
      </c>
      <c r="D231" s="208" t="s">
        <v>110</v>
      </c>
      <c r="E231" s="208" t="s">
        <v>962</v>
      </c>
      <c r="F231" s="208">
        <v>128.889322</v>
      </c>
      <c r="G231" s="208">
        <v>35.228574</v>
      </c>
      <c r="H231" s="209" t="s">
        <v>963</v>
      </c>
      <c r="I231" s="210">
        <f t="shared" ref="I231:I244" si="35">AS231/AN231</f>
        <v>1.211428571</v>
      </c>
      <c r="J231" s="211" t="str">
        <f t="shared" ref="J231:J244" si="36">ifs(I231=1, "유지", I231&lt;1, "축소",I231&gt;1,"확대")</f>
        <v>확대</v>
      </c>
      <c r="K231" s="219">
        <f t="shared" ref="K231:K244" si="37">rank(I231,I$2:I$244)</f>
        <v>20</v>
      </c>
      <c r="L231" s="219">
        <f t="shared" ref="L231:L244" si="38">rank(I231,I$2:I$244,1)</f>
        <v>166</v>
      </c>
      <c r="M231" s="220" t="s">
        <v>253</v>
      </c>
      <c r="N231" s="214" t="s">
        <v>19</v>
      </c>
      <c r="O231" s="216">
        <v>43697.0</v>
      </c>
      <c r="P231" s="221" t="s">
        <v>207</v>
      </c>
      <c r="Q231" s="209" t="s">
        <v>208</v>
      </c>
      <c r="R231" s="209" t="s">
        <v>209</v>
      </c>
      <c r="S231" s="209" t="s">
        <v>210</v>
      </c>
      <c r="T231" s="209" t="s">
        <v>259</v>
      </c>
      <c r="U231" s="222" t="s">
        <v>964</v>
      </c>
      <c r="V231" s="208" t="s">
        <v>965</v>
      </c>
      <c r="W231" s="217">
        <v>100.0</v>
      </c>
      <c r="X231" s="217">
        <v>10.0</v>
      </c>
      <c r="Y231" s="217">
        <v>10.0</v>
      </c>
      <c r="Z231" s="217">
        <v>1768.0</v>
      </c>
      <c r="AA231" s="217">
        <v>5097.0</v>
      </c>
      <c r="AB231" s="218">
        <v>100.0</v>
      </c>
      <c r="AC231" s="218">
        <v>10.0</v>
      </c>
      <c r="AD231" s="218">
        <v>600.0</v>
      </c>
      <c r="AE231" s="218">
        <v>54618.0</v>
      </c>
      <c r="AF231" s="218">
        <v>15255.0</v>
      </c>
      <c r="AG231" s="217">
        <v>20.0</v>
      </c>
      <c r="AH231" s="217">
        <v>10.0</v>
      </c>
      <c r="AI231" s="217">
        <v>1021.0</v>
      </c>
      <c r="AJ231" s="217">
        <v>113012.0</v>
      </c>
      <c r="AK231" s="217">
        <v>26882.0</v>
      </c>
      <c r="AL231" s="218">
        <v>20.0</v>
      </c>
      <c r="AM231" s="218">
        <v>10.0</v>
      </c>
      <c r="AN231" s="218">
        <v>1050.0</v>
      </c>
      <c r="AO231" s="218">
        <v>145352.0</v>
      </c>
      <c r="AP231" s="218">
        <v>30015.0</v>
      </c>
      <c r="AQ231" s="217">
        <v>30.0</v>
      </c>
      <c r="AR231" s="217">
        <v>7.0</v>
      </c>
      <c r="AS231" s="217">
        <v>1272.0</v>
      </c>
      <c r="AT231" s="217">
        <v>162588.0</v>
      </c>
      <c r="AU231" s="217">
        <v>31328.0</v>
      </c>
    </row>
    <row r="232" ht="42.75" customHeight="1">
      <c r="A232" s="208">
        <v>231.0</v>
      </c>
      <c r="B232" s="208">
        <v>4.827E9</v>
      </c>
      <c r="C232" s="236" t="s">
        <v>10</v>
      </c>
      <c r="D232" s="236" t="s">
        <v>110</v>
      </c>
      <c r="E232" s="236" t="s">
        <v>966</v>
      </c>
      <c r="F232" s="236">
        <v>128.746712</v>
      </c>
      <c r="G232" s="236">
        <v>35.503856</v>
      </c>
      <c r="H232" s="221" t="s">
        <v>967</v>
      </c>
      <c r="I232" s="210">
        <f t="shared" si="35"/>
        <v>0.9651685393</v>
      </c>
      <c r="J232" s="211" t="str">
        <f t="shared" si="36"/>
        <v>축소</v>
      </c>
      <c r="K232" s="219">
        <f t="shared" si="37"/>
        <v>68</v>
      </c>
      <c r="L232" s="219">
        <f t="shared" si="38"/>
        <v>118</v>
      </c>
      <c r="M232" s="220" t="s">
        <v>968</v>
      </c>
      <c r="N232" s="237" t="s">
        <v>19</v>
      </c>
      <c r="O232" s="238">
        <v>43709.0</v>
      </c>
      <c r="P232" s="221" t="s">
        <v>207</v>
      </c>
      <c r="Q232" s="221" t="s">
        <v>379</v>
      </c>
      <c r="R232" s="221" t="s">
        <v>209</v>
      </c>
      <c r="S232" s="221" t="s">
        <v>210</v>
      </c>
      <c r="T232" s="221" t="s">
        <v>969</v>
      </c>
      <c r="U232" s="239" t="s">
        <v>970</v>
      </c>
      <c r="V232" s="236" t="s">
        <v>971</v>
      </c>
      <c r="W232" s="235">
        <v>50.0</v>
      </c>
      <c r="X232" s="235">
        <v>10.0</v>
      </c>
      <c r="Y232" s="235">
        <v>50.0</v>
      </c>
      <c r="Z232" s="235" t="s">
        <v>37</v>
      </c>
      <c r="AA232" s="235">
        <v>1447.0</v>
      </c>
      <c r="AB232" s="240">
        <v>50.0</v>
      </c>
      <c r="AC232" s="240">
        <v>10.0</v>
      </c>
      <c r="AD232" s="240">
        <v>500.0</v>
      </c>
      <c r="AE232" s="240">
        <v>4386.0</v>
      </c>
      <c r="AF232" s="240">
        <v>4920.0</v>
      </c>
      <c r="AG232" s="235">
        <v>50.0</v>
      </c>
      <c r="AH232" s="235">
        <v>10.0</v>
      </c>
      <c r="AI232" s="235">
        <v>780.0</v>
      </c>
      <c r="AJ232" s="235">
        <v>43319.0</v>
      </c>
      <c r="AK232" s="235">
        <v>9743.0</v>
      </c>
      <c r="AL232" s="240">
        <v>80.0</v>
      </c>
      <c r="AM232" s="240">
        <v>10.0</v>
      </c>
      <c r="AN232" s="240">
        <v>890.0</v>
      </c>
      <c r="AO232" s="240">
        <v>72250.0</v>
      </c>
      <c r="AP232" s="240">
        <v>11503.0</v>
      </c>
      <c r="AQ232" s="235">
        <v>70.0</v>
      </c>
      <c r="AR232" s="235">
        <v>10.0</v>
      </c>
      <c r="AS232" s="235">
        <v>859.0</v>
      </c>
      <c r="AT232" s="235">
        <v>80927.0</v>
      </c>
      <c r="AU232" s="235">
        <v>6688.0</v>
      </c>
    </row>
    <row r="233" ht="42.75" customHeight="1">
      <c r="A233" s="208">
        <v>232.0</v>
      </c>
      <c r="B233" s="208">
        <v>4.831E9</v>
      </c>
      <c r="C233" s="223" t="s">
        <v>10</v>
      </c>
      <c r="D233" s="223" t="s">
        <v>110</v>
      </c>
      <c r="E233" s="234" t="s">
        <v>972</v>
      </c>
      <c r="F233" s="223">
        <v>128.6211703</v>
      </c>
      <c r="G233" s="223">
        <v>34.8804572</v>
      </c>
      <c r="H233" s="231" t="s">
        <v>973</v>
      </c>
      <c r="I233" s="210">
        <f t="shared" si="35"/>
        <v>1.081081081</v>
      </c>
      <c r="J233" s="211" t="str">
        <f t="shared" si="36"/>
        <v>확대</v>
      </c>
      <c r="K233" s="219">
        <f t="shared" si="37"/>
        <v>40</v>
      </c>
      <c r="L233" s="219">
        <f t="shared" si="38"/>
        <v>146</v>
      </c>
      <c r="M233" s="220" t="s">
        <v>348</v>
      </c>
      <c r="N233" s="241" t="s">
        <v>18</v>
      </c>
      <c r="O233" s="238">
        <v>38718.0</v>
      </c>
      <c r="P233" s="221" t="s">
        <v>207</v>
      </c>
      <c r="Q233" s="227" t="s">
        <v>974</v>
      </c>
      <c r="R233" s="227" t="s">
        <v>209</v>
      </c>
      <c r="S233" s="231" t="s">
        <v>210</v>
      </c>
      <c r="T233" s="227" t="s">
        <v>975</v>
      </c>
      <c r="U233" s="227" t="s">
        <v>976</v>
      </c>
      <c r="V233" s="223" t="s">
        <v>977</v>
      </c>
      <c r="W233" s="229">
        <v>50.0</v>
      </c>
      <c r="X233" s="229">
        <v>10.0</v>
      </c>
      <c r="Y233" s="229">
        <v>314.0</v>
      </c>
      <c r="Z233" s="229" t="s">
        <v>37</v>
      </c>
      <c r="AA233" s="229">
        <v>3956.0</v>
      </c>
      <c r="AB233" s="230">
        <v>100.0</v>
      </c>
      <c r="AC233" s="230">
        <v>10.0</v>
      </c>
      <c r="AD233" s="230">
        <v>611.0</v>
      </c>
      <c r="AE233" s="230">
        <v>11318.0</v>
      </c>
      <c r="AF233" s="230">
        <v>10847.0</v>
      </c>
      <c r="AG233" s="229">
        <v>100.0</v>
      </c>
      <c r="AH233" s="229">
        <v>10.0</v>
      </c>
      <c r="AI233" s="229">
        <v>1140.0</v>
      </c>
      <c r="AJ233" s="229">
        <v>51545.0</v>
      </c>
      <c r="AK233" s="229">
        <v>13291.0</v>
      </c>
      <c r="AL233" s="230">
        <v>50.0</v>
      </c>
      <c r="AM233" s="230">
        <v>10.0</v>
      </c>
      <c r="AN233" s="230">
        <v>1480.0</v>
      </c>
      <c r="AO233" s="230">
        <v>99770.0</v>
      </c>
      <c r="AP233" s="230">
        <v>18773.0</v>
      </c>
      <c r="AQ233" s="229">
        <v>50.0</v>
      </c>
      <c r="AR233" s="229">
        <v>10.0</v>
      </c>
      <c r="AS233" s="229">
        <v>1600.0</v>
      </c>
      <c r="AT233" s="229">
        <v>158672.0</v>
      </c>
      <c r="AU233" s="229">
        <v>19717.0</v>
      </c>
    </row>
    <row r="234" ht="42.75" customHeight="1">
      <c r="A234" s="208">
        <v>233.0</v>
      </c>
      <c r="B234" s="208">
        <v>4.833E9</v>
      </c>
      <c r="C234" s="223" t="s">
        <v>10</v>
      </c>
      <c r="D234" s="223" t="s">
        <v>110</v>
      </c>
      <c r="E234" s="234" t="s">
        <v>978</v>
      </c>
      <c r="F234" s="223">
        <v>129.037339</v>
      </c>
      <c r="G234" s="223">
        <v>35.335049</v>
      </c>
      <c r="H234" s="231" t="s">
        <v>979</v>
      </c>
      <c r="I234" s="210">
        <f t="shared" si="35"/>
        <v>0.8284023669</v>
      </c>
      <c r="J234" s="211" t="str">
        <f t="shared" si="36"/>
        <v>축소</v>
      </c>
      <c r="K234" s="219">
        <f t="shared" si="37"/>
        <v>106</v>
      </c>
      <c r="L234" s="219">
        <f t="shared" si="38"/>
        <v>80</v>
      </c>
      <c r="M234" s="220" t="s">
        <v>269</v>
      </c>
      <c r="N234" s="321" t="s">
        <v>19</v>
      </c>
      <c r="O234" s="226">
        <v>43493.0</v>
      </c>
      <c r="P234" s="221" t="s">
        <v>207</v>
      </c>
      <c r="Q234" s="231" t="s">
        <v>227</v>
      </c>
      <c r="R234" s="227" t="s">
        <v>209</v>
      </c>
      <c r="S234" s="231" t="s">
        <v>210</v>
      </c>
      <c r="T234" s="231" t="s">
        <v>446</v>
      </c>
      <c r="U234" s="227" t="s">
        <v>980</v>
      </c>
      <c r="V234" s="223" t="s">
        <v>981</v>
      </c>
      <c r="W234" s="229">
        <v>50.0</v>
      </c>
      <c r="X234" s="229">
        <v>10.0</v>
      </c>
      <c r="Y234" s="229">
        <v>371.0</v>
      </c>
      <c r="Z234" s="229">
        <v>27000.0</v>
      </c>
      <c r="AA234" s="229" t="s">
        <v>37</v>
      </c>
      <c r="AB234" s="230">
        <v>50.0</v>
      </c>
      <c r="AC234" s="230">
        <v>10.0</v>
      </c>
      <c r="AD234" s="230">
        <v>1206.0</v>
      </c>
      <c r="AE234" s="230">
        <v>71000.0</v>
      </c>
      <c r="AF234" s="230" t="s">
        <v>37</v>
      </c>
      <c r="AG234" s="229">
        <v>50.0</v>
      </c>
      <c r="AH234" s="229">
        <v>10.0</v>
      </c>
      <c r="AI234" s="229">
        <v>1830.0</v>
      </c>
      <c r="AJ234" s="229">
        <v>105000.0</v>
      </c>
      <c r="AK234" s="229" t="s">
        <v>37</v>
      </c>
      <c r="AL234" s="230">
        <v>50.0</v>
      </c>
      <c r="AM234" s="230">
        <v>10.0</v>
      </c>
      <c r="AN234" s="230">
        <v>2535.0</v>
      </c>
      <c r="AO234" s="230">
        <v>125000.0</v>
      </c>
      <c r="AP234" s="230">
        <v>15000.0</v>
      </c>
      <c r="AQ234" s="229">
        <v>50.0</v>
      </c>
      <c r="AR234" s="229">
        <v>7.0</v>
      </c>
      <c r="AS234" s="229">
        <v>2100.0</v>
      </c>
      <c r="AT234" s="229">
        <v>142706.0</v>
      </c>
      <c r="AU234" s="229">
        <v>17473.0</v>
      </c>
    </row>
    <row r="235" ht="42.75" customHeight="1">
      <c r="A235" s="208">
        <v>234.0</v>
      </c>
      <c r="B235" s="208">
        <v>4.872E9</v>
      </c>
      <c r="C235" s="208" t="s">
        <v>10</v>
      </c>
      <c r="D235" s="208" t="s">
        <v>110</v>
      </c>
      <c r="E235" s="208" t="s">
        <v>982</v>
      </c>
      <c r="F235" s="208">
        <v>128.261676</v>
      </c>
      <c r="G235" s="208">
        <v>35.3222239</v>
      </c>
      <c r="H235" s="209" t="s">
        <v>983</v>
      </c>
      <c r="I235" s="210">
        <f t="shared" si="35"/>
        <v>1.090909091</v>
      </c>
      <c r="J235" s="211" t="str">
        <f t="shared" si="36"/>
        <v>확대</v>
      </c>
      <c r="K235" s="219">
        <f t="shared" si="37"/>
        <v>36</v>
      </c>
      <c r="L235" s="219">
        <f t="shared" si="38"/>
        <v>150</v>
      </c>
      <c r="M235" s="220" t="s">
        <v>467</v>
      </c>
      <c r="N235" s="214" t="s">
        <v>22</v>
      </c>
      <c r="O235" s="216">
        <v>39661.0</v>
      </c>
      <c r="P235" s="221" t="s">
        <v>207</v>
      </c>
      <c r="Q235" s="209" t="s">
        <v>379</v>
      </c>
      <c r="R235" s="209" t="s">
        <v>209</v>
      </c>
      <c r="S235" s="209" t="s">
        <v>210</v>
      </c>
      <c r="T235" s="209" t="s">
        <v>984</v>
      </c>
      <c r="U235" s="222" t="s">
        <v>985</v>
      </c>
      <c r="V235" s="208" t="s">
        <v>986</v>
      </c>
      <c r="W235" s="217">
        <v>30.0</v>
      </c>
      <c r="X235" s="217">
        <v>5.0</v>
      </c>
      <c r="Y235" s="217">
        <v>4.0</v>
      </c>
      <c r="Z235" s="217" t="s">
        <v>37</v>
      </c>
      <c r="AA235" s="217">
        <v>445.0</v>
      </c>
      <c r="AB235" s="218">
        <v>50.0</v>
      </c>
      <c r="AC235" s="218">
        <v>10.0</v>
      </c>
      <c r="AD235" s="218">
        <v>50.0</v>
      </c>
      <c r="AE235" s="218">
        <v>4264.0</v>
      </c>
      <c r="AF235" s="218">
        <v>714.0</v>
      </c>
      <c r="AG235" s="217">
        <v>50.0</v>
      </c>
      <c r="AH235" s="217">
        <v>10.0</v>
      </c>
      <c r="AI235" s="217">
        <v>84.0</v>
      </c>
      <c r="AJ235" s="217">
        <v>9092.0</v>
      </c>
      <c r="AK235" s="217">
        <v>849.0</v>
      </c>
      <c r="AL235" s="218">
        <v>100.0</v>
      </c>
      <c r="AM235" s="218">
        <v>10.0</v>
      </c>
      <c r="AN235" s="218">
        <v>110.0</v>
      </c>
      <c r="AO235" s="218">
        <v>16364.0</v>
      </c>
      <c r="AP235" s="218">
        <v>985.0</v>
      </c>
      <c r="AQ235" s="217">
        <v>75.0</v>
      </c>
      <c r="AR235" s="217">
        <v>10.0</v>
      </c>
      <c r="AS235" s="217">
        <v>120.0</v>
      </c>
      <c r="AT235" s="217">
        <v>3980.0</v>
      </c>
      <c r="AU235" s="217">
        <v>1003.0</v>
      </c>
    </row>
    <row r="236" ht="42.75" customHeight="1">
      <c r="A236" s="208">
        <v>235.0</v>
      </c>
      <c r="B236" s="208">
        <v>4.873E9</v>
      </c>
      <c r="C236" s="223" t="s">
        <v>10</v>
      </c>
      <c r="D236" s="223" t="s">
        <v>110</v>
      </c>
      <c r="E236" s="234" t="s">
        <v>987</v>
      </c>
      <c r="F236" s="223">
        <v>128.406595</v>
      </c>
      <c r="G236" s="223">
        <v>35.272315</v>
      </c>
      <c r="H236" s="347" t="s">
        <v>988</v>
      </c>
      <c r="I236" s="210">
        <f t="shared" si="35"/>
        <v>0.6816326531</v>
      </c>
      <c r="J236" s="211" t="str">
        <f t="shared" si="36"/>
        <v>축소</v>
      </c>
      <c r="K236" s="219">
        <f t="shared" si="37"/>
        <v>146</v>
      </c>
      <c r="L236" s="219">
        <f t="shared" si="38"/>
        <v>40</v>
      </c>
      <c r="M236" s="348" t="s">
        <v>440</v>
      </c>
      <c r="N236" s="349" t="s">
        <v>18</v>
      </c>
      <c r="O236" s="226">
        <v>39479.0</v>
      </c>
      <c r="P236" s="221" t="s">
        <v>207</v>
      </c>
      <c r="Q236" s="347" t="s">
        <v>379</v>
      </c>
      <c r="R236" s="347" t="s">
        <v>209</v>
      </c>
      <c r="S236" s="347" t="s">
        <v>210</v>
      </c>
      <c r="T236" s="347" t="s">
        <v>616</v>
      </c>
      <c r="U236" s="347" t="s">
        <v>989</v>
      </c>
      <c r="V236" s="223" t="s">
        <v>37</v>
      </c>
      <c r="W236" s="229">
        <v>20.0</v>
      </c>
      <c r="X236" s="229">
        <v>10.0</v>
      </c>
      <c r="Y236" s="229">
        <v>15.0</v>
      </c>
      <c r="Z236" s="229" t="s">
        <v>37</v>
      </c>
      <c r="AA236" s="229">
        <v>97.0</v>
      </c>
      <c r="AB236" s="230">
        <v>50.0</v>
      </c>
      <c r="AC236" s="230">
        <v>10.0</v>
      </c>
      <c r="AD236" s="230">
        <v>20.0</v>
      </c>
      <c r="AE236" s="230">
        <v>644.0</v>
      </c>
      <c r="AF236" s="230">
        <v>860.0</v>
      </c>
      <c r="AG236" s="229">
        <v>30.0</v>
      </c>
      <c r="AH236" s="229">
        <v>10.0</v>
      </c>
      <c r="AI236" s="229">
        <v>243.0</v>
      </c>
      <c r="AJ236" s="229">
        <v>10455.0</v>
      </c>
      <c r="AK236" s="229">
        <v>1992.0</v>
      </c>
      <c r="AL236" s="230">
        <v>30.0</v>
      </c>
      <c r="AM236" s="230">
        <v>10.0</v>
      </c>
      <c r="AN236" s="230">
        <v>245.0</v>
      </c>
      <c r="AO236" s="230">
        <v>18782.0</v>
      </c>
      <c r="AP236" s="230">
        <v>2367.0</v>
      </c>
      <c r="AQ236" s="229">
        <v>30.0</v>
      </c>
      <c r="AR236" s="229">
        <v>10.0</v>
      </c>
      <c r="AS236" s="229">
        <v>167.0</v>
      </c>
      <c r="AT236" s="229">
        <v>24559.0</v>
      </c>
      <c r="AU236" s="229">
        <v>2322.0</v>
      </c>
    </row>
    <row r="237" ht="42.75" customHeight="1">
      <c r="A237" s="208">
        <v>236.0</v>
      </c>
      <c r="B237" s="208">
        <v>4.874E9</v>
      </c>
      <c r="C237" s="236" t="s">
        <v>10</v>
      </c>
      <c r="D237" s="236" t="s">
        <v>110</v>
      </c>
      <c r="E237" s="236" t="s">
        <v>990</v>
      </c>
      <c r="F237" s="236">
        <v>128.492346</v>
      </c>
      <c r="G237" s="236">
        <v>35.544611</v>
      </c>
      <c r="H237" s="350" t="s">
        <v>991</v>
      </c>
      <c r="I237" s="210">
        <f t="shared" si="35"/>
        <v>0.9589041096</v>
      </c>
      <c r="J237" s="211" t="str">
        <f t="shared" si="36"/>
        <v>축소</v>
      </c>
      <c r="K237" s="219">
        <f t="shared" si="37"/>
        <v>71</v>
      </c>
      <c r="L237" s="219">
        <f t="shared" si="38"/>
        <v>115</v>
      </c>
      <c r="M237" s="348" t="s">
        <v>348</v>
      </c>
      <c r="N237" s="351" t="s">
        <v>19</v>
      </c>
      <c r="O237" s="238">
        <v>43832.0</v>
      </c>
      <c r="P237" s="221" t="s">
        <v>207</v>
      </c>
      <c r="Q237" s="350" t="s">
        <v>379</v>
      </c>
      <c r="R237" s="350" t="s">
        <v>209</v>
      </c>
      <c r="S237" s="350" t="s">
        <v>210</v>
      </c>
      <c r="T237" s="350" t="s">
        <v>350</v>
      </c>
      <c r="U237" s="352" t="s">
        <v>992</v>
      </c>
      <c r="V237" s="236" t="s">
        <v>993</v>
      </c>
      <c r="W237" s="235" t="s">
        <v>37</v>
      </c>
      <c r="X237" s="235" t="s">
        <v>37</v>
      </c>
      <c r="Y237" s="235" t="s">
        <v>37</v>
      </c>
      <c r="Z237" s="235" t="s">
        <v>37</v>
      </c>
      <c r="AA237" s="235" t="s">
        <v>37</v>
      </c>
      <c r="AB237" s="240">
        <v>50.0</v>
      </c>
      <c r="AC237" s="240">
        <v>10.0</v>
      </c>
      <c r="AD237" s="240">
        <v>166.0</v>
      </c>
      <c r="AE237" s="240" t="s">
        <v>37</v>
      </c>
      <c r="AF237" s="240">
        <v>1261.0</v>
      </c>
      <c r="AG237" s="235">
        <v>50.0</v>
      </c>
      <c r="AH237" s="235">
        <v>10.0</v>
      </c>
      <c r="AI237" s="235">
        <v>315.0</v>
      </c>
      <c r="AJ237" s="235">
        <v>3754.0</v>
      </c>
      <c r="AK237" s="235">
        <v>1795.0</v>
      </c>
      <c r="AL237" s="240">
        <v>50.0</v>
      </c>
      <c r="AM237" s="240">
        <v>10.0</v>
      </c>
      <c r="AN237" s="240">
        <v>365.0</v>
      </c>
      <c r="AO237" s="240">
        <v>9010.0</v>
      </c>
      <c r="AP237" s="240">
        <v>1956.0</v>
      </c>
      <c r="AQ237" s="235">
        <v>50.0</v>
      </c>
      <c r="AR237" s="235">
        <v>10.0</v>
      </c>
      <c r="AS237" s="235">
        <v>350.0</v>
      </c>
      <c r="AT237" s="235">
        <v>11861.0</v>
      </c>
      <c r="AU237" s="235">
        <v>1952.0</v>
      </c>
    </row>
    <row r="238" ht="42.75" customHeight="1">
      <c r="A238" s="208">
        <v>237.0</v>
      </c>
      <c r="B238" s="208">
        <v>4.882E9</v>
      </c>
      <c r="C238" s="208" t="s">
        <v>10</v>
      </c>
      <c r="D238" s="208" t="s">
        <v>110</v>
      </c>
      <c r="E238" s="207" t="s">
        <v>584</v>
      </c>
      <c r="F238" s="223">
        <v>128.3222643</v>
      </c>
      <c r="G238" s="223">
        <v>34.9730975</v>
      </c>
      <c r="H238" s="231" t="s">
        <v>994</v>
      </c>
      <c r="I238" s="210">
        <f t="shared" si="35"/>
        <v>0.7179487179</v>
      </c>
      <c r="J238" s="211" t="str">
        <f t="shared" si="36"/>
        <v>축소</v>
      </c>
      <c r="K238" s="219">
        <f t="shared" si="37"/>
        <v>134</v>
      </c>
      <c r="L238" s="219">
        <f t="shared" si="38"/>
        <v>52</v>
      </c>
      <c r="M238" s="220" t="s">
        <v>995</v>
      </c>
      <c r="N238" s="334" t="s">
        <v>19</v>
      </c>
      <c r="O238" s="226">
        <v>43101.0</v>
      </c>
      <c r="P238" s="221" t="s">
        <v>207</v>
      </c>
      <c r="Q238" s="227" t="s">
        <v>996</v>
      </c>
      <c r="R238" s="227" t="s">
        <v>209</v>
      </c>
      <c r="S238" s="231" t="s">
        <v>210</v>
      </c>
      <c r="T238" s="227" t="s">
        <v>997</v>
      </c>
      <c r="U238" s="242" t="s">
        <v>998</v>
      </c>
      <c r="V238" s="223" t="s">
        <v>37</v>
      </c>
      <c r="W238" s="229">
        <v>30.0</v>
      </c>
      <c r="X238" s="229">
        <v>10.0</v>
      </c>
      <c r="Y238" s="229">
        <v>150.0</v>
      </c>
      <c r="Z238" s="229">
        <v>32857.0</v>
      </c>
      <c r="AA238" s="229">
        <v>990.0</v>
      </c>
      <c r="AB238" s="230">
        <v>30.0</v>
      </c>
      <c r="AC238" s="230">
        <v>10.0</v>
      </c>
      <c r="AD238" s="230">
        <v>290.0</v>
      </c>
      <c r="AE238" s="230">
        <v>133940.0</v>
      </c>
      <c r="AF238" s="230">
        <v>1800.0</v>
      </c>
      <c r="AG238" s="229">
        <v>30.0</v>
      </c>
      <c r="AH238" s="229">
        <v>10.0</v>
      </c>
      <c r="AI238" s="229">
        <v>354.0</v>
      </c>
      <c r="AJ238" s="229">
        <v>301905.0</v>
      </c>
      <c r="AK238" s="229">
        <v>1961.0</v>
      </c>
      <c r="AL238" s="230">
        <v>30.0</v>
      </c>
      <c r="AM238" s="230">
        <v>10.0</v>
      </c>
      <c r="AN238" s="230">
        <v>390.0</v>
      </c>
      <c r="AO238" s="230">
        <v>556045.0</v>
      </c>
      <c r="AP238" s="230">
        <v>2213.0</v>
      </c>
      <c r="AQ238" s="229">
        <v>70.0</v>
      </c>
      <c r="AR238" s="229">
        <v>10.0</v>
      </c>
      <c r="AS238" s="229">
        <v>280.0</v>
      </c>
      <c r="AT238" s="229">
        <v>25835.0</v>
      </c>
      <c r="AU238" s="229">
        <v>2231.0</v>
      </c>
    </row>
    <row r="239" ht="42.75" customHeight="1">
      <c r="A239" s="208">
        <v>238.0</v>
      </c>
      <c r="B239" s="208">
        <v>4.884E9</v>
      </c>
      <c r="C239" s="208" t="s">
        <v>10</v>
      </c>
      <c r="D239" s="311" t="s">
        <v>110</v>
      </c>
      <c r="E239" s="311" t="s">
        <v>999</v>
      </c>
      <c r="F239" s="311">
        <v>127.892475</v>
      </c>
      <c r="G239" s="311">
        <v>34.837707</v>
      </c>
      <c r="H239" s="312" t="s">
        <v>1000</v>
      </c>
      <c r="I239" s="210">
        <f t="shared" si="35"/>
        <v>0.8064516129</v>
      </c>
      <c r="J239" s="211" t="str">
        <f t="shared" si="36"/>
        <v>축소</v>
      </c>
      <c r="K239" s="219">
        <f t="shared" si="37"/>
        <v>111</v>
      </c>
      <c r="L239" s="219">
        <f t="shared" si="38"/>
        <v>75</v>
      </c>
      <c r="M239" s="313" t="s">
        <v>1001</v>
      </c>
      <c r="N239" s="353" t="s">
        <v>19</v>
      </c>
      <c r="O239" s="315">
        <v>43710.0</v>
      </c>
      <c r="P239" s="312" t="s">
        <v>207</v>
      </c>
      <c r="Q239" s="312" t="s">
        <v>367</v>
      </c>
      <c r="R239" s="312" t="s">
        <v>209</v>
      </c>
      <c r="S239" s="312" t="s">
        <v>210</v>
      </c>
      <c r="T239" s="312" t="s">
        <v>1002</v>
      </c>
      <c r="U239" s="316" t="s">
        <v>1003</v>
      </c>
      <c r="V239" s="317" t="s">
        <v>208</v>
      </c>
      <c r="W239" s="318">
        <v>80.0</v>
      </c>
      <c r="X239" s="318">
        <v>10.0</v>
      </c>
      <c r="Y239" s="318">
        <v>30.0</v>
      </c>
      <c r="Z239" s="318">
        <v>30.0</v>
      </c>
      <c r="AA239" s="318">
        <v>849.0</v>
      </c>
      <c r="AB239" s="319">
        <v>100.0</v>
      </c>
      <c r="AC239" s="319">
        <v>10.0</v>
      </c>
      <c r="AD239" s="319">
        <v>164.0</v>
      </c>
      <c r="AE239" s="319">
        <v>4875.0</v>
      </c>
      <c r="AF239" s="319">
        <v>1438.0</v>
      </c>
      <c r="AG239" s="318">
        <v>80.0</v>
      </c>
      <c r="AH239" s="318">
        <v>10.0</v>
      </c>
      <c r="AI239" s="318">
        <v>133.0</v>
      </c>
      <c r="AJ239" s="318">
        <v>14225.0</v>
      </c>
      <c r="AK239" s="318">
        <v>2284.0</v>
      </c>
      <c r="AL239" s="319">
        <v>40.0</v>
      </c>
      <c r="AM239" s="319">
        <v>10.0</v>
      </c>
      <c r="AN239" s="319">
        <v>248.0</v>
      </c>
      <c r="AO239" s="319">
        <v>23232.0</v>
      </c>
      <c r="AP239" s="319">
        <v>2261.0</v>
      </c>
      <c r="AQ239" s="318">
        <v>50.0</v>
      </c>
      <c r="AR239" s="318">
        <v>10.0</v>
      </c>
      <c r="AS239" s="318">
        <v>200.0</v>
      </c>
      <c r="AT239" s="318">
        <v>28013.0</v>
      </c>
      <c r="AU239" s="318">
        <v>2180.0</v>
      </c>
    </row>
    <row r="240" ht="42.75" customHeight="1">
      <c r="A240" s="208">
        <v>239.0</v>
      </c>
      <c r="B240" s="208">
        <v>4.885E9</v>
      </c>
      <c r="C240" s="223" t="s">
        <v>10</v>
      </c>
      <c r="D240" s="223" t="s">
        <v>110</v>
      </c>
      <c r="E240" s="234" t="s">
        <v>1004</v>
      </c>
      <c r="F240" s="223">
        <v>127.751275</v>
      </c>
      <c r="G240" s="223">
        <v>35.067333</v>
      </c>
      <c r="H240" s="231" t="s">
        <v>1005</v>
      </c>
      <c r="I240" s="210">
        <f t="shared" si="35"/>
        <v>1.016666667</v>
      </c>
      <c r="J240" s="211" t="str">
        <f t="shared" si="36"/>
        <v>확대</v>
      </c>
      <c r="K240" s="219">
        <f t="shared" si="37"/>
        <v>55</v>
      </c>
      <c r="L240" s="219">
        <f t="shared" si="38"/>
        <v>131</v>
      </c>
      <c r="M240" s="220" t="s">
        <v>348</v>
      </c>
      <c r="N240" s="241" t="s">
        <v>19</v>
      </c>
      <c r="O240" s="226">
        <v>43678.0</v>
      </c>
      <c r="P240" s="221" t="s">
        <v>207</v>
      </c>
      <c r="Q240" s="227" t="s">
        <v>1006</v>
      </c>
      <c r="R240" s="227" t="s">
        <v>209</v>
      </c>
      <c r="S240" s="231" t="s">
        <v>210</v>
      </c>
      <c r="T240" s="227" t="s">
        <v>1007</v>
      </c>
      <c r="U240" s="227" t="s">
        <v>1008</v>
      </c>
      <c r="V240" s="223" t="s">
        <v>37</v>
      </c>
      <c r="W240" s="229">
        <v>50.0</v>
      </c>
      <c r="X240" s="229">
        <v>10.0</v>
      </c>
      <c r="Y240" s="229">
        <v>17.6</v>
      </c>
      <c r="Z240" s="229">
        <v>314.0</v>
      </c>
      <c r="AA240" s="229">
        <v>309.0</v>
      </c>
      <c r="AB240" s="230">
        <v>50.0</v>
      </c>
      <c r="AC240" s="230">
        <v>10.0</v>
      </c>
      <c r="AD240" s="230">
        <v>66.0</v>
      </c>
      <c r="AE240" s="230">
        <v>2055.0</v>
      </c>
      <c r="AF240" s="230">
        <v>923.0</v>
      </c>
      <c r="AG240" s="229">
        <v>50.0</v>
      </c>
      <c r="AH240" s="229">
        <v>10.0</v>
      </c>
      <c r="AI240" s="229">
        <v>42.0</v>
      </c>
      <c r="AJ240" s="229">
        <v>4544.0</v>
      </c>
      <c r="AK240" s="229">
        <v>1803.0</v>
      </c>
      <c r="AL240" s="230">
        <v>50.0</v>
      </c>
      <c r="AM240" s="230">
        <v>10.0</v>
      </c>
      <c r="AN240" s="230">
        <v>120.0</v>
      </c>
      <c r="AO240" s="230">
        <v>11522.0</v>
      </c>
      <c r="AP240" s="230">
        <v>2325.0</v>
      </c>
      <c r="AQ240" s="229">
        <v>50.0</v>
      </c>
      <c r="AR240" s="229">
        <v>10.0</v>
      </c>
      <c r="AS240" s="229">
        <v>122.0</v>
      </c>
      <c r="AT240" s="229">
        <v>22791.0</v>
      </c>
      <c r="AU240" s="229">
        <v>2473.0</v>
      </c>
    </row>
    <row r="241" ht="42.75" customHeight="1">
      <c r="A241" s="208">
        <v>240.0</v>
      </c>
      <c r="B241" s="208">
        <v>4.886E9</v>
      </c>
      <c r="C241" s="208" t="s">
        <v>10</v>
      </c>
      <c r="D241" s="208" t="s">
        <v>110</v>
      </c>
      <c r="E241" s="208" t="s">
        <v>1009</v>
      </c>
      <c r="F241" s="208">
        <v>127.873458</v>
      </c>
      <c r="G241" s="208">
        <v>35.415557</v>
      </c>
      <c r="H241" s="209" t="s">
        <v>1010</v>
      </c>
      <c r="I241" s="210">
        <f t="shared" si="35"/>
        <v>1.117073171</v>
      </c>
      <c r="J241" s="211" t="str">
        <f t="shared" si="36"/>
        <v>확대</v>
      </c>
      <c r="K241" s="219">
        <f t="shared" si="37"/>
        <v>32</v>
      </c>
      <c r="L241" s="219">
        <f t="shared" si="38"/>
        <v>154</v>
      </c>
      <c r="M241" s="220" t="s">
        <v>454</v>
      </c>
      <c r="N241" s="214" t="s">
        <v>19</v>
      </c>
      <c r="O241" s="216">
        <v>36161.0</v>
      </c>
      <c r="P241" s="221" t="s">
        <v>207</v>
      </c>
      <c r="Q241" s="209" t="s">
        <v>513</v>
      </c>
      <c r="R241" s="209" t="s">
        <v>209</v>
      </c>
      <c r="S241" s="209" t="s">
        <v>210</v>
      </c>
      <c r="T241" s="209" t="s">
        <v>616</v>
      </c>
      <c r="U241" s="268" t="s">
        <v>1011</v>
      </c>
      <c r="V241" s="208" t="s">
        <v>37</v>
      </c>
      <c r="W241" s="217">
        <v>40.0</v>
      </c>
      <c r="X241" s="217">
        <v>5.0</v>
      </c>
      <c r="Y241" s="217">
        <v>4.0</v>
      </c>
      <c r="Z241" s="217" t="s">
        <v>37</v>
      </c>
      <c r="AA241" s="217">
        <v>253.0</v>
      </c>
      <c r="AB241" s="218">
        <v>40.0</v>
      </c>
      <c r="AC241" s="218">
        <v>10.0</v>
      </c>
      <c r="AD241" s="218">
        <v>33.0</v>
      </c>
      <c r="AE241" s="218">
        <v>1315.0</v>
      </c>
      <c r="AF241" s="218">
        <v>710.0</v>
      </c>
      <c r="AG241" s="217">
        <v>40.0</v>
      </c>
      <c r="AH241" s="217">
        <v>10.0</v>
      </c>
      <c r="AI241" s="217">
        <v>122.0</v>
      </c>
      <c r="AJ241" s="217">
        <v>7170.0</v>
      </c>
      <c r="AK241" s="217">
        <v>1278.0</v>
      </c>
      <c r="AL241" s="218">
        <v>40.0</v>
      </c>
      <c r="AM241" s="218">
        <v>10.0</v>
      </c>
      <c r="AN241" s="218">
        <v>205.0</v>
      </c>
      <c r="AO241" s="218">
        <v>20612.0</v>
      </c>
      <c r="AP241" s="218">
        <v>1523.0</v>
      </c>
      <c r="AQ241" s="217">
        <v>40.0</v>
      </c>
      <c r="AR241" s="217">
        <v>10.0</v>
      </c>
      <c r="AS241" s="217">
        <v>229.0</v>
      </c>
      <c r="AT241" s="217">
        <v>23609.0</v>
      </c>
      <c r="AU241" s="217">
        <v>1523.0</v>
      </c>
    </row>
    <row r="242" ht="42.75" customHeight="1">
      <c r="A242" s="208">
        <v>241.0</v>
      </c>
      <c r="B242" s="208">
        <v>4.887E9</v>
      </c>
      <c r="C242" s="208" t="s">
        <v>10</v>
      </c>
      <c r="D242" s="208" t="s">
        <v>110</v>
      </c>
      <c r="E242" s="207" t="s">
        <v>1012</v>
      </c>
      <c r="F242" s="223">
        <v>127.725245</v>
      </c>
      <c r="G242" s="223">
        <v>35.520536</v>
      </c>
      <c r="H242" s="231" t="s">
        <v>1013</v>
      </c>
      <c r="I242" s="210">
        <f t="shared" si="35"/>
        <v>1.062801932</v>
      </c>
      <c r="J242" s="211" t="str">
        <f t="shared" si="36"/>
        <v>확대</v>
      </c>
      <c r="K242" s="219">
        <f t="shared" si="37"/>
        <v>42</v>
      </c>
      <c r="L242" s="219">
        <f t="shared" si="38"/>
        <v>144</v>
      </c>
      <c r="M242" s="220" t="s">
        <v>467</v>
      </c>
      <c r="N242" s="241" t="s">
        <v>19</v>
      </c>
      <c r="O242" s="226">
        <v>43647.0</v>
      </c>
      <c r="P242" s="221" t="s">
        <v>207</v>
      </c>
      <c r="Q242" s="227" t="s">
        <v>513</v>
      </c>
      <c r="R242" s="227" t="s">
        <v>209</v>
      </c>
      <c r="S242" s="231" t="s">
        <v>210</v>
      </c>
      <c r="T242" s="227" t="s">
        <v>1014</v>
      </c>
      <c r="U242" s="227" t="s">
        <v>1015</v>
      </c>
      <c r="V242" s="223" t="s">
        <v>37</v>
      </c>
      <c r="W242" s="229">
        <v>40.0</v>
      </c>
      <c r="X242" s="229">
        <v>10.0</v>
      </c>
      <c r="Y242" s="229">
        <v>15.0</v>
      </c>
      <c r="Z242" s="229" t="s">
        <v>37</v>
      </c>
      <c r="AA242" s="229">
        <v>410.0</v>
      </c>
      <c r="AB242" s="230">
        <v>40.0</v>
      </c>
      <c r="AC242" s="230">
        <v>10.0</v>
      </c>
      <c r="AD242" s="230">
        <v>82.0</v>
      </c>
      <c r="AE242" s="230">
        <v>2848.0</v>
      </c>
      <c r="AF242" s="230">
        <v>826.0</v>
      </c>
      <c r="AG242" s="229">
        <v>50.0</v>
      </c>
      <c r="AH242" s="229">
        <v>10.0</v>
      </c>
      <c r="AI242" s="229">
        <v>95.0</v>
      </c>
      <c r="AJ242" s="229">
        <v>7860.0</v>
      </c>
      <c r="AK242" s="229">
        <v>1082.0</v>
      </c>
      <c r="AL242" s="230">
        <v>100.0</v>
      </c>
      <c r="AM242" s="230">
        <v>10.0</v>
      </c>
      <c r="AN242" s="230">
        <v>207.0</v>
      </c>
      <c r="AO242" s="230">
        <v>18580.0</v>
      </c>
      <c r="AP242" s="230">
        <v>2082.0</v>
      </c>
      <c r="AQ242" s="229">
        <v>70.0</v>
      </c>
      <c r="AR242" s="229">
        <v>10.0</v>
      </c>
      <c r="AS242" s="229">
        <v>220.0</v>
      </c>
      <c r="AT242" s="229">
        <v>24737.0</v>
      </c>
      <c r="AU242" s="229">
        <v>3103.0</v>
      </c>
    </row>
    <row r="243" ht="42.75" customHeight="1">
      <c r="A243" s="208">
        <v>242.0</v>
      </c>
      <c r="B243" s="208">
        <v>4.888E9</v>
      </c>
      <c r="C243" s="223" t="s">
        <v>10</v>
      </c>
      <c r="D243" s="223" t="s">
        <v>110</v>
      </c>
      <c r="E243" s="234" t="s">
        <v>1016</v>
      </c>
      <c r="F243" s="223">
        <v>127.909538</v>
      </c>
      <c r="G243" s="223">
        <v>35.686698</v>
      </c>
      <c r="H243" s="231" t="s">
        <v>1017</v>
      </c>
      <c r="I243" s="210">
        <f t="shared" si="35"/>
        <v>1.539007092</v>
      </c>
      <c r="J243" s="211" t="str">
        <f t="shared" si="36"/>
        <v>확대</v>
      </c>
      <c r="K243" s="219">
        <f t="shared" si="37"/>
        <v>7</v>
      </c>
      <c r="L243" s="219">
        <f t="shared" si="38"/>
        <v>179</v>
      </c>
      <c r="M243" s="220" t="s">
        <v>440</v>
      </c>
      <c r="N243" s="241" t="s">
        <v>18</v>
      </c>
      <c r="O243" s="226">
        <v>43586.0</v>
      </c>
      <c r="P243" s="221" t="s">
        <v>207</v>
      </c>
      <c r="Q243" s="227" t="s">
        <v>513</v>
      </c>
      <c r="R243" s="227" t="s">
        <v>209</v>
      </c>
      <c r="S243" s="231" t="s">
        <v>210</v>
      </c>
      <c r="T243" s="227" t="s">
        <v>616</v>
      </c>
      <c r="U243" s="302" t="s">
        <v>1018</v>
      </c>
      <c r="V243" s="223" t="s">
        <v>37</v>
      </c>
      <c r="W243" s="229">
        <v>10.0</v>
      </c>
      <c r="X243" s="229">
        <v>10.0</v>
      </c>
      <c r="Y243" s="229">
        <v>10.0</v>
      </c>
      <c r="Z243" s="229">
        <v>947.0</v>
      </c>
      <c r="AA243" s="229">
        <v>1023.0</v>
      </c>
      <c r="AB243" s="230">
        <v>10.0</v>
      </c>
      <c r="AC243" s="230">
        <v>10.0</v>
      </c>
      <c r="AD243" s="230">
        <v>90.0</v>
      </c>
      <c r="AE243" s="230">
        <v>1020.0</v>
      </c>
      <c r="AF243" s="230">
        <v>1459.0</v>
      </c>
      <c r="AG243" s="229">
        <v>10.0</v>
      </c>
      <c r="AH243" s="229">
        <v>10.0</v>
      </c>
      <c r="AI243" s="229">
        <v>86.0</v>
      </c>
      <c r="AJ243" s="229">
        <v>2556.0</v>
      </c>
      <c r="AK243" s="229">
        <v>2710.0</v>
      </c>
      <c r="AL243" s="230">
        <v>30.0</v>
      </c>
      <c r="AM243" s="230">
        <v>10.0</v>
      </c>
      <c r="AN243" s="230">
        <v>141.0</v>
      </c>
      <c r="AO243" s="230">
        <v>9986.0</v>
      </c>
      <c r="AP243" s="230">
        <v>3021.0</v>
      </c>
      <c r="AQ243" s="229">
        <v>30.0</v>
      </c>
      <c r="AR243" s="229">
        <v>10.0</v>
      </c>
      <c r="AS243" s="229">
        <v>217.0</v>
      </c>
      <c r="AT243" s="229">
        <v>15824.0</v>
      </c>
      <c r="AU243" s="229">
        <v>3140.0</v>
      </c>
    </row>
    <row r="244" ht="42.75" customHeight="1">
      <c r="A244" s="208">
        <v>243.0</v>
      </c>
      <c r="B244" s="223">
        <v>4.889E9</v>
      </c>
      <c r="C244" s="223" t="s">
        <v>10</v>
      </c>
      <c r="D244" s="223" t="s">
        <v>110</v>
      </c>
      <c r="E244" s="223" t="s">
        <v>1019</v>
      </c>
      <c r="F244" s="223">
        <v>128.165799</v>
      </c>
      <c r="G244" s="223">
        <v>35.56666</v>
      </c>
      <c r="H244" s="227" t="s">
        <v>1020</v>
      </c>
      <c r="I244" s="210">
        <f t="shared" si="35"/>
        <v>0.9590163934</v>
      </c>
      <c r="J244" s="211" t="str">
        <f t="shared" si="36"/>
        <v>축소</v>
      </c>
      <c r="K244" s="219">
        <f t="shared" si="37"/>
        <v>70</v>
      </c>
      <c r="L244" s="219">
        <f t="shared" si="38"/>
        <v>116</v>
      </c>
      <c r="M244" s="220" t="s">
        <v>1021</v>
      </c>
      <c r="N244" s="241" t="s">
        <v>19</v>
      </c>
      <c r="O244" s="226">
        <v>40806.0</v>
      </c>
      <c r="P244" s="221" t="s">
        <v>207</v>
      </c>
      <c r="Q244" s="227" t="s">
        <v>379</v>
      </c>
      <c r="R244" s="227" t="s">
        <v>209</v>
      </c>
      <c r="S244" s="227" t="s">
        <v>37</v>
      </c>
      <c r="T244" s="227" t="s">
        <v>616</v>
      </c>
      <c r="U244" s="233" t="s">
        <v>1022</v>
      </c>
      <c r="V244" s="223" t="s">
        <v>37</v>
      </c>
      <c r="W244" s="229">
        <v>50.0</v>
      </c>
      <c r="X244" s="229">
        <v>10.0</v>
      </c>
      <c r="Y244" s="229">
        <v>27.0</v>
      </c>
      <c r="Z244" s="229" t="s">
        <v>37</v>
      </c>
      <c r="AA244" s="229">
        <v>748.0</v>
      </c>
      <c r="AB244" s="230">
        <v>50.0</v>
      </c>
      <c r="AC244" s="230">
        <v>10.0</v>
      </c>
      <c r="AD244" s="230">
        <v>53.0</v>
      </c>
      <c r="AE244" s="230">
        <v>1020.0</v>
      </c>
      <c r="AF244" s="230">
        <v>1042.0</v>
      </c>
      <c r="AG244" s="229">
        <v>50.0</v>
      </c>
      <c r="AH244" s="229">
        <v>10.0</v>
      </c>
      <c r="AI244" s="229">
        <v>89.0</v>
      </c>
      <c r="AJ244" s="229">
        <v>6510.0</v>
      </c>
      <c r="AK244" s="229">
        <v>1815.0</v>
      </c>
      <c r="AL244" s="230">
        <v>50.0</v>
      </c>
      <c r="AM244" s="230">
        <v>10.0</v>
      </c>
      <c r="AN244" s="230">
        <v>122.0</v>
      </c>
      <c r="AO244" s="230">
        <v>15048.0</v>
      </c>
      <c r="AP244" s="230">
        <v>1843.0</v>
      </c>
      <c r="AQ244" s="229">
        <v>30.0</v>
      </c>
      <c r="AR244" s="229">
        <v>10.0</v>
      </c>
      <c r="AS244" s="229">
        <v>117.0</v>
      </c>
      <c r="AT244" s="229">
        <v>20608.0</v>
      </c>
      <c r="AU244" s="229">
        <v>1922.0</v>
      </c>
    </row>
  </sheetData>
  <autoFilter ref="$A$1:$AU$244">
    <sortState ref="A1:AU244">
      <sortCondition ref="A1:A244"/>
      <sortCondition descending="1" ref="K1:K244"/>
      <sortCondition ref="L1:L244"/>
      <sortCondition descending="1" ref="J1:J244"/>
      <sortCondition descending="1" ref="O1:O244"/>
      <sortCondition descending="1" ref="G1:G244"/>
      <sortCondition descending="1" ref="AM1:AM244"/>
      <sortCondition descending="1" ref="AC1:AC244"/>
      <sortCondition descending="1" ref="W1:W244"/>
      <sortCondition descending="1" ref="X1:X244"/>
      <sortCondition ref="I1:I244"/>
      <sortCondition ref="N1:N244"/>
      <sortCondition descending="1" ref="P1:P244"/>
    </sortState>
  </autoFilter>
  <customSheetViews>
    <customSheetView guid="{E4BE68FE-A53D-46D7-9C66-130AF721AF74}" filter="1" showAutoFilter="1">
      <autoFilter ref="$A$1:$AU$242">
        <filterColumn colId="0">
          <filters>
            <filter val="149"/>
            <filter val="164"/>
          </filters>
        </filterColumn>
      </autoFilter>
    </customSheetView>
    <customSheetView guid="{80B2EFB5-ACE3-4F33-B356-2307F223B2EC}" filter="1" showAutoFilter="1">
      <autoFilter ref="$A$1:$AU$244"/>
    </customSheetView>
    <customSheetView guid="{15748F0F-D48D-491D-B37A-5A9505203F4A}" filter="1" showAutoFilter="1">
      <autoFilter ref="$A$1:$AU$244"/>
    </customSheetView>
    <customSheetView guid="{A96F1F64-1475-4E0B-9880-23119BB29448}" filter="1" showAutoFilter="1">
      <autoFilter ref="$A$1:$AU$242">
        <filterColumn colId="0">
          <filters>
            <filter val="141"/>
            <filter val="164"/>
          </filters>
        </filterColumn>
      </autoFilter>
    </customSheetView>
  </customSheetViews>
  <hyperlinks>
    <hyperlink r:id="rId2" ref="U2"/>
    <hyperlink r:id="rId3" ref="U3"/>
    <hyperlink r:id="rId4" ref="U4"/>
    <hyperlink r:id="rId5" ref="U5"/>
    <hyperlink r:id="rId6" ref="U6"/>
    <hyperlink r:id="rId7" ref="U7"/>
    <hyperlink r:id="rId8" ref="U8"/>
    <hyperlink r:id="rId9" ref="U9"/>
    <hyperlink r:id="rId10" ref="U11"/>
    <hyperlink r:id="rId11" ref="U16"/>
    <hyperlink r:id="rId12" ref="U17"/>
    <hyperlink r:id="rId13" ref="U18"/>
    <hyperlink r:id="rId14" ref="U19"/>
    <hyperlink r:id="rId15" ref="U20"/>
    <hyperlink r:id="rId16" ref="U21"/>
    <hyperlink r:id="rId17" ref="U22"/>
    <hyperlink r:id="rId18" ref="U23"/>
    <hyperlink r:id="rId19" ref="U24"/>
    <hyperlink r:id="rId20" ref="U25"/>
    <hyperlink r:id="rId21" ref="U26"/>
    <hyperlink r:id="rId22" ref="U27"/>
    <hyperlink r:id="rId23" ref="U28"/>
    <hyperlink r:id="rId24" ref="U29"/>
    <hyperlink r:id="rId25" ref="U30"/>
    <hyperlink r:id="rId26" ref="U31"/>
    <hyperlink r:id="rId27" ref="U32"/>
    <hyperlink r:id="rId28" ref="U33"/>
    <hyperlink r:id="rId29" ref="U34"/>
    <hyperlink r:id="rId30" ref="U35"/>
    <hyperlink r:id="rId31" ref="U36"/>
    <hyperlink r:id="rId32" ref="U37"/>
    <hyperlink r:id="rId33" ref="U38"/>
    <hyperlink r:id="rId34" ref="U39"/>
    <hyperlink r:id="rId35" ref="U40"/>
    <hyperlink r:id="rId36" ref="U42"/>
    <hyperlink r:id="rId37" ref="U43"/>
    <hyperlink r:id="rId38" ref="U50"/>
    <hyperlink r:id="rId39" ref="U69"/>
    <hyperlink r:id="rId40" ref="U93"/>
    <hyperlink r:id="rId41" ref="U94"/>
    <hyperlink r:id="rId42" ref="U95"/>
    <hyperlink r:id="rId43" ref="U97"/>
    <hyperlink r:id="rId44" ref="U98"/>
    <hyperlink r:id="rId45" ref="U100"/>
    <hyperlink r:id="rId46" ref="U101"/>
    <hyperlink r:id="rId47" ref="U102"/>
    <hyperlink r:id="rId48" ref="U104"/>
    <hyperlink r:id="rId49" ref="U105"/>
    <hyperlink r:id="rId50" ref="U106"/>
    <hyperlink r:id="rId51" ref="U111"/>
    <hyperlink r:id="rId52" ref="U113"/>
    <hyperlink r:id="rId53" ref="U114"/>
    <hyperlink r:id="rId54" ref="U117"/>
    <hyperlink r:id="rId55" ref="U119"/>
    <hyperlink r:id="rId56" ref="U122"/>
    <hyperlink r:id="rId57" ref="U126"/>
    <hyperlink r:id="rId58" ref="U127"/>
    <hyperlink r:id="rId59" ref="U129"/>
    <hyperlink r:id="rId60" ref="U130"/>
    <hyperlink r:id="rId61" ref="U131"/>
    <hyperlink r:id="rId62" ref="U135"/>
    <hyperlink r:id="rId63" ref="U136"/>
    <hyperlink r:id="rId64" ref="U137"/>
    <hyperlink r:id="rId65" ref="U138"/>
    <hyperlink r:id="rId66" ref="U139"/>
    <hyperlink r:id="rId67" ref="U140"/>
    <hyperlink r:id="rId68" ref="U143"/>
    <hyperlink r:id="rId69" ref="U145"/>
    <hyperlink r:id="rId70" ref="U146"/>
    <hyperlink r:id="rId71" ref="U147"/>
    <hyperlink r:id="rId72" ref="U148"/>
    <hyperlink r:id="rId73" ref="U149"/>
    <hyperlink r:id="rId74" ref="U150"/>
    <hyperlink r:id="rId75" ref="U151"/>
    <hyperlink r:id="rId76" ref="U152"/>
    <hyperlink r:id="rId77" ref="U154"/>
    <hyperlink r:id="rId78" ref="U155"/>
    <hyperlink r:id="rId79" ref="U157"/>
    <hyperlink r:id="rId80" ref="U158"/>
    <hyperlink r:id="rId81" ref="U159"/>
    <hyperlink r:id="rId82" ref="U160"/>
    <hyperlink r:id="rId83" ref="U161"/>
    <hyperlink r:id="rId84" ref="U162"/>
    <hyperlink r:id="rId85" ref="U165"/>
    <hyperlink r:id="rId86" ref="U166"/>
    <hyperlink r:id="rId87" ref="U167"/>
    <hyperlink r:id="rId88" ref="U170"/>
    <hyperlink r:id="rId89" ref="U171"/>
    <hyperlink r:id="rId90" ref="U172"/>
    <hyperlink r:id="rId91" ref="U175"/>
    <hyperlink r:id="rId92" ref="U176"/>
    <hyperlink r:id="rId93" ref="U178"/>
    <hyperlink r:id="rId94" ref="U179"/>
    <hyperlink r:id="rId95" ref="U185"/>
    <hyperlink r:id="rId96" ref="U186"/>
    <hyperlink r:id="rId97" ref="U187"/>
    <hyperlink r:id="rId98" ref="U190"/>
    <hyperlink r:id="rId99" ref="U191"/>
    <hyperlink r:id="rId100" ref="U198"/>
    <hyperlink r:id="rId101" ref="U199"/>
    <hyperlink r:id="rId102" ref="U201"/>
    <hyperlink r:id="rId103" ref="U202"/>
    <hyperlink r:id="rId104" ref="U203"/>
    <hyperlink r:id="rId105" ref="U207"/>
    <hyperlink r:id="rId106" ref="U208"/>
    <hyperlink r:id="rId107" ref="U210"/>
    <hyperlink r:id="rId108" ref="U211"/>
    <hyperlink r:id="rId109" ref="U213"/>
    <hyperlink r:id="rId110" ref="U216"/>
    <hyperlink r:id="rId111" ref="U217"/>
    <hyperlink r:id="rId112" ref="U218"/>
    <hyperlink r:id="rId113" ref="U221"/>
    <hyperlink r:id="rId114" ref="U231"/>
    <hyperlink r:id="rId115" ref="U232"/>
    <hyperlink r:id="rId116" ref="U235"/>
    <hyperlink r:id="rId117" ref="U237"/>
    <hyperlink r:id="rId118" ref="U238"/>
    <hyperlink r:id="rId119" ref="U239"/>
    <hyperlink r:id="rId120" ref="U241"/>
    <hyperlink r:id="rId121" ref="U243"/>
    <hyperlink r:id="rId122" ref="U244"/>
  </hyperlinks>
  <drawing r:id="rId123"/>
  <legacyDrawing r:id="rId1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13"/>
    <col customWidth="1" min="2" max="2" width="9.5"/>
    <col customWidth="1" min="3" max="3" width="6.38"/>
    <col customWidth="1" min="8" max="8" width="13.13"/>
    <col customWidth="1" min="10" max="11" width="13.13"/>
    <col customWidth="1" min="13" max="13" width="35.25"/>
    <col customWidth="1" min="21" max="21" width="18.5"/>
    <col customWidth="1" min="22" max="22" width="32.75"/>
  </cols>
  <sheetData>
    <row r="1">
      <c r="A1" s="354" t="s">
        <v>1023</v>
      </c>
      <c r="B1" s="354" t="s">
        <v>1024</v>
      </c>
      <c r="C1" s="354" t="s">
        <v>1024</v>
      </c>
      <c r="D1" s="354" t="s">
        <v>1024</v>
      </c>
      <c r="E1" s="354" t="s">
        <v>1024</v>
      </c>
      <c r="F1" s="354" t="s">
        <v>1024</v>
      </c>
      <c r="G1" s="354" t="s">
        <v>1024</v>
      </c>
      <c r="H1" s="355" t="s">
        <v>1025</v>
      </c>
      <c r="I1" s="355" t="s">
        <v>1025</v>
      </c>
      <c r="J1" s="355" t="s">
        <v>1025</v>
      </c>
      <c r="K1" s="355" t="s">
        <v>1025</v>
      </c>
      <c r="L1" s="354" t="s">
        <v>1025</v>
      </c>
      <c r="M1" s="356" t="s">
        <v>1025</v>
      </c>
      <c r="N1" s="354" t="s">
        <v>1025</v>
      </c>
      <c r="O1" s="354" t="s">
        <v>1025</v>
      </c>
      <c r="P1" s="354" t="s">
        <v>1025</v>
      </c>
      <c r="Q1" s="354" t="s">
        <v>1025</v>
      </c>
      <c r="R1" s="354" t="s">
        <v>1025</v>
      </c>
      <c r="S1" s="354" t="s">
        <v>1025</v>
      </c>
      <c r="T1" s="354" t="s">
        <v>1025</v>
      </c>
      <c r="U1" s="354" t="s">
        <v>1025</v>
      </c>
      <c r="V1" s="354" t="s">
        <v>1025</v>
      </c>
      <c r="W1" s="357" t="s">
        <v>1026</v>
      </c>
      <c r="X1" s="357" t="s">
        <v>1026</v>
      </c>
      <c r="Y1" s="357" t="s">
        <v>1026</v>
      </c>
      <c r="Z1" s="357" t="s">
        <v>1026</v>
      </c>
      <c r="AA1" s="357" t="s">
        <v>1026</v>
      </c>
      <c r="AB1" s="358" t="s">
        <v>1027</v>
      </c>
      <c r="AC1" s="358" t="s">
        <v>1027</v>
      </c>
      <c r="AD1" s="358" t="s">
        <v>1027</v>
      </c>
      <c r="AE1" s="358" t="s">
        <v>1027</v>
      </c>
      <c r="AF1" s="357" t="s">
        <v>1027</v>
      </c>
      <c r="AG1" s="357" t="s">
        <v>1027</v>
      </c>
      <c r="AH1" s="357" t="s">
        <v>1027</v>
      </c>
      <c r="AI1" s="357" t="s">
        <v>1027</v>
      </c>
      <c r="AJ1" s="357" t="s">
        <v>1027</v>
      </c>
      <c r="AK1" s="357" t="s">
        <v>1027</v>
      </c>
      <c r="AL1" s="358" t="s">
        <v>1027</v>
      </c>
      <c r="AM1" s="358" t="s">
        <v>1027</v>
      </c>
      <c r="AN1" s="358" t="s">
        <v>1027</v>
      </c>
      <c r="AO1" s="358" t="s">
        <v>1027</v>
      </c>
      <c r="AP1" s="358" t="s">
        <v>1027</v>
      </c>
      <c r="AQ1" s="357" t="s">
        <v>1027</v>
      </c>
      <c r="AR1" s="357" t="s">
        <v>1027</v>
      </c>
      <c r="AS1" s="357" t="s">
        <v>1027</v>
      </c>
      <c r="AT1" s="357" t="s">
        <v>1027</v>
      </c>
      <c r="AU1" s="357" t="s">
        <v>1027</v>
      </c>
    </row>
    <row r="2">
      <c r="A2" s="354" t="s">
        <v>1028</v>
      </c>
      <c r="B2" s="354" t="s">
        <v>1029</v>
      </c>
      <c r="C2" s="354" t="s">
        <v>1029</v>
      </c>
      <c r="D2" s="354" t="s">
        <v>1029</v>
      </c>
      <c r="E2" s="354" t="s">
        <v>1029</v>
      </c>
      <c r="F2" s="354" t="s">
        <v>1030</v>
      </c>
      <c r="G2" s="354" t="s">
        <v>1030</v>
      </c>
      <c r="H2" s="355" t="s">
        <v>1031</v>
      </c>
      <c r="I2" s="355" t="s">
        <v>1031</v>
      </c>
      <c r="J2" s="355" t="s">
        <v>1031</v>
      </c>
      <c r="K2" s="355" t="s">
        <v>1031</v>
      </c>
      <c r="L2" s="359" t="s">
        <v>1032</v>
      </c>
      <c r="M2" s="360" t="s">
        <v>1032</v>
      </c>
      <c r="N2" s="359" t="s">
        <v>1032</v>
      </c>
      <c r="O2" s="359" t="s">
        <v>1032</v>
      </c>
      <c r="P2" s="359" t="s">
        <v>1032</v>
      </c>
      <c r="Q2" s="359" t="s">
        <v>1032</v>
      </c>
      <c r="R2" s="359" t="s">
        <v>1032</v>
      </c>
      <c r="S2" s="359" t="s">
        <v>1032</v>
      </c>
      <c r="T2" s="359" t="s">
        <v>1032</v>
      </c>
      <c r="U2" s="359" t="s">
        <v>1032</v>
      </c>
      <c r="V2" s="357" t="s">
        <v>1032</v>
      </c>
      <c r="W2" s="354">
        <v>2019.0</v>
      </c>
      <c r="X2" s="354">
        <v>2019.0</v>
      </c>
      <c r="Y2" s="354">
        <v>2019.0</v>
      </c>
      <c r="Z2" s="354">
        <v>2019.0</v>
      </c>
      <c r="AA2" s="354">
        <v>2019.0</v>
      </c>
      <c r="AB2" s="359">
        <v>2020.0</v>
      </c>
      <c r="AC2" s="359">
        <v>2020.0</v>
      </c>
      <c r="AD2" s="359">
        <v>2020.0</v>
      </c>
      <c r="AE2" s="359">
        <v>2020.0</v>
      </c>
      <c r="AF2" s="354">
        <v>2021.0</v>
      </c>
      <c r="AG2" s="354">
        <v>2021.0</v>
      </c>
      <c r="AH2" s="354">
        <v>2021.0</v>
      </c>
      <c r="AI2" s="354">
        <v>2021.0</v>
      </c>
      <c r="AJ2" s="354">
        <v>2021.0</v>
      </c>
      <c r="AK2" s="354">
        <v>2021.0</v>
      </c>
      <c r="AL2" s="359">
        <v>2022.0</v>
      </c>
      <c r="AM2" s="359">
        <v>2022.0</v>
      </c>
      <c r="AN2" s="359">
        <v>2022.0</v>
      </c>
      <c r="AO2" s="359">
        <v>2022.0</v>
      </c>
      <c r="AP2" s="359">
        <v>2022.0</v>
      </c>
      <c r="AQ2" s="354">
        <v>2023.0</v>
      </c>
      <c r="AR2" s="354">
        <v>2023.0</v>
      </c>
      <c r="AS2" s="354">
        <v>2023.0</v>
      </c>
      <c r="AT2" s="354">
        <v>2023.0</v>
      </c>
      <c r="AU2" s="354">
        <v>2023.0</v>
      </c>
    </row>
    <row r="3">
      <c r="A3" s="354" t="s">
        <v>1033</v>
      </c>
      <c r="B3" s="354" t="s">
        <v>1034</v>
      </c>
      <c r="C3" s="354" t="s">
        <v>1035</v>
      </c>
      <c r="D3" s="354" t="s">
        <v>1036</v>
      </c>
      <c r="E3" s="354" t="s">
        <v>1037</v>
      </c>
      <c r="F3" s="354" t="s">
        <v>1038</v>
      </c>
      <c r="G3" s="354" t="s">
        <v>1039</v>
      </c>
      <c r="H3" s="361" t="s">
        <v>1040</v>
      </c>
      <c r="I3" s="362" t="s">
        <v>1041</v>
      </c>
      <c r="J3" s="361" t="s">
        <v>1042</v>
      </c>
      <c r="K3" s="363" t="s">
        <v>1043</v>
      </c>
      <c r="L3" s="359" t="s">
        <v>1044</v>
      </c>
      <c r="M3" s="360" t="s">
        <v>1045</v>
      </c>
      <c r="N3" s="359" t="s">
        <v>1046</v>
      </c>
      <c r="O3" s="359" t="s">
        <v>1047</v>
      </c>
      <c r="P3" s="359" t="s">
        <v>1048</v>
      </c>
      <c r="Q3" s="359" t="s">
        <v>1049</v>
      </c>
      <c r="R3" s="359" t="s">
        <v>1050</v>
      </c>
      <c r="S3" s="359" t="s">
        <v>1051</v>
      </c>
      <c r="T3" s="364" t="s">
        <v>1052</v>
      </c>
      <c r="U3" s="359" t="s">
        <v>1053</v>
      </c>
      <c r="V3" s="354" t="s">
        <v>1054</v>
      </c>
      <c r="W3" s="357" t="s">
        <v>1055</v>
      </c>
      <c r="X3" s="357" t="s">
        <v>1056</v>
      </c>
      <c r="Y3" s="357" t="s">
        <v>1057</v>
      </c>
      <c r="Z3" s="357" t="s">
        <v>1058</v>
      </c>
      <c r="AA3" s="357" t="s">
        <v>1059</v>
      </c>
      <c r="AB3" s="358" t="s">
        <v>1055</v>
      </c>
      <c r="AC3" s="358" t="s">
        <v>1056</v>
      </c>
      <c r="AD3" s="358" t="s">
        <v>1057</v>
      </c>
      <c r="AE3" s="358" t="s">
        <v>1058</v>
      </c>
      <c r="AF3" s="357" t="s">
        <v>1059</v>
      </c>
      <c r="AG3" s="357" t="s">
        <v>1055</v>
      </c>
      <c r="AH3" s="357" t="s">
        <v>1056</v>
      </c>
      <c r="AI3" s="357" t="s">
        <v>1057</v>
      </c>
      <c r="AJ3" s="357" t="s">
        <v>1058</v>
      </c>
      <c r="AK3" s="357" t="s">
        <v>1059</v>
      </c>
      <c r="AL3" s="358" t="s">
        <v>1055</v>
      </c>
      <c r="AM3" s="358" t="s">
        <v>1056</v>
      </c>
      <c r="AN3" s="358" t="s">
        <v>1057</v>
      </c>
      <c r="AO3" s="358" t="s">
        <v>1058</v>
      </c>
      <c r="AP3" s="358" t="s">
        <v>1059</v>
      </c>
      <c r="AQ3" s="357" t="s">
        <v>1055</v>
      </c>
      <c r="AR3" s="357" t="s">
        <v>1056</v>
      </c>
      <c r="AS3" s="357" t="s">
        <v>1057</v>
      </c>
      <c r="AT3" s="357" t="s">
        <v>1058</v>
      </c>
      <c r="AU3" s="357" t="s">
        <v>1059</v>
      </c>
    </row>
    <row r="4">
      <c r="A4" s="354" t="s">
        <v>1060</v>
      </c>
      <c r="B4" s="208" t="s">
        <v>162</v>
      </c>
      <c r="C4" s="208" t="s">
        <v>1061</v>
      </c>
      <c r="D4" s="208" t="s">
        <v>9</v>
      </c>
      <c r="E4" s="208" t="s">
        <v>10</v>
      </c>
      <c r="F4" s="208" t="s">
        <v>166</v>
      </c>
      <c r="G4" s="208" t="s">
        <v>167</v>
      </c>
      <c r="H4" s="210" t="s">
        <v>169</v>
      </c>
      <c r="I4" s="211" t="s">
        <v>1062</v>
      </c>
      <c r="J4" s="212" t="s">
        <v>8</v>
      </c>
      <c r="K4" s="213" t="s">
        <v>12</v>
      </c>
      <c r="L4" s="209" t="s">
        <v>168</v>
      </c>
      <c r="M4" s="214" t="s">
        <v>1063</v>
      </c>
      <c r="N4" s="216" t="s">
        <v>173</v>
      </c>
      <c r="O4" s="209" t="s">
        <v>174</v>
      </c>
      <c r="P4" s="209" t="s">
        <v>175</v>
      </c>
      <c r="Q4" s="209" t="s">
        <v>176</v>
      </c>
      <c r="R4" s="209" t="s">
        <v>177</v>
      </c>
      <c r="S4" s="209" t="s">
        <v>178</v>
      </c>
      <c r="T4" s="365" t="s">
        <v>1064</v>
      </c>
      <c r="U4" s="209" t="s">
        <v>179</v>
      </c>
      <c r="V4" s="208" t="s">
        <v>15</v>
      </c>
      <c r="W4" s="217" t="s">
        <v>180</v>
      </c>
      <c r="X4" s="217" t="s">
        <v>181</v>
      </c>
      <c r="Y4" s="217" t="s">
        <v>182</v>
      </c>
      <c r="Z4" s="217" t="s">
        <v>183</v>
      </c>
      <c r="AA4" s="217" t="s">
        <v>184</v>
      </c>
      <c r="AB4" s="218" t="s">
        <v>185</v>
      </c>
      <c r="AC4" s="218" t="s">
        <v>186</v>
      </c>
      <c r="AD4" s="218" t="s">
        <v>188</v>
      </c>
      <c r="AE4" s="218" t="s">
        <v>189</v>
      </c>
      <c r="AF4" s="217" t="s">
        <v>190</v>
      </c>
      <c r="AG4" s="217" t="s">
        <v>190</v>
      </c>
      <c r="AH4" s="217" t="s">
        <v>191</v>
      </c>
      <c r="AI4" s="217" t="s">
        <v>192</v>
      </c>
      <c r="AJ4" s="217" t="s">
        <v>193</v>
      </c>
      <c r="AK4" s="217" t="s">
        <v>194</v>
      </c>
      <c r="AL4" s="218" t="s">
        <v>195</v>
      </c>
      <c r="AM4" s="218" t="s">
        <v>196</v>
      </c>
      <c r="AN4" s="218" t="s">
        <v>197</v>
      </c>
      <c r="AO4" s="218" t="s">
        <v>198</v>
      </c>
      <c r="AP4" s="218" t="s">
        <v>199</v>
      </c>
      <c r="AQ4" s="217" t="s">
        <v>200</v>
      </c>
      <c r="AR4" s="217" t="s">
        <v>201</v>
      </c>
      <c r="AS4" s="217" t="s">
        <v>202</v>
      </c>
      <c r="AT4" s="217" t="s">
        <v>203</v>
      </c>
      <c r="AU4" s="217" t="s">
        <v>204</v>
      </c>
    </row>
    <row r="5" ht="42.75" customHeight="1">
      <c r="A5" s="354" t="s">
        <v>1065</v>
      </c>
      <c r="B5" s="208">
        <v>1.1E9</v>
      </c>
      <c r="C5" s="208" t="s">
        <v>9</v>
      </c>
      <c r="D5" s="208" t="s">
        <v>96</v>
      </c>
      <c r="E5" s="208" t="s">
        <v>123</v>
      </c>
      <c r="F5" s="208">
        <v>126.9783882</v>
      </c>
      <c r="G5" s="208">
        <v>37.5666103</v>
      </c>
      <c r="H5" s="210">
        <f>AS5/AN5</f>
        <v>0.2857142857</v>
      </c>
      <c r="I5" s="211" t="str">
        <f>ifs(H5=1, "유지", H5&lt;1, "축소",H5&gt;1,"확대")</f>
        <v>축소</v>
      </c>
      <c r="J5" s="219">
        <f>rank(H5,H$5)</f>
        <v>1</v>
      </c>
      <c r="K5" s="219">
        <f>rank(H5,H$5,1)</f>
        <v>1</v>
      </c>
      <c r="L5" s="209" t="s">
        <v>205</v>
      </c>
      <c r="M5" s="220" t="s">
        <v>206</v>
      </c>
      <c r="N5" s="216">
        <v>44756.0</v>
      </c>
      <c r="O5" s="221" t="s">
        <v>207</v>
      </c>
      <c r="P5" s="209" t="s">
        <v>208</v>
      </c>
      <c r="Q5" s="209" t="s">
        <v>209</v>
      </c>
      <c r="R5" s="209" t="s">
        <v>210</v>
      </c>
      <c r="S5" s="209" t="s">
        <v>211</v>
      </c>
      <c r="T5" s="209" t="s">
        <v>19</v>
      </c>
      <c r="U5" s="222" t="s">
        <v>212</v>
      </c>
      <c r="V5" s="208" t="s">
        <v>213</v>
      </c>
      <c r="W5" s="217" t="s">
        <v>37</v>
      </c>
      <c r="X5" s="217" t="s">
        <v>37</v>
      </c>
      <c r="Y5" s="217" t="s">
        <v>37</v>
      </c>
      <c r="Z5" s="217" t="s">
        <v>37</v>
      </c>
      <c r="AA5" s="217" t="s">
        <v>37</v>
      </c>
      <c r="AB5" s="218" t="s">
        <v>37</v>
      </c>
      <c r="AC5" s="218" t="s">
        <v>37</v>
      </c>
      <c r="AD5" s="218">
        <v>870249.0</v>
      </c>
      <c r="AE5" s="218" t="s">
        <v>37</v>
      </c>
      <c r="AF5" s="217" t="s">
        <v>37</v>
      </c>
      <c r="AG5" s="217" t="s">
        <v>37</v>
      </c>
      <c r="AH5" s="217" t="s">
        <v>37</v>
      </c>
      <c r="AI5" s="217" t="s">
        <v>37</v>
      </c>
      <c r="AJ5" s="217">
        <v>1388514.0</v>
      </c>
      <c r="AK5" s="217" t="s">
        <v>37</v>
      </c>
      <c r="AL5" s="218">
        <v>40.0</v>
      </c>
      <c r="AM5" s="218">
        <v>7.0</v>
      </c>
      <c r="AN5" s="218">
        <v>1750.0</v>
      </c>
      <c r="AO5" s="218">
        <v>1409719.0</v>
      </c>
      <c r="AP5" s="218">
        <v>273589.0</v>
      </c>
      <c r="AQ5" s="217">
        <v>50.0</v>
      </c>
      <c r="AR5" s="217">
        <v>7.0</v>
      </c>
      <c r="AS5" s="217">
        <v>500.0</v>
      </c>
      <c r="AT5" s="217">
        <v>1896211.0</v>
      </c>
      <c r="AU5" s="217">
        <v>269848.0</v>
      </c>
    </row>
  </sheetData>
  <customSheetViews>
    <customSheetView guid="{A96F1F64-1475-4E0B-9880-23119BB29448}" filter="1" showAutoFilter="1">
      <autoFilter ref="$A$4:$AU$5">
        <filterColumn colId="0">
          <filters>
            <filter val="value"/>
          </filters>
        </filterColumn>
      </autoFilter>
    </customSheetView>
    <customSheetView guid="{E4BE68FE-A53D-46D7-9C66-130AF721AF74}" filter="1" showAutoFilter="1">
      <autoFilter ref="$A$4:$AU$5">
        <filterColumn colId="0">
          <filters>
            <filter val="value"/>
          </filters>
        </filterColumn>
      </autoFilter>
    </customSheetView>
    <customSheetView guid="{15748F0F-D48D-491D-B37A-5A9505203F4A}" filter="1" showAutoFilter="1">
      <autoFilter ref="$A$4:$AU$5"/>
    </customSheetView>
    <customSheetView guid="{80B2EFB5-ACE3-4F33-B356-2307F223B2EC}" filter="1" showAutoFilter="1">
      <autoFilter ref="$A$4:$AU$5"/>
    </customSheetView>
  </customSheetViews>
  <hyperlinks>
    <hyperlink r:id="rId1" ref="U5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0"/>
    <col customWidth="1" min="2" max="2" width="7.13"/>
    <col customWidth="1" min="3" max="3" width="6.38"/>
    <col customWidth="1" min="4" max="4" width="9.75"/>
    <col customWidth="1" min="5" max="5" width="9.38"/>
    <col customWidth="1" min="8" max="8" width="11.13"/>
    <col customWidth="1" min="9" max="9" width="9.63"/>
    <col customWidth="1" min="10" max="10" width="12.0"/>
    <col customWidth="1" min="11" max="11" width="6.63"/>
    <col customWidth="1" min="12" max="12" width="8.38"/>
    <col customWidth="1" min="13" max="13" width="25.88"/>
    <col customWidth="1" min="15" max="20" width="9.75"/>
    <col customWidth="1" min="23" max="26" width="9.75"/>
    <col customWidth="1" min="27" max="27" width="32.75"/>
  </cols>
  <sheetData>
    <row r="1">
      <c r="A1" s="207" t="s">
        <v>161</v>
      </c>
      <c r="B1" s="208" t="s">
        <v>1066</v>
      </c>
      <c r="C1" s="208" t="s">
        <v>1061</v>
      </c>
      <c r="D1" s="208" t="s">
        <v>1067</v>
      </c>
      <c r="E1" s="208" t="s">
        <v>1068</v>
      </c>
      <c r="F1" s="208" t="s">
        <v>166</v>
      </c>
      <c r="G1" s="208" t="s">
        <v>167</v>
      </c>
      <c r="H1" s="209" t="s">
        <v>14</v>
      </c>
      <c r="I1" s="212" t="s">
        <v>1069</v>
      </c>
      <c r="J1" s="211" t="s">
        <v>1070</v>
      </c>
      <c r="K1" s="212" t="s">
        <v>8</v>
      </c>
      <c r="L1" s="213" t="s">
        <v>12</v>
      </c>
      <c r="M1" s="214" t="s">
        <v>1071</v>
      </c>
      <c r="N1" s="215" t="s">
        <v>1072</v>
      </c>
      <c r="O1" s="209" t="s">
        <v>1073</v>
      </c>
      <c r="P1" s="209" t="s">
        <v>1074</v>
      </c>
      <c r="Q1" s="209" t="s">
        <v>1075</v>
      </c>
      <c r="R1" s="209" t="s">
        <v>1076</v>
      </c>
      <c r="S1" s="209" t="s">
        <v>1077</v>
      </c>
      <c r="T1" s="209" t="s">
        <v>1078</v>
      </c>
      <c r="U1" s="217" t="s">
        <v>200</v>
      </c>
      <c r="V1" s="217" t="s">
        <v>201</v>
      </c>
      <c r="W1" s="217" t="s">
        <v>202</v>
      </c>
      <c r="X1" s="217" t="s">
        <v>203</v>
      </c>
      <c r="Y1" s="217" t="s">
        <v>204</v>
      </c>
      <c r="Z1" s="209" t="s">
        <v>1079</v>
      </c>
      <c r="AA1" s="208" t="s">
        <v>15</v>
      </c>
    </row>
    <row r="2" ht="42.75" customHeight="1">
      <c r="A2" s="208">
        <v>1.0</v>
      </c>
      <c r="B2" s="208">
        <v>1.1E9</v>
      </c>
      <c r="C2" s="208" t="s">
        <v>9</v>
      </c>
      <c r="D2" s="208" t="s">
        <v>96</v>
      </c>
      <c r="E2" s="208" t="s">
        <v>123</v>
      </c>
      <c r="F2" s="208">
        <v>126.9783882</v>
      </c>
      <c r="G2" s="208">
        <v>37.5666103</v>
      </c>
      <c r="H2" s="209" t="s">
        <v>205</v>
      </c>
      <c r="I2" s="210">
        <v>0.2857142857142857</v>
      </c>
      <c r="J2" s="211" t="s">
        <v>19</v>
      </c>
      <c r="K2" s="219">
        <v>182.0</v>
      </c>
      <c r="L2" s="219">
        <v>3.0</v>
      </c>
      <c r="M2" s="220" t="s">
        <v>206</v>
      </c>
      <c r="N2" s="214" t="s">
        <v>19</v>
      </c>
      <c r="O2" s="216">
        <v>44756.0</v>
      </c>
      <c r="P2" s="221" t="s">
        <v>207</v>
      </c>
      <c r="Q2" s="209" t="s">
        <v>208</v>
      </c>
      <c r="R2" s="209" t="s">
        <v>209</v>
      </c>
      <c r="S2" s="209" t="s">
        <v>210</v>
      </c>
      <c r="T2" s="209" t="s">
        <v>211</v>
      </c>
      <c r="U2" s="217">
        <v>50.0</v>
      </c>
      <c r="V2" s="217">
        <v>7.0</v>
      </c>
      <c r="W2" s="217">
        <v>500.0</v>
      </c>
      <c r="X2" s="217">
        <v>1896211.0</v>
      </c>
      <c r="Y2" s="217">
        <v>269848.0</v>
      </c>
      <c r="Z2" s="222" t="s">
        <v>212</v>
      </c>
      <c r="AA2" s="208" t="s">
        <v>213</v>
      </c>
    </row>
    <row r="3" ht="42.75" customHeight="1">
      <c r="A3" s="208">
        <v>2.0</v>
      </c>
      <c r="B3" s="208">
        <v>2.6E9</v>
      </c>
      <c r="C3" s="208" t="s">
        <v>9</v>
      </c>
      <c r="D3" s="207" t="s">
        <v>97</v>
      </c>
      <c r="E3" s="208" t="s">
        <v>125</v>
      </c>
      <c r="F3" s="223">
        <v>129.0750223</v>
      </c>
      <c r="G3" s="223">
        <v>35.179816</v>
      </c>
      <c r="H3" s="224" t="s">
        <v>214</v>
      </c>
      <c r="I3" s="210">
        <v>0.6680863501607582</v>
      </c>
      <c r="J3" s="211" t="s">
        <v>19</v>
      </c>
      <c r="K3" s="219">
        <v>152.0</v>
      </c>
      <c r="L3" s="219">
        <v>33.0</v>
      </c>
      <c r="M3" s="220" t="s">
        <v>215</v>
      </c>
      <c r="N3" s="225" t="s">
        <v>22</v>
      </c>
      <c r="O3" s="226">
        <v>43831.0</v>
      </c>
      <c r="P3" s="221" t="s">
        <v>207</v>
      </c>
      <c r="Q3" s="224" t="s">
        <v>1080</v>
      </c>
      <c r="R3" s="227" t="s">
        <v>209</v>
      </c>
      <c r="S3" s="227" t="s">
        <v>210</v>
      </c>
      <c r="T3" s="224" t="s">
        <v>1081</v>
      </c>
      <c r="U3" s="229">
        <v>100.0</v>
      </c>
      <c r="V3" s="229">
        <v>7.0</v>
      </c>
      <c r="W3" s="229">
        <v>16000.0</v>
      </c>
      <c r="X3" s="229">
        <v>1239000.0</v>
      </c>
      <c r="Y3" s="229">
        <v>158980.0</v>
      </c>
      <c r="Z3" s="228" t="s">
        <v>218</v>
      </c>
      <c r="AA3" s="223" t="s">
        <v>1082</v>
      </c>
    </row>
    <row r="4" ht="42.75" customHeight="1">
      <c r="A4" s="208">
        <v>3.0</v>
      </c>
      <c r="B4" s="208">
        <v>2.7E9</v>
      </c>
      <c r="C4" s="208" t="s">
        <v>9</v>
      </c>
      <c r="D4" s="207" t="s">
        <v>101</v>
      </c>
      <c r="E4" s="208" t="s">
        <v>138</v>
      </c>
      <c r="F4" s="223">
        <v>128.601763</v>
      </c>
      <c r="G4" s="223">
        <v>35.87139</v>
      </c>
      <c r="H4" s="231" t="s">
        <v>220</v>
      </c>
      <c r="I4" s="210">
        <v>0.5736363636363636</v>
      </c>
      <c r="J4" s="211" t="s">
        <v>19</v>
      </c>
      <c r="K4" s="219">
        <v>162.0</v>
      </c>
      <c r="L4" s="219">
        <v>23.0</v>
      </c>
      <c r="M4" s="220" t="s">
        <v>206</v>
      </c>
      <c r="N4" s="232" t="s">
        <v>22</v>
      </c>
      <c r="O4" s="226">
        <v>43985.0</v>
      </c>
      <c r="P4" s="221" t="s">
        <v>207</v>
      </c>
      <c r="Q4" s="231" t="s">
        <v>1083</v>
      </c>
      <c r="R4" s="227" t="s">
        <v>209</v>
      </c>
      <c r="S4" s="231" t="s">
        <v>210</v>
      </c>
      <c r="T4" s="231" t="s">
        <v>222</v>
      </c>
      <c r="U4" s="229">
        <v>50.0</v>
      </c>
      <c r="V4" s="229">
        <v>7.0</v>
      </c>
      <c r="W4" s="229">
        <v>6310.0</v>
      </c>
      <c r="X4" s="235" t="s">
        <v>37</v>
      </c>
      <c r="Y4" s="229">
        <v>98031.0</v>
      </c>
      <c r="Z4" s="233" t="s">
        <v>223</v>
      </c>
      <c r="AA4" s="234" t="s">
        <v>1084</v>
      </c>
    </row>
    <row r="5" ht="42.75" customHeight="1">
      <c r="A5" s="208">
        <v>4.0</v>
      </c>
      <c r="B5" s="208">
        <v>2.8E9</v>
      </c>
      <c r="C5" s="236" t="s">
        <v>9</v>
      </c>
      <c r="D5" s="236" t="s">
        <v>98</v>
      </c>
      <c r="E5" s="236" t="s">
        <v>128</v>
      </c>
      <c r="F5" s="236">
        <v>126.7051505</v>
      </c>
      <c r="G5" s="236">
        <v>37.4559418</v>
      </c>
      <c r="H5" s="221" t="s">
        <v>225</v>
      </c>
      <c r="I5" s="210">
        <v>0.7444168734491315</v>
      </c>
      <c r="J5" s="211" t="s">
        <v>19</v>
      </c>
      <c r="K5" s="219">
        <v>127.0</v>
      </c>
      <c r="L5" s="219">
        <v>58.0</v>
      </c>
      <c r="M5" s="220" t="s">
        <v>226</v>
      </c>
      <c r="N5" s="237" t="s">
        <v>22</v>
      </c>
      <c r="O5" s="238">
        <v>43252.0</v>
      </c>
      <c r="P5" s="221" t="s">
        <v>207</v>
      </c>
      <c r="Q5" s="221" t="s">
        <v>227</v>
      </c>
      <c r="R5" s="221" t="s">
        <v>209</v>
      </c>
      <c r="S5" s="221" t="s">
        <v>210</v>
      </c>
      <c r="T5" s="221" t="s">
        <v>228</v>
      </c>
      <c r="U5" s="235">
        <v>30.0</v>
      </c>
      <c r="V5" s="235">
        <v>10.0</v>
      </c>
      <c r="W5" s="235">
        <v>30000.0</v>
      </c>
      <c r="X5" s="235">
        <v>2425878.0</v>
      </c>
      <c r="Y5" s="235">
        <v>107005.0</v>
      </c>
      <c r="Z5" s="239" t="s">
        <v>229</v>
      </c>
      <c r="AA5" s="236" t="s">
        <v>230</v>
      </c>
    </row>
    <row r="6" ht="42.75" customHeight="1">
      <c r="A6" s="208">
        <v>5.0</v>
      </c>
      <c r="B6" s="208">
        <v>2.9E9</v>
      </c>
      <c r="C6" s="223" t="s">
        <v>9</v>
      </c>
      <c r="D6" s="234" t="s">
        <v>99</v>
      </c>
      <c r="E6" s="223" t="s">
        <v>131</v>
      </c>
      <c r="F6" s="223">
        <v>126.851338</v>
      </c>
      <c r="G6" s="223">
        <v>35.160032</v>
      </c>
      <c r="H6" s="227" t="s">
        <v>231</v>
      </c>
      <c r="I6" s="210">
        <v>0.8674918831168831</v>
      </c>
      <c r="J6" s="211" t="s">
        <v>19</v>
      </c>
      <c r="K6" s="219">
        <v>95.0</v>
      </c>
      <c r="L6" s="219">
        <v>90.0</v>
      </c>
      <c r="M6" s="220" t="s">
        <v>232</v>
      </c>
      <c r="N6" s="241" t="s">
        <v>22</v>
      </c>
      <c r="O6" s="226">
        <v>43544.0</v>
      </c>
      <c r="P6" s="221" t="s">
        <v>207</v>
      </c>
      <c r="Q6" s="227" t="s">
        <v>227</v>
      </c>
      <c r="R6" s="227" t="s">
        <v>209</v>
      </c>
      <c r="S6" s="231" t="s">
        <v>210</v>
      </c>
      <c r="T6" s="231" t="s">
        <v>233</v>
      </c>
      <c r="U6" s="229">
        <v>50.0</v>
      </c>
      <c r="V6" s="229">
        <v>10.0</v>
      </c>
      <c r="W6" s="229">
        <v>8550.0</v>
      </c>
      <c r="X6" s="229">
        <v>4255215.0</v>
      </c>
      <c r="Y6" s="229">
        <v>70978.0</v>
      </c>
      <c r="Z6" s="242" t="s">
        <v>1085</v>
      </c>
      <c r="AA6" s="234" t="s">
        <v>1086</v>
      </c>
    </row>
    <row r="7" ht="42.75" customHeight="1">
      <c r="A7" s="223">
        <v>6.0</v>
      </c>
      <c r="B7" s="208">
        <v>3.0E9</v>
      </c>
      <c r="C7" s="223" t="s">
        <v>9</v>
      </c>
      <c r="D7" s="234" t="s">
        <v>49</v>
      </c>
      <c r="E7" s="223" t="s">
        <v>133</v>
      </c>
      <c r="F7" s="223">
        <v>127.3849508</v>
      </c>
      <c r="G7" s="223">
        <v>36.3504396</v>
      </c>
      <c r="H7" s="227" t="s">
        <v>50</v>
      </c>
      <c r="I7" s="210">
        <v>0.22097976570820022</v>
      </c>
      <c r="J7" s="211" t="s">
        <v>19</v>
      </c>
      <c r="K7" s="219">
        <v>184.0</v>
      </c>
      <c r="L7" s="219">
        <v>1.0</v>
      </c>
      <c r="M7" s="220" t="s">
        <v>236</v>
      </c>
      <c r="N7" s="241" t="s">
        <v>22</v>
      </c>
      <c r="O7" s="226">
        <v>43965.0</v>
      </c>
      <c r="P7" s="221" t="s">
        <v>207</v>
      </c>
      <c r="Q7" s="227" t="s">
        <v>227</v>
      </c>
      <c r="R7" s="227" t="s">
        <v>237</v>
      </c>
      <c r="S7" s="227" t="s">
        <v>238</v>
      </c>
      <c r="T7" s="227" t="s">
        <v>1087</v>
      </c>
      <c r="U7" s="229">
        <v>30.0</v>
      </c>
      <c r="V7" s="229">
        <v>10.0</v>
      </c>
      <c r="W7" s="229">
        <v>4150.0</v>
      </c>
      <c r="X7" s="229">
        <v>1100824.0</v>
      </c>
      <c r="Y7" s="229">
        <v>64327.0</v>
      </c>
      <c r="Z7" s="233" t="s">
        <v>240</v>
      </c>
      <c r="AA7" s="223" t="s">
        <v>37</v>
      </c>
    </row>
    <row r="8" ht="42.75" customHeight="1">
      <c r="A8" s="208">
        <v>7.0</v>
      </c>
      <c r="B8" s="208">
        <v>3.1E9</v>
      </c>
      <c r="C8" s="208" t="s">
        <v>9</v>
      </c>
      <c r="D8" s="208" t="s">
        <v>100</v>
      </c>
      <c r="E8" s="208" t="s">
        <v>136</v>
      </c>
      <c r="F8" s="208">
        <v>129.3112994</v>
      </c>
      <c r="G8" s="208">
        <v>35.5394773</v>
      </c>
      <c r="H8" s="209" t="s">
        <v>241</v>
      </c>
      <c r="I8" s="210">
        <v>0.8986928104575164</v>
      </c>
      <c r="J8" s="211" t="s">
        <v>19</v>
      </c>
      <c r="K8" s="219">
        <v>89.0</v>
      </c>
      <c r="L8" s="219">
        <v>96.0</v>
      </c>
      <c r="M8" s="220" t="s">
        <v>242</v>
      </c>
      <c r="N8" s="214" t="s">
        <v>19</v>
      </c>
      <c r="O8" s="216">
        <v>43706.0</v>
      </c>
      <c r="P8" s="221" t="s">
        <v>207</v>
      </c>
      <c r="Q8" s="209" t="s">
        <v>208</v>
      </c>
      <c r="R8" s="209" t="s">
        <v>209</v>
      </c>
      <c r="S8" s="209" t="s">
        <v>210</v>
      </c>
      <c r="T8" s="209" t="s">
        <v>228</v>
      </c>
      <c r="U8" s="217">
        <v>50.0</v>
      </c>
      <c r="V8" s="217">
        <v>7.0</v>
      </c>
      <c r="W8" s="217">
        <v>4400.0</v>
      </c>
      <c r="X8" s="217">
        <v>265319.0</v>
      </c>
      <c r="Y8" s="217">
        <v>54802.0</v>
      </c>
      <c r="Z8" s="222" t="s">
        <v>243</v>
      </c>
      <c r="AA8" s="208" t="s">
        <v>244</v>
      </c>
    </row>
    <row r="9" ht="42.75" customHeight="1">
      <c r="A9" s="208">
        <v>8.0</v>
      </c>
      <c r="B9" s="208">
        <v>3.611E9</v>
      </c>
      <c r="C9" s="208" t="s">
        <v>9</v>
      </c>
      <c r="D9" s="207" t="s">
        <v>102</v>
      </c>
      <c r="E9" s="208" t="s">
        <v>140</v>
      </c>
      <c r="F9" s="223">
        <v>127.289041726435</v>
      </c>
      <c r="G9" s="223">
        <v>36.4800603464211</v>
      </c>
      <c r="H9" s="227" t="s">
        <v>245</v>
      </c>
      <c r="I9" s="210">
        <v>1.0606060606060606</v>
      </c>
      <c r="J9" s="211" t="s">
        <v>17</v>
      </c>
      <c r="K9" s="219">
        <v>43.0</v>
      </c>
      <c r="L9" s="219">
        <v>142.0</v>
      </c>
      <c r="M9" s="243" t="s">
        <v>246</v>
      </c>
      <c r="N9" s="241" t="s">
        <v>19</v>
      </c>
      <c r="O9" s="226">
        <v>43893.0</v>
      </c>
      <c r="P9" s="221" t="s">
        <v>207</v>
      </c>
      <c r="Q9" s="227" t="s">
        <v>227</v>
      </c>
      <c r="R9" s="224" t="s">
        <v>209</v>
      </c>
      <c r="S9" s="244" t="s">
        <v>210</v>
      </c>
      <c r="T9" s="224" t="s">
        <v>247</v>
      </c>
      <c r="U9" s="229">
        <v>100.0</v>
      </c>
      <c r="V9" s="229">
        <v>7.0</v>
      </c>
      <c r="W9" s="229">
        <v>3500.0</v>
      </c>
      <c r="X9" s="229">
        <v>217291.0</v>
      </c>
      <c r="Y9" s="229">
        <v>14040.0</v>
      </c>
      <c r="Z9" s="228" t="s">
        <v>248</v>
      </c>
      <c r="AA9" s="245" t="s">
        <v>1088</v>
      </c>
    </row>
    <row r="10" ht="42.75" customHeight="1">
      <c r="A10" s="246">
        <v>9.0</v>
      </c>
      <c r="B10" s="246">
        <v>4.1E9</v>
      </c>
      <c r="C10" s="246" t="s">
        <v>9</v>
      </c>
      <c r="D10" s="247" t="s">
        <v>103</v>
      </c>
      <c r="E10" s="246" t="s">
        <v>141</v>
      </c>
      <c r="F10" s="246">
        <v>127.0535128</v>
      </c>
      <c r="G10" s="246">
        <v>37.2893545</v>
      </c>
      <c r="H10" s="248" t="s">
        <v>37</v>
      </c>
      <c r="I10" s="249" t="s">
        <v>37</v>
      </c>
      <c r="J10" s="250" t="s">
        <v>23</v>
      </c>
      <c r="K10" s="251" t="s">
        <v>37</v>
      </c>
      <c r="L10" s="251" t="s">
        <v>37</v>
      </c>
      <c r="M10" s="252" t="s">
        <v>37</v>
      </c>
      <c r="N10" s="253" t="s">
        <v>23</v>
      </c>
      <c r="O10" s="254" t="s">
        <v>37</v>
      </c>
      <c r="P10" s="248" t="s">
        <v>37</v>
      </c>
      <c r="Q10" s="248" t="s">
        <v>37</v>
      </c>
      <c r="R10" s="248" t="s">
        <v>37</v>
      </c>
      <c r="S10" s="248" t="s">
        <v>37</v>
      </c>
      <c r="T10" s="248" t="s">
        <v>37</v>
      </c>
      <c r="U10" s="248"/>
      <c r="V10" s="248"/>
      <c r="W10" s="248"/>
      <c r="X10" s="248"/>
      <c r="Y10" s="248"/>
      <c r="Z10" s="246" t="s">
        <v>250</v>
      </c>
      <c r="AA10" s="246" t="s">
        <v>1089</v>
      </c>
    </row>
    <row r="11" ht="42.75" customHeight="1">
      <c r="A11" s="223">
        <v>10.0</v>
      </c>
      <c r="B11" s="208">
        <v>4.2E9</v>
      </c>
      <c r="C11" s="223" t="s">
        <v>9</v>
      </c>
      <c r="D11" s="234" t="s">
        <v>104</v>
      </c>
      <c r="E11" s="223" t="s">
        <v>143</v>
      </c>
      <c r="F11" s="223">
        <v>127.72975</v>
      </c>
      <c r="G11" s="223">
        <v>37.885399</v>
      </c>
      <c r="H11" s="227" t="s">
        <v>252</v>
      </c>
      <c r="I11" s="210">
        <v>0.8571428571428571</v>
      </c>
      <c r="J11" s="211" t="s">
        <v>19</v>
      </c>
      <c r="K11" s="219">
        <v>99.0</v>
      </c>
      <c r="L11" s="219">
        <v>86.0</v>
      </c>
      <c r="M11" s="220" t="s">
        <v>253</v>
      </c>
      <c r="N11" s="241" t="s">
        <v>22</v>
      </c>
      <c r="O11" s="226">
        <v>43891.0</v>
      </c>
      <c r="P11" s="221" t="s">
        <v>207</v>
      </c>
      <c r="Q11" s="227" t="s">
        <v>208</v>
      </c>
      <c r="R11" s="227" t="s">
        <v>209</v>
      </c>
      <c r="S11" s="227" t="s">
        <v>210</v>
      </c>
      <c r="T11" s="227" t="s">
        <v>254</v>
      </c>
      <c r="U11" s="229">
        <v>30.0</v>
      </c>
      <c r="V11" s="229">
        <v>7.0</v>
      </c>
      <c r="W11" s="229">
        <v>660.0</v>
      </c>
      <c r="X11" s="229">
        <v>479000.0</v>
      </c>
      <c r="Y11" s="229">
        <v>83774.0</v>
      </c>
      <c r="Z11" s="233" t="s">
        <v>255</v>
      </c>
      <c r="AA11" s="223" t="s">
        <v>37</v>
      </c>
    </row>
    <row r="12" ht="42.75" customHeight="1">
      <c r="A12" s="246">
        <v>11.0</v>
      </c>
      <c r="B12" s="246">
        <v>4.3E9</v>
      </c>
      <c r="C12" s="246" t="s">
        <v>9</v>
      </c>
      <c r="D12" s="247" t="s">
        <v>105</v>
      </c>
      <c r="E12" s="246" t="s">
        <v>146</v>
      </c>
      <c r="F12" s="246">
        <v>127.4913605</v>
      </c>
      <c r="G12" s="246">
        <v>36.6360995</v>
      </c>
      <c r="H12" s="248" t="s">
        <v>37</v>
      </c>
      <c r="I12" s="249" t="s">
        <v>37</v>
      </c>
      <c r="J12" s="250" t="s">
        <v>23</v>
      </c>
      <c r="K12" s="251" t="s">
        <v>37</v>
      </c>
      <c r="L12" s="251" t="s">
        <v>37</v>
      </c>
      <c r="M12" s="252" t="s">
        <v>37</v>
      </c>
      <c r="N12" s="253" t="s">
        <v>23</v>
      </c>
      <c r="O12" s="254" t="s">
        <v>37</v>
      </c>
      <c r="P12" s="248" t="s">
        <v>37</v>
      </c>
      <c r="Q12" s="248" t="s">
        <v>37</v>
      </c>
      <c r="R12" s="248" t="s">
        <v>37</v>
      </c>
      <c r="S12" s="248" t="s">
        <v>37</v>
      </c>
      <c r="T12" s="248" t="s">
        <v>37</v>
      </c>
      <c r="U12" s="248" t="s">
        <v>37</v>
      </c>
      <c r="V12" s="248" t="s">
        <v>37</v>
      </c>
      <c r="W12" s="248" t="s">
        <v>37</v>
      </c>
      <c r="X12" s="248" t="s">
        <v>37</v>
      </c>
      <c r="Y12" s="248" t="s">
        <v>37</v>
      </c>
      <c r="Z12" s="248" t="s">
        <v>37</v>
      </c>
      <c r="AA12" s="246" t="s">
        <v>37</v>
      </c>
    </row>
    <row r="13" ht="42.75" customHeight="1">
      <c r="A13" s="246">
        <v>12.0</v>
      </c>
      <c r="B13" s="246">
        <v>4.4E9</v>
      </c>
      <c r="C13" s="246" t="s">
        <v>9</v>
      </c>
      <c r="D13" s="247" t="s">
        <v>106</v>
      </c>
      <c r="E13" s="246" t="s">
        <v>148</v>
      </c>
      <c r="F13" s="246">
        <v>126.672908</v>
      </c>
      <c r="G13" s="246">
        <v>36.659249</v>
      </c>
      <c r="H13" s="248" t="s">
        <v>37</v>
      </c>
      <c r="I13" s="249" t="s">
        <v>37</v>
      </c>
      <c r="J13" s="250" t="s">
        <v>23</v>
      </c>
      <c r="K13" s="251" t="s">
        <v>37</v>
      </c>
      <c r="L13" s="251" t="s">
        <v>37</v>
      </c>
      <c r="M13" s="252" t="s">
        <v>37</v>
      </c>
      <c r="N13" s="253" t="s">
        <v>23</v>
      </c>
      <c r="O13" s="254" t="s">
        <v>37</v>
      </c>
      <c r="P13" s="248" t="s">
        <v>37</v>
      </c>
      <c r="Q13" s="248" t="s">
        <v>37</v>
      </c>
      <c r="R13" s="248" t="s">
        <v>37</v>
      </c>
      <c r="S13" s="248" t="s">
        <v>37</v>
      </c>
      <c r="T13" s="248" t="s">
        <v>37</v>
      </c>
      <c r="U13" s="248" t="s">
        <v>37</v>
      </c>
      <c r="V13" s="248" t="s">
        <v>37</v>
      </c>
      <c r="W13" s="248" t="s">
        <v>37</v>
      </c>
      <c r="X13" s="248" t="s">
        <v>37</v>
      </c>
      <c r="Y13" s="248" t="s">
        <v>37</v>
      </c>
      <c r="Z13" s="248" t="s">
        <v>37</v>
      </c>
      <c r="AA13" s="246" t="s">
        <v>37</v>
      </c>
    </row>
    <row r="14" ht="42.75" customHeight="1">
      <c r="A14" s="246">
        <v>13.0</v>
      </c>
      <c r="B14" s="246">
        <v>4.5E9</v>
      </c>
      <c r="C14" s="246" t="s">
        <v>9</v>
      </c>
      <c r="D14" s="247" t="s">
        <v>107</v>
      </c>
      <c r="E14" s="246" t="s">
        <v>150</v>
      </c>
      <c r="F14" s="246">
        <v>127.108784</v>
      </c>
      <c r="G14" s="246">
        <v>35.8203294</v>
      </c>
      <c r="H14" s="248" t="s">
        <v>37</v>
      </c>
      <c r="I14" s="249" t="s">
        <v>37</v>
      </c>
      <c r="J14" s="250" t="s">
        <v>23</v>
      </c>
      <c r="K14" s="251" t="s">
        <v>37</v>
      </c>
      <c r="L14" s="251" t="s">
        <v>37</v>
      </c>
      <c r="M14" s="252" t="s">
        <v>37</v>
      </c>
      <c r="N14" s="253" t="s">
        <v>23</v>
      </c>
      <c r="O14" s="254" t="s">
        <v>37</v>
      </c>
      <c r="P14" s="248" t="s">
        <v>37</v>
      </c>
      <c r="Q14" s="248" t="s">
        <v>37</v>
      </c>
      <c r="R14" s="248" t="s">
        <v>37</v>
      </c>
      <c r="S14" s="248" t="s">
        <v>37</v>
      </c>
      <c r="T14" s="248" t="s">
        <v>37</v>
      </c>
      <c r="U14" s="248" t="s">
        <v>37</v>
      </c>
      <c r="V14" s="248" t="s">
        <v>37</v>
      </c>
      <c r="W14" s="248" t="s">
        <v>37</v>
      </c>
      <c r="X14" s="248" t="s">
        <v>37</v>
      </c>
      <c r="Y14" s="248" t="s">
        <v>37</v>
      </c>
      <c r="Z14" s="248" t="s">
        <v>37</v>
      </c>
      <c r="AA14" s="246" t="s">
        <v>37</v>
      </c>
    </row>
    <row r="15" ht="42.75" customHeight="1">
      <c r="A15" s="246">
        <v>14.0</v>
      </c>
      <c r="B15" s="246">
        <v>4.6E9</v>
      </c>
      <c r="C15" s="246" t="s">
        <v>9</v>
      </c>
      <c r="D15" s="247" t="s">
        <v>154</v>
      </c>
      <c r="E15" s="246" t="s">
        <v>152</v>
      </c>
      <c r="F15" s="246">
        <v>126.4631714</v>
      </c>
      <c r="G15" s="246">
        <v>34.8161102</v>
      </c>
      <c r="H15" s="248" t="s">
        <v>37</v>
      </c>
      <c r="I15" s="249" t="s">
        <v>37</v>
      </c>
      <c r="J15" s="250" t="s">
        <v>23</v>
      </c>
      <c r="K15" s="251" t="s">
        <v>37</v>
      </c>
      <c r="L15" s="251" t="s">
        <v>37</v>
      </c>
      <c r="M15" s="252" t="s">
        <v>37</v>
      </c>
      <c r="N15" s="253" t="s">
        <v>23</v>
      </c>
      <c r="O15" s="254" t="s">
        <v>37</v>
      </c>
      <c r="P15" s="248" t="s">
        <v>37</v>
      </c>
      <c r="Q15" s="248" t="s">
        <v>37</v>
      </c>
      <c r="R15" s="248" t="s">
        <v>37</v>
      </c>
      <c r="S15" s="248" t="s">
        <v>37</v>
      </c>
      <c r="T15" s="248" t="s">
        <v>37</v>
      </c>
      <c r="U15" s="248" t="s">
        <v>37</v>
      </c>
      <c r="V15" s="248" t="s">
        <v>37</v>
      </c>
      <c r="W15" s="248" t="s">
        <v>37</v>
      </c>
      <c r="X15" s="248" t="s">
        <v>37</v>
      </c>
      <c r="Y15" s="248" t="s">
        <v>37</v>
      </c>
      <c r="Z15" s="248" t="s">
        <v>37</v>
      </c>
      <c r="AA15" s="246" t="s">
        <v>37</v>
      </c>
    </row>
    <row r="16" ht="42.75" customHeight="1">
      <c r="A16" s="246">
        <v>15.0</v>
      </c>
      <c r="B16" s="246">
        <v>4.7E9</v>
      </c>
      <c r="C16" s="246" t="s">
        <v>9</v>
      </c>
      <c r="D16" s="247" t="s">
        <v>109</v>
      </c>
      <c r="E16" s="246" t="s">
        <v>155</v>
      </c>
      <c r="F16" s="246">
        <v>128.5056462</v>
      </c>
      <c r="G16" s="246">
        <v>36.5759477</v>
      </c>
      <c r="H16" s="248" t="s">
        <v>37</v>
      </c>
      <c r="I16" s="249" t="s">
        <v>37</v>
      </c>
      <c r="J16" s="250" t="s">
        <v>23</v>
      </c>
      <c r="K16" s="251" t="s">
        <v>37</v>
      </c>
      <c r="L16" s="251" t="s">
        <v>37</v>
      </c>
      <c r="M16" s="252" t="s">
        <v>37</v>
      </c>
      <c r="N16" s="253" t="s">
        <v>23</v>
      </c>
      <c r="O16" s="254" t="s">
        <v>37</v>
      </c>
      <c r="P16" s="248" t="s">
        <v>37</v>
      </c>
      <c r="Q16" s="248" t="s">
        <v>37</v>
      </c>
      <c r="R16" s="248" t="s">
        <v>37</v>
      </c>
      <c r="S16" s="248" t="s">
        <v>37</v>
      </c>
      <c r="T16" s="248" t="s">
        <v>37</v>
      </c>
      <c r="U16" s="248" t="s">
        <v>37</v>
      </c>
      <c r="V16" s="248" t="s">
        <v>37</v>
      </c>
      <c r="W16" s="248" t="s">
        <v>37</v>
      </c>
      <c r="X16" s="248" t="s">
        <v>37</v>
      </c>
      <c r="Y16" s="248" t="s">
        <v>37</v>
      </c>
      <c r="Z16" s="255" t="s">
        <v>256</v>
      </c>
      <c r="AA16" s="246" t="s">
        <v>37</v>
      </c>
    </row>
    <row r="17" ht="42.75" customHeight="1">
      <c r="A17" s="256">
        <v>16.0</v>
      </c>
      <c r="B17" s="256">
        <v>4.8E9</v>
      </c>
      <c r="C17" s="256" t="s">
        <v>9</v>
      </c>
      <c r="D17" s="257" t="s">
        <v>110</v>
      </c>
      <c r="E17" s="256" t="s">
        <v>157</v>
      </c>
      <c r="F17" s="256">
        <v>128.6919403</v>
      </c>
      <c r="G17" s="256">
        <v>35.2377974</v>
      </c>
      <c r="H17" s="257" t="s">
        <v>257</v>
      </c>
      <c r="I17" s="258" t="s">
        <v>37</v>
      </c>
      <c r="J17" s="259" t="s">
        <v>20</v>
      </c>
      <c r="K17" s="260" t="s">
        <v>37</v>
      </c>
      <c r="L17" s="260" t="s">
        <v>37</v>
      </c>
      <c r="M17" s="261" t="s">
        <v>1090</v>
      </c>
      <c r="N17" s="262" t="s">
        <v>23</v>
      </c>
      <c r="O17" s="263">
        <v>43691.0</v>
      </c>
      <c r="P17" s="264">
        <v>44926.0</v>
      </c>
      <c r="Q17" s="256" t="s">
        <v>208</v>
      </c>
      <c r="R17" s="256" t="s">
        <v>37</v>
      </c>
      <c r="S17" s="256" t="s">
        <v>37</v>
      </c>
      <c r="T17" s="256" t="s">
        <v>259</v>
      </c>
      <c r="U17" s="267" t="s">
        <v>37</v>
      </c>
      <c r="V17" s="267" t="s">
        <v>37</v>
      </c>
      <c r="W17" s="267" t="s">
        <v>37</v>
      </c>
      <c r="X17" s="267" t="s">
        <v>37</v>
      </c>
      <c r="Y17" s="267" t="s">
        <v>37</v>
      </c>
      <c r="Z17" s="265" t="s">
        <v>260</v>
      </c>
      <c r="AA17" s="256" t="s">
        <v>37</v>
      </c>
    </row>
    <row r="18" ht="42.75" customHeight="1">
      <c r="A18" s="236">
        <v>17.0</v>
      </c>
      <c r="B18" s="208">
        <v>5.0E9</v>
      </c>
      <c r="C18" s="223" t="s">
        <v>9</v>
      </c>
      <c r="D18" s="234" t="s">
        <v>111</v>
      </c>
      <c r="E18" s="223" t="s">
        <v>159</v>
      </c>
      <c r="F18" s="223">
        <v>126.4982702</v>
      </c>
      <c r="G18" s="223">
        <v>33.4889944</v>
      </c>
      <c r="H18" s="227" t="s">
        <v>261</v>
      </c>
      <c r="I18" s="210">
        <v>0.899685110211426</v>
      </c>
      <c r="J18" s="211" t="s">
        <v>19</v>
      </c>
      <c r="K18" s="219">
        <v>88.0</v>
      </c>
      <c r="L18" s="219">
        <v>97.0</v>
      </c>
      <c r="M18" s="220" t="s">
        <v>262</v>
      </c>
      <c r="N18" s="241" t="s">
        <v>19</v>
      </c>
      <c r="O18" s="226">
        <v>44165.0</v>
      </c>
      <c r="P18" s="221" t="s">
        <v>207</v>
      </c>
      <c r="Q18" s="227" t="s">
        <v>1091</v>
      </c>
      <c r="R18" s="227" t="s">
        <v>237</v>
      </c>
      <c r="S18" s="227" t="s">
        <v>210</v>
      </c>
      <c r="T18" s="227" t="s">
        <v>264</v>
      </c>
      <c r="U18" s="229">
        <v>70.0</v>
      </c>
      <c r="V18" s="229">
        <v>7.0</v>
      </c>
      <c r="W18" s="229">
        <v>4000.0</v>
      </c>
      <c r="X18" s="229">
        <v>620655.0</v>
      </c>
      <c r="Y18" s="229">
        <v>39756.0</v>
      </c>
      <c r="Z18" s="233" t="s">
        <v>265</v>
      </c>
      <c r="AA18" s="223" t="s">
        <v>266</v>
      </c>
    </row>
    <row r="19" ht="42.75" customHeight="1">
      <c r="A19" s="208">
        <v>18.0</v>
      </c>
      <c r="B19" s="208">
        <v>1.111E9</v>
      </c>
      <c r="C19" s="208" t="s">
        <v>10</v>
      </c>
      <c r="D19" s="208" t="s">
        <v>96</v>
      </c>
      <c r="E19" s="208" t="s">
        <v>267</v>
      </c>
      <c r="F19" s="208">
        <v>126.9788345</v>
      </c>
      <c r="G19" s="208">
        <v>37.5735207</v>
      </c>
      <c r="H19" s="209" t="s">
        <v>268</v>
      </c>
      <c r="I19" s="210">
        <v>0.4722792607802875</v>
      </c>
      <c r="J19" s="211" t="s">
        <v>19</v>
      </c>
      <c r="K19" s="219">
        <v>173.0</v>
      </c>
      <c r="L19" s="219">
        <v>12.0</v>
      </c>
      <c r="M19" s="220" t="s">
        <v>269</v>
      </c>
      <c r="N19" s="214" t="s">
        <v>18</v>
      </c>
      <c r="O19" s="216">
        <v>43847.0</v>
      </c>
      <c r="P19" s="221" t="s">
        <v>207</v>
      </c>
      <c r="Q19" s="209" t="s">
        <v>208</v>
      </c>
      <c r="R19" s="209" t="s">
        <v>209</v>
      </c>
      <c r="S19" s="209" t="s">
        <v>210</v>
      </c>
      <c r="T19" s="209" t="s">
        <v>211</v>
      </c>
      <c r="U19" s="217">
        <v>50.0</v>
      </c>
      <c r="V19" s="217">
        <v>7.0</v>
      </c>
      <c r="W19" s="217">
        <v>230.0</v>
      </c>
      <c r="X19" s="217">
        <v>1902931.0</v>
      </c>
      <c r="Y19" s="217">
        <v>11997.0</v>
      </c>
      <c r="Z19" s="268" t="s">
        <v>212</v>
      </c>
      <c r="AA19" s="208" t="s">
        <v>270</v>
      </c>
    </row>
    <row r="20" ht="42.75" customHeight="1">
      <c r="A20" s="208">
        <v>19.0</v>
      </c>
      <c r="B20" s="208">
        <v>1.114E9</v>
      </c>
      <c r="C20" s="236" t="s">
        <v>10</v>
      </c>
      <c r="D20" s="236" t="s">
        <v>96</v>
      </c>
      <c r="E20" s="236" t="s">
        <v>271</v>
      </c>
      <c r="F20" s="208">
        <v>126.997602</v>
      </c>
      <c r="G20" s="208">
        <v>37.563843</v>
      </c>
      <c r="H20" s="221" t="s">
        <v>272</v>
      </c>
      <c r="I20" s="210">
        <v>0.2770448548812665</v>
      </c>
      <c r="J20" s="211" t="s">
        <v>19</v>
      </c>
      <c r="K20" s="219">
        <v>183.0</v>
      </c>
      <c r="L20" s="219">
        <v>2.0</v>
      </c>
      <c r="M20" s="220" t="s">
        <v>269</v>
      </c>
      <c r="N20" s="269" t="s">
        <v>22</v>
      </c>
      <c r="O20" s="238">
        <v>43847.0</v>
      </c>
      <c r="P20" s="221" t="s">
        <v>207</v>
      </c>
      <c r="Q20" s="221" t="s">
        <v>208</v>
      </c>
      <c r="R20" s="221" t="s">
        <v>209</v>
      </c>
      <c r="S20" s="221" t="s">
        <v>210</v>
      </c>
      <c r="T20" s="221" t="s">
        <v>211</v>
      </c>
      <c r="U20" s="235">
        <v>50.0</v>
      </c>
      <c r="V20" s="235">
        <v>7.0</v>
      </c>
      <c r="W20" s="235">
        <v>210.0</v>
      </c>
      <c r="X20" s="235" t="s">
        <v>37</v>
      </c>
      <c r="Y20" s="235">
        <v>14062.0</v>
      </c>
      <c r="Z20" s="239" t="s">
        <v>212</v>
      </c>
      <c r="AA20" s="208" t="s">
        <v>270</v>
      </c>
    </row>
    <row r="21" ht="42.75" customHeight="1">
      <c r="A21" s="208">
        <v>20.0</v>
      </c>
      <c r="B21" s="208">
        <v>1.117E9</v>
      </c>
      <c r="C21" s="223" t="s">
        <v>10</v>
      </c>
      <c r="D21" s="270" t="s">
        <v>96</v>
      </c>
      <c r="E21" s="270" t="s">
        <v>273</v>
      </c>
      <c r="F21" s="271">
        <v>126.99049</v>
      </c>
      <c r="G21" s="271">
        <v>37.532527</v>
      </c>
      <c r="H21" s="272" t="s">
        <v>274</v>
      </c>
      <c r="I21" s="210">
        <v>0.5059021922428331</v>
      </c>
      <c r="J21" s="211" t="s">
        <v>19</v>
      </c>
      <c r="K21" s="219">
        <v>168.0</v>
      </c>
      <c r="L21" s="219">
        <v>17.0</v>
      </c>
      <c r="M21" s="273" t="s">
        <v>269</v>
      </c>
      <c r="N21" s="274" t="s">
        <v>19</v>
      </c>
      <c r="O21" s="275">
        <v>43847.0</v>
      </c>
      <c r="P21" s="272" t="s">
        <v>207</v>
      </c>
      <c r="Q21" s="272" t="s">
        <v>208</v>
      </c>
      <c r="R21" s="272" t="s">
        <v>209</v>
      </c>
      <c r="S21" s="272" t="s">
        <v>210</v>
      </c>
      <c r="T21" s="272" t="s">
        <v>211</v>
      </c>
      <c r="U21" s="277">
        <v>70.0</v>
      </c>
      <c r="V21" s="277">
        <v>7.0</v>
      </c>
      <c r="W21" s="277">
        <v>300.0</v>
      </c>
      <c r="X21" s="277"/>
      <c r="Y21" s="277">
        <v>8850.0</v>
      </c>
      <c r="Z21" s="276" t="s">
        <v>1092</v>
      </c>
      <c r="AA21" s="270" t="s">
        <v>270</v>
      </c>
    </row>
    <row r="22" ht="42.75" customHeight="1">
      <c r="A22" s="208">
        <v>21.0</v>
      </c>
      <c r="B22" s="208">
        <v>1.12E9</v>
      </c>
      <c r="C22" s="223" t="s">
        <v>10</v>
      </c>
      <c r="D22" s="223" t="s">
        <v>96</v>
      </c>
      <c r="E22" s="234" t="s">
        <v>276</v>
      </c>
      <c r="F22" s="223">
        <v>127.036821</v>
      </c>
      <c r="G22" s="223">
        <v>37.563456</v>
      </c>
      <c r="H22" s="231" t="s">
        <v>277</v>
      </c>
      <c r="I22" s="210">
        <v>1.0477787091366304</v>
      </c>
      <c r="J22" s="211" t="s">
        <v>17</v>
      </c>
      <c r="K22" s="219">
        <v>46.0</v>
      </c>
      <c r="L22" s="219">
        <v>139.0</v>
      </c>
      <c r="M22" s="220" t="s">
        <v>269</v>
      </c>
      <c r="N22" s="241" t="s">
        <v>17</v>
      </c>
      <c r="O22" s="226">
        <v>43847.0</v>
      </c>
      <c r="P22" s="221" t="s">
        <v>207</v>
      </c>
      <c r="Q22" s="227" t="s">
        <v>208</v>
      </c>
      <c r="R22" s="227" t="s">
        <v>209</v>
      </c>
      <c r="S22" s="231" t="s">
        <v>210</v>
      </c>
      <c r="T22" s="231" t="s">
        <v>211</v>
      </c>
      <c r="U22" s="229">
        <v>50.0</v>
      </c>
      <c r="V22" s="229">
        <v>7.0</v>
      </c>
      <c r="W22" s="229">
        <v>500.0</v>
      </c>
      <c r="X22" s="229" t="s">
        <v>37</v>
      </c>
      <c r="Y22" s="229">
        <v>8334.0</v>
      </c>
      <c r="Z22" s="242" t="s">
        <v>212</v>
      </c>
      <c r="AA22" s="223" t="s">
        <v>270</v>
      </c>
    </row>
    <row r="23" ht="42.75" customHeight="1">
      <c r="A23" s="208">
        <v>22.0</v>
      </c>
      <c r="B23" s="208">
        <v>1.1215E9</v>
      </c>
      <c r="C23" s="236" t="s">
        <v>10</v>
      </c>
      <c r="D23" s="236" t="s">
        <v>96</v>
      </c>
      <c r="E23" s="236" t="s">
        <v>278</v>
      </c>
      <c r="F23" s="236">
        <v>127.082375</v>
      </c>
      <c r="G23" s="236">
        <v>37.538617</v>
      </c>
      <c r="H23" s="221" t="s">
        <v>279</v>
      </c>
      <c r="I23" s="210">
        <v>1.0121457489878543</v>
      </c>
      <c r="J23" s="211" t="s">
        <v>17</v>
      </c>
      <c r="K23" s="219">
        <v>56.0</v>
      </c>
      <c r="L23" s="219">
        <v>129.0</v>
      </c>
      <c r="M23" s="220" t="s">
        <v>269</v>
      </c>
      <c r="N23" s="237" t="s">
        <v>22</v>
      </c>
      <c r="O23" s="238">
        <v>43847.0</v>
      </c>
      <c r="P23" s="221" t="s">
        <v>207</v>
      </c>
      <c r="Q23" s="221" t="s">
        <v>208</v>
      </c>
      <c r="R23" s="221" t="s">
        <v>209</v>
      </c>
      <c r="S23" s="221" t="s">
        <v>210</v>
      </c>
      <c r="T23" s="221" t="s">
        <v>211</v>
      </c>
      <c r="U23" s="235">
        <v>50.0</v>
      </c>
      <c r="V23" s="235">
        <v>7.0</v>
      </c>
      <c r="W23" s="235">
        <v>500.0</v>
      </c>
      <c r="X23" s="235" t="s">
        <v>37</v>
      </c>
      <c r="Y23" s="235">
        <v>10375.0</v>
      </c>
      <c r="Z23" s="239" t="s">
        <v>212</v>
      </c>
      <c r="AA23" s="236" t="s">
        <v>270</v>
      </c>
    </row>
    <row r="24" ht="42.75" customHeight="1">
      <c r="A24" s="208">
        <v>23.0</v>
      </c>
      <c r="B24" s="208">
        <v>1.123E9</v>
      </c>
      <c r="C24" s="223" t="s">
        <v>10</v>
      </c>
      <c r="D24" s="223" t="s">
        <v>96</v>
      </c>
      <c r="E24" s="234" t="s">
        <v>280</v>
      </c>
      <c r="F24" s="223">
        <v>127.03965</v>
      </c>
      <c r="G24" s="223">
        <v>37.574524</v>
      </c>
      <c r="H24" s="231" t="s">
        <v>281</v>
      </c>
      <c r="I24" s="210">
        <v>0.9210526315789473</v>
      </c>
      <c r="J24" s="211" t="s">
        <v>19</v>
      </c>
      <c r="K24" s="219">
        <v>81.0</v>
      </c>
      <c r="L24" s="219">
        <v>104.0</v>
      </c>
      <c r="M24" s="220" t="s">
        <v>269</v>
      </c>
      <c r="N24" s="241" t="s">
        <v>22</v>
      </c>
      <c r="O24" s="226">
        <v>43847.0</v>
      </c>
      <c r="P24" s="221" t="s">
        <v>207</v>
      </c>
      <c r="Q24" s="227" t="s">
        <v>208</v>
      </c>
      <c r="R24" s="227" t="s">
        <v>209</v>
      </c>
      <c r="S24" s="231" t="s">
        <v>210</v>
      </c>
      <c r="T24" s="231" t="s">
        <v>211</v>
      </c>
      <c r="U24" s="229">
        <v>50.0</v>
      </c>
      <c r="V24" s="229">
        <v>7.0</v>
      </c>
      <c r="W24" s="235">
        <v>245.0</v>
      </c>
      <c r="X24" s="229" t="s">
        <v>37</v>
      </c>
      <c r="Y24" s="229">
        <v>10813.0</v>
      </c>
      <c r="Z24" s="242" t="s">
        <v>212</v>
      </c>
      <c r="AA24" s="223" t="s">
        <v>270</v>
      </c>
    </row>
    <row r="25" ht="42.75" customHeight="1">
      <c r="A25" s="208">
        <v>24.0</v>
      </c>
      <c r="B25" s="208">
        <v>1.126E9</v>
      </c>
      <c r="C25" s="223" t="s">
        <v>10</v>
      </c>
      <c r="D25" s="223" t="s">
        <v>96</v>
      </c>
      <c r="E25" s="223" t="s">
        <v>282</v>
      </c>
      <c r="F25" s="223">
        <v>127.0925842</v>
      </c>
      <c r="G25" s="223">
        <v>37.6063242</v>
      </c>
      <c r="H25" s="227" t="s">
        <v>283</v>
      </c>
      <c r="I25" s="210">
        <v>1.3745704467353952</v>
      </c>
      <c r="J25" s="211" t="s">
        <v>17</v>
      </c>
      <c r="K25" s="219">
        <v>11.0</v>
      </c>
      <c r="L25" s="219">
        <v>174.0</v>
      </c>
      <c r="M25" s="220" t="s">
        <v>269</v>
      </c>
      <c r="N25" s="241" t="s">
        <v>1093</v>
      </c>
      <c r="O25" s="226">
        <v>43847.0</v>
      </c>
      <c r="P25" s="221" t="s">
        <v>207</v>
      </c>
      <c r="Q25" s="227" t="s">
        <v>208</v>
      </c>
      <c r="R25" s="227" t="s">
        <v>209</v>
      </c>
      <c r="S25" s="227" t="s">
        <v>210</v>
      </c>
      <c r="T25" s="227" t="s">
        <v>211</v>
      </c>
      <c r="U25" s="229">
        <v>50.0</v>
      </c>
      <c r="V25" s="229">
        <v>7.0</v>
      </c>
      <c r="W25" s="229">
        <v>400.0</v>
      </c>
      <c r="X25" s="235" t="s">
        <v>37</v>
      </c>
      <c r="Y25" s="229">
        <v>9861.0</v>
      </c>
      <c r="Z25" s="242" t="s">
        <v>212</v>
      </c>
      <c r="AA25" s="223" t="s">
        <v>270</v>
      </c>
    </row>
    <row r="26" ht="42.75" customHeight="1">
      <c r="A26" s="208">
        <v>25.0</v>
      </c>
      <c r="B26" s="208">
        <v>1.129E9</v>
      </c>
      <c r="C26" s="236" t="s">
        <v>10</v>
      </c>
      <c r="D26" s="236" t="s">
        <v>96</v>
      </c>
      <c r="E26" s="236" t="s">
        <v>285</v>
      </c>
      <c r="F26" s="236">
        <v>127.016749</v>
      </c>
      <c r="G26" s="236">
        <v>37.5894</v>
      </c>
      <c r="H26" s="221" t="s">
        <v>286</v>
      </c>
      <c r="I26" s="210">
        <v>1.22</v>
      </c>
      <c r="J26" s="211" t="s">
        <v>17</v>
      </c>
      <c r="K26" s="219">
        <v>19.0</v>
      </c>
      <c r="L26" s="219">
        <v>166.0</v>
      </c>
      <c r="M26" s="220" t="s">
        <v>269</v>
      </c>
      <c r="N26" s="237" t="s">
        <v>18</v>
      </c>
      <c r="O26" s="238">
        <v>43847.0</v>
      </c>
      <c r="P26" s="221" t="s">
        <v>207</v>
      </c>
      <c r="Q26" s="221" t="s">
        <v>208</v>
      </c>
      <c r="R26" s="221" t="s">
        <v>209</v>
      </c>
      <c r="S26" s="221" t="s">
        <v>210</v>
      </c>
      <c r="T26" s="221" t="s">
        <v>211</v>
      </c>
      <c r="U26" s="235">
        <v>50.0</v>
      </c>
      <c r="V26" s="235">
        <v>7.0</v>
      </c>
      <c r="W26" s="235">
        <v>610.0</v>
      </c>
      <c r="X26" s="235" t="s">
        <v>37</v>
      </c>
      <c r="Y26" s="235">
        <v>10950.0</v>
      </c>
      <c r="Z26" s="242" t="s">
        <v>212</v>
      </c>
      <c r="AA26" s="236" t="s">
        <v>270</v>
      </c>
    </row>
    <row r="27" ht="42.75" customHeight="1">
      <c r="A27" s="208">
        <v>26.0</v>
      </c>
      <c r="B27" s="208">
        <v>1.1305E9</v>
      </c>
      <c r="C27" s="208" t="s">
        <v>10</v>
      </c>
      <c r="D27" s="208" t="s">
        <v>96</v>
      </c>
      <c r="E27" s="207" t="s">
        <v>287</v>
      </c>
      <c r="F27" s="208">
        <v>127.0256135</v>
      </c>
      <c r="G27" s="208">
        <v>37.6397819</v>
      </c>
      <c r="H27" s="279" t="s">
        <v>288</v>
      </c>
      <c r="I27" s="210">
        <v>1.3333333333333333</v>
      </c>
      <c r="J27" s="211" t="s">
        <v>17</v>
      </c>
      <c r="K27" s="219">
        <v>13.0</v>
      </c>
      <c r="L27" s="219">
        <v>171.0</v>
      </c>
      <c r="M27" s="220" t="s">
        <v>269</v>
      </c>
      <c r="N27" s="280" t="s">
        <v>22</v>
      </c>
      <c r="O27" s="216">
        <v>43847.0</v>
      </c>
      <c r="P27" s="221" t="s">
        <v>207</v>
      </c>
      <c r="Q27" s="209" t="s">
        <v>208</v>
      </c>
      <c r="R27" s="209" t="s">
        <v>209</v>
      </c>
      <c r="S27" s="279" t="s">
        <v>210</v>
      </c>
      <c r="T27" s="279" t="s">
        <v>211</v>
      </c>
      <c r="U27" s="282">
        <v>50.0</v>
      </c>
      <c r="V27" s="282">
        <v>7.0</v>
      </c>
      <c r="W27" s="229">
        <v>400.0</v>
      </c>
      <c r="X27" s="217" t="s">
        <v>37</v>
      </c>
      <c r="Y27" s="282">
        <v>7711.0</v>
      </c>
      <c r="Z27" s="268" t="s">
        <v>212</v>
      </c>
      <c r="AA27" s="208" t="s">
        <v>270</v>
      </c>
    </row>
    <row r="28" ht="42.75" customHeight="1">
      <c r="A28" s="208">
        <v>27.0</v>
      </c>
      <c r="B28" s="208">
        <v>1.132E9</v>
      </c>
      <c r="C28" s="223" t="s">
        <v>10</v>
      </c>
      <c r="D28" s="223" t="s">
        <v>96</v>
      </c>
      <c r="E28" s="234" t="s">
        <v>289</v>
      </c>
      <c r="F28" s="223">
        <v>127.047163</v>
      </c>
      <c r="G28" s="223">
        <v>37.668768</v>
      </c>
      <c r="H28" s="231" t="s">
        <v>290</v>
      </c>
      <c r="I28" s="210">
        <v>0.916243654822335</v>
      </c>
      <c r="J28" s="211" t="s">
        <v>19</v>
      </c>
      <c r="K28" s="219">
        <v>82.0</v>
      </c>
      <c r="L28" s="219">
        <v>103.0</v>
      </c>
      <c r="M28" s="220" t="s">
        <v>269</v>
      </c>
      <c r="N28" s="237" t="s">
        <v>22</v>
      </c>
      <c r="O28" s="226">
        <v>43847.0</v>
      </c>
      <c r="P28" s="221" t="s">
        <v>207</v>
      </c>
      <c r="Q28" s="227" t="s">
        <v>208</v>
      </c>
      <c r="R28" s="227" t="s">
        <v>209</v>
      </c>
      <c r="S28" s="231" t="s">
        <v>210</v>
      </c>
      <c r="T28" s="231" t="s">
        <v>211</v>
      </c>
      <c r="U28" s="229">
        <v>50.0</v>
      </c>
      <c r="V28" s="229">
        <v>7.0</v>
      </c>
      <c r="W28" s="229">
        <v>361.0</v>
      </c>
      <c r="X28" s="229" t="s">
        <v>37</v>
      </c>
      <c r="Y28" s="229">
        <v>6720.0</v>
      </c>
      <c r="Z28" s="242" t="s">
        <v>212</v>
      </c>
      <c r="AA28" s="223" t="s">
        <v>270</v>
      </c>
    </row>
    <row r="29" ht="42.75" customHeight="1">
      <c r="A29" s="208">
        <v>28.0</v>
      </c>
      <c r="B29" s="208">
        <v>1.135E9</v>
      </c>
      <c r="C29" s="236" t="s">
        <v>10</v>
      </c>
      <c r="D29" s="236" t="s">
        <v>96</v>
      </c>
      <c r="E29" s="236" t="s">
        <v>291</v>
      </c>
      <c r="F29" s="236">
        <v>127.056473</v>
      </c>
      <c r="G29" s="236">
        <v>37.654358</v>
      </c>
      <c r="H29" s="221" t="s">
        <v>292</v>
      </c>
      <c r="I29" s="210">
        <v>0.7894736842105263</v>
      </c>
      <c r="J29" s="211" t="s">
        <v>19</v>
      </c>
      <c r="K29" s="219">
        <v>117.0</v>
      </c>
      <c r="L29" s="219">
        <v>68.0</v>
      </c>
      <c r="M29" s="220" t="s">
        <v>269</v>
      </c>
      <c r="N29" s="237" t="s">
        <v>19</v>
      </c>
      <c r="O29" s="238">
        <v>43847.0</v>
      </c>
      <c r="P29" s="221" t="s">
        <v>207</v>
      </c>
      <c r="Q29" s="221" t="s">
        <v>208</v>
      </c>
      <c r="R29" s="221" t="s">
        <v>209</v>
      </c>
      <c r="S29" s="221" t="s">
        <v>210</v>
      </c>
      <c r="T29" s="221" t="s">
        <v>211</v>
      </c>
      <c r="U29" s="235">
        <v>50.0</v>
      </c>
      <c r="V29" s="235">
        <v>7.0</v>
      </c>
      <c r="W29" s="235">
        <v>300.0</v>
      </c>
      <c r="X29" s="235" t="s">
        <v>37</v>
      </c>
      <c r="Y29" s="235">
        <v>11640.0</v>
      </c>
      <c r="Z29" s="239" t="s">
        <v>212</v>
      </c>
      <c r="AA29" s="236" t="s">
        <v>270</v>
      </c>
    </row>
    <row r="30" ht="42.75" customHeight="1">
      <c r="A30" s="208">
        <v>29.0</v>
      </c>
      <c r="B30" s="208">
        <v>1.138E9</v>
      </c>
      <c r="C30" s="208" t="s">
        <v>293</v>
      </c>
      <c r="D30" s="208" t="s">
        <v>96</v>
      </c>
      <c r="E30" s="208" t="s">
        <v>293</v>
      </c>
      <c r="F30" s="208">
        <v>126.929164</v>
      </c>
      <c r="G30" s="208">
        <v>37.602784</v>
      </c>
      <c r="H30" s="218" t="s">
        <v>294</v>
      </c>
      <c r="I30" s="212">
        <v>0.6883116883116883</v>
      </c>
      <c r="J30" s="211" t="s">
        <v>19</v>
      </c>
      <c r="K30" s="213">
        <v>143.0</v>
      </c>
      <c r="L30" s="213">
        <v>42.0</v>
      </c>
      <c r="M30" s="220" t="s">
        <v>269</v>
      </c>
      <c r="N30" s="215" t="s">
        <v>19</v>
      </c>
      <c r="O30" s="216">
        <v>43847.0</v>
      </c>
      <c r="P30" s="221" t="s">
        <v>207</v>
      </c>
      <c r="Q30" s="209" t="s">
        <v>208</v>
      </c>
      <c r="R30" s="209" t="s">
        <v>209</v>
      </c>
      <c r="S30" s="209" t="s">
        <v>210</v>
      </c>
      <c r="T30" s="209" t="s">
        <v>211</v>
      </c>
      <c r="U30" s="217">
        <v>50.0</v>
      </c>
      <c r="V30" s="217">
        <v>7.0</v>
      </c>
      <c r="W30" s="217">
        <v>318.0</v>
      </c>
      <c r="X30" s="217" t="s">
        <v>37</v>
      </c>
      <c r="Y30" s="217">
        <v>10077.0</v>
      </c>
      <c r="Z30" s="268" t="s">
        <v>212</v>
      </c>
      <c r="AA30" s="208" t="s">
        <v>270</v>
      </c>
    </row>
    <row r="31" ht="42.75" customHeight="1">
      <c r="A31" s="208">
        <v>30.0</v>
      </c>
      <c r="B31" s="208">
        <v>1.141E9</v>
      </c>
      <c r="C31" s="223" t="s">
        <v>10</v>
      </c>
      <c r="D31" s="223" t="s">
        <v>96</v>
      </c>
      <c r="E31" s="234" t="s">
        <v>295</v>
      </c>
      <c r="F31" s="271">
        <v>126.9368</v>
      </c>
      <c r="G31" s="271">
        <v>37.579225</v>
      </c>
      <c r="H31" s="272" t="s">
        <v>296</v>
      </c>
      <c r="I31" s="210">
        <v>1.2889610389610389</v>
      </c>
      <c r="J31" s="211" t="s">
        <v>17</v>
      </c>
      <c r="K31" s="219">
        <v>15.0</v>
      </c>
      <c r="L31" s="219">
        <v>170.0</v>
      </c>
      <c r="M31" s="273" t="s">
        <v>269</v>
      </c>
      <c r="N31" s="274" t="s">
        <v>17</v>
      </c>
      <c r="O31" s="275">
        <v>43847.0</v>
      </c>
      <c r="P31" s="272" t="s">
        <v>207</v>
      </c>
      <c r="Q31" s="272" t="s">
        <v>208</v>
      </c>
      <c r="R31" s="272" t="s">
        <v>209</v>
      </c>
      <c r="S31" s="272" t="s">
        <v>210</v>
      </c>
      <c r="T31" s="272" t="s">
        <v>211</v>
      </c>
      <c r="U31" s="277">
        <v>50.0</v>
      </c>
      <c r="V31" s="277">
        <v>7.0</v>
      </c>
      <c r="W31" s="277">
        <v>397.0</v>
      </c>
      <c r="X31" s="277">
        <v>1206438.0</v>
      </c>
      <c r="Y31" s="277">
        <v>8117.0</v>
      </c>
      <c r="Z31" s="276" t="s">
        <v>1094</v>
      </c>
      <c r="AA31" s="270" t="s">
        <v>270</v>
      </c>
    </row>
    <row r="32" ht="42.75" customHeight="1">
      <c r="A32" s="208">
        <v>31.0</v>
      </c>
      <c r="B32" s="208">
        <v>1.144E9</v>
      </c>
      <c r="C32" s="223" t="s">
        <v>10</v>
      </c>
      <c r="D32" s="223" t="s">
        <v>96</v>
      </c>
      <c r="E32" s="223" t="s">
        <v>298</v>
      </c>
      <c r="F32" s="223">
        <v>126.901491</v>
      </c>
      <c r="G32" s="223">
        <v>37.5663245</v>
      </c>
      <c r="H32" s="227" t="s">
        <v>299</v>
      </c>
      <c r="I32" s="210">
        <v>0.7714285714285715</v>
      </c>
      <c r="J32" s="211" t="s">
        <v>19</v>
      </c>
      <c r="K32" s="219">
        <v>122.0</v>
      </c>
      <c r="L32" s="219">
        <v>63.0</v>
      </c>
      <c r="M32" s="220" t="s">
        <v>269</v>
      </c>
      <c r="N32" s="241" t="s">
        <v>18</v>
      </c>
      <c r="O32" s="226">
        <v>43847.0</v>
      </c>
      <c r="P32" s="221" t="s">
        <v>207</v>
      </c>
      <c r="Q32" s="227" t="s">
        <v>208</v>
      </c>
      <c r="R32" s="227" t="s">
        <v>209</v>
      </c>
      <c r="S32" s="227" t="s">
        <v>210</v>
      </c>
      <c r="T32" s="227" t="s">
        <v>211</v>
      </c>
      <c r="U32" s="229">
        <v>50.0</v>
      </c>
      <c r="V32" s="229">
        <v>7.0</v>
      </c>
      <c r="W32" s="229">
        <v>540.0</v>
      </c>
      <c r="X32" s="229">
        <v>129455.0</v>
      </c>
      <c r="Y32" s="229">
        <v>16246.0</v>
      </c>
      <c r="Z32" s="242" t="s">
        <v>212</v>
      </c>
      <c r="AA32" s="223" t="s">
        <v>270</v>
      </c>
    </row>
    <row r="33" ht="42.75" customHeight="1">
      <c r="A33" s="208">
        <v>32.0</v>
      </c>
      <c r="B33" s="208">
        <v>1.147E9</v>
      </c>
      <c r="C33" s="223" t="s">
        <v>10</v>
      </c>
      <c r="D33" s="236" t="s">
        <v>96</v>
      </c>
      <c r="E33" s="236" t="s">
        <v>300</v>
      </c>
      <c r="F33" s="236">
        <v>126.866642</v>
      </c>
      <c r="G33" s="236">
        <v>37.517016</v>
      </c>
      <c r="H33" s="221" t="s">
        <v>301</v>
      </c>
      <c r="I33" s="210">
        <v>0.5204081632653061</v>
      </c>
      <c r="J33" s="211" t="s">
        <v>19</v>
      </c>
      <c r="K33" s="219">
        <v>166.0</v>
      </c>
      <c r="L33" s="219">
        <v>19.0</v>
      </c>
      <c r="M33" s="220" t="s">
        <v>269</v>
      </c>
      <c r="N33" s="237" t="s">
        <v>22</v>
      </c>
      <c r="O33" s="238">
        <v>43847.0</v>
      </c>
      <c r="P33" s="221" t="s">
        <v>207</v>
      </c>
      <c r="Q33" s="221" t="s">
        <v>208</v>
      </c>
      <c r="R33" s="221" t="s">
        <v>209</v>
      </c>
      <c r="S33" s="221" t="s">
        <v>210</v>
      </c>
      <c r="T33" s="221" t="s">
        <v>302</v>
      </c>
      <c r="U33" s="235">
        <v>50.0</v>
      </c>
      <c r="V33" s="235">
        <v>7.0</v>
      </c>
      <c r="W33" s="235">
        <v>204.0</v>
      </c>
      <c r="X33" s="235" t="s">
        <v>37</v>
      </c>
      <c r="Y33" s="235">
        <v>11423.0</v>
      </c>
      <c r="Z33" s="242" t="s">
        <v>212</v>
      </c>
      <c r="AA33" s="236" t="s">
        <v>270</v>
      </c>
    </row>
    <row r="34" ht="42.75" customHeight="1">
      <c r="A34" s="208">
        <v>33.0</v>
      </c>
      <c r="B34" s="208">
        <v>1.15E9</v>
      </c>
      <c r="C34" s="223" t="s">
        <v>10</v>
      </c>
      <c r="D34" s="223" t="s">
        <v>96</v>
      </c>
      <c r="E34" s="234" t="s">
        <v>303</v>
      </c>
      <c r="F34" s="223">
        <v>126.849642</v>
      </c>
      <c r="G34" s="223">
        <v>37.550937</v>
      </c>
      <c r="H34" s="231" t="s">
        <v>304</v>
      </c>
      <c r="I34" s="210">
        <v>0.9259259259259259</v>
      </c>
      <c r="J34" s="211" t="s">
        <v>19</v>
      </c>
      <c r="K34" s="219">
        <v>78.0</v>
      </c>
      <c r="L34" s="219">
        <v>107.0</v>
      </c>
      <c r="M34" s="220" t="s">
        <v>269</v>
      </c>
      <c r="N34" s="241" t="s">
        <v>17</v>
      </c>
      <c r="O34" s="226">
        <v>43922.0</v>
      </c>
      <c r="P34" s="221" t="s">
        <v>207</v>
      </c>
      <c r="Q34" s="227" t="s">
        <v>208</v>
      </c>
      <c r="R34" s="227" t="s">
        <v>209</v>
      </c>
      <c r="S34" s="231" t="s">
        <v>210</v>
      </c>
      <c r="T34" s="231" t="s">
        <v>211</v>
      </c>
      <c r="U34" s="229">
        <v>50.0</v>
      </c>
      <c r="V34" s="229">
        <v>7.0</v>
      </c>
      <c r="W34" s="229">
        <v>350.0</v>
      </c>
      <c r="X34" s="229" t="s">
        <v>37</v>
      </c>
      <c r="Y34" s="229">
        <v>14040.0</v>
      </c>
      <c r="Z34" s="242" t="s">
        <v>212</v>
      </c>
      <c r="AA34" s="223" t="s">
        <v>270</v>
      </c>
    </row>
    <row r="35" ht="42.75" customHeight="1">
      <c r="A35" s="208">
        <v>34.0</v>
      </c>
      <c r="B35" s="208">
        <v>1.153E9</v>
      </c>
      <c r="C35" s="208" t="s">
        <v>10</v>
      </c>
      <c r="D35" s="208" t="s">
        <v>96</v>
      </c>
      <c r="E35" s="208" t="s">
        <v>305</v>
      </c>
      <c r="F35" s="208">
        <v>126.887536</v>
      </c>
      <c r="G35" s="208">
        <v>37.495472</v>
      </c>
      <c r="H35" s="209" t="s">
        <v>306</v>
      </c>
      <c r="I35" s="210">
        <v>0.7667731629392971</v>
      </c>
      <c r="J35" s="211" t="s">
        <v>19</v>
      </c>
      <c r="K35" s="219">
        <v>123.0</v>
      </c>
      <c r="L35" s="219">
        <v>62.0</v>
      </c>
      <c r="M35" s="220" t="s">
        <v>269</v>
      </c>
      <c r="N35" s="214" t="s">
        <v>18</v>
      </c>
      <c r="O35" s="216">
        <v>43847.0</v>
      </c>
      <c r="P35" s="221" t="s">
        <v>207</v>
      </c>
      <c r="Q35" s="209" t="s">
        <v>208</v>
      </c>
      <c r="R35" s="209" t="s">
        <v>209</v>
      </c>
      <c r="S35" s="209" t="s">
        <v>210</v>
      </c>
      <c r="T35" s="209" t="s">
        <v>211</v>
      </c>
      <c r="U35" s="217">
        <v>50.0</v>
      </c>
      <c r="V35" s="217">
        <v>7.0</v>
      </c>
      <c r="W35" s="217">
        <v>240.0</v>
      </c>
      <c r="X35" s="217" t="s">
        <v>37</v>
      </c>
      <c r="Y35" s="217">
        <v>10703.0</v>
      </c>
      <c r="Z35" s="268" t="s">
        <v>212</v>
      </c>
      <c r="AA35" s="208" t="s">
        <v>270</v>
      </c>
    </row>
    <row r="36" ht="42.75" customHeight="1">
      <c r="A36" s="208">
        <v>35.0</v>
      </c>
      <c r="B36" s="208">
        <v>1.1545E9</v>
      </c>
      <c r="C36" s="223" t="s">
        <v>10</v>
      </c>
      <c r="D36" s="223" t="s">
        <v>96</v>
      </c>
      <c r="E36" s="234" t="s">
        <v>307</v>
      </c>
      <c r="F36" s="223">
        <v>126.8955105</v>
      </c>
      <c r="G36" s="223">
        <v>37.4568644</v>
      </c>
      <c r="H36" s="231" t="s">
        <v>308</v>
      </c>
      <c r="I36" s="210">
        <v>0.9506398537477148</v>
      </c>
      <c r="J36" s="211" t="s">
        <v>19</v>
      </c>
      <c r="K36" s="219">
        <v>74.0</v>
      </c>
      <c r="L36" s="219">
        <v>111.0</v>
      </c>
      <c r="M36" s="220" t="s">
        <v>269</v>
      </c>
      <c r="N36" s="283" t="s">
        <v>19</v>
      </c>
      <c r="O36" s="226">
        <v>43847.0</v>
      </c>
      <c r="P36" s="221" t="s">
        <v>207</v>
      </c>
      <c r="Q36" s="227" t="s">
        <v>208</v>
      </c>
      <c r="R36" s="227" t="s">
        <v>209</v>
      </c>
      <c r="S36" s="227" t="s">
        <v>210</v>
      </c>
      <c r="T36" s="231" t="s">
        <v>211</v>
      </c>
      <c r="U36" s="229">
        <v>50.0</v>
      </c>
      <c r="V36" s="229">
        <v>7.0</v>
      </c>
      <c r="W36" s="229">
        <v>260.0</v>
      </c>
      <c r="X36" s="229">
        <v>1896676.0</v>
      </c>
      <c r="Y36" s="229">
        <v>7618.0</v>
      </c>
      <c r="Z36" s="242" t="s">
        <v>212</v>
      </c>
      <c r="AA36" s="223" t="s">
        <v>270</v>
      </c>
    </row>
    <row r="37" ht="42.75" customHeight="1">
      <c r="A37" s="208">
        <v>36.0</v>
      </c>
      <c r="B37" s="208">
        <v>1.156E9</v>
      </c>
      <c r="C37" s="236" t="s">
        <v>10</v>
      </c>
      <c r="D37" s="236" t="s">
        <v>96</v>
      </c>
      <c r="E37" s="236" t="s">
        <v>309</v>
      </c>
      <c r="F37" s="236">
        <v>126.896004</v>
      </c>
      <c r="G37" s="236">
        <v>37.526436</v>
      </c>
      <c r="H37" s="221" t="s">
        <v>310</v>
      </c>
      <c r="I37" s="210">
        <v>0.7397959183673469</v>
      </c>
      <c r="J37" s="211" t="s">
        <v>19</v>
      </c>
      <c r="K37" s="219">
        <v>129.0</v>
      </c>
      <c r="L37" s="219">
        <v>56.0</v>
      </c>
      <c r="M37" s="220" t="s">
        <v>269</v>
      </c>
      <c r="N37" s="237" t="s">
        <v>22</v>
      </c>
      <c r="O37" s="238">
        <v>43847.0</v>
      </c>
      <c r="P37" s="221" t="s">
        <v>207</v>
      </c>
      <c r="Q37" s="221" t="s">
        <v>208</v>
      </c>
      <c r="R37" s="221" t="s">
        <v>209</v>
      </c>
      <c r="S37" s="221" t="s">
        <v>210</v>
      </c>
      <c r="T37" s="221" t="s">
        <v>211</v>
      </c>
      <c r="U37" s="235">
        <v>50.0</v>
      </c>
      <c r="V37" s="235">
        <v>7.0</v>
      </c>
      <c r="W37" s="235">
        <v>290.0</v>
      </c>
      <c r="X37" s="235" t="s">
        <v>37</v>
      </c>
      <c r="Y37" s="235">
        <v>14142.0</v>
      </c>
      <c r="Z37" s="239" t="s">
        <v>212</v>
      </c>
      <c r="AA37" s="236" t="s">
        <v>270</v>
      </c>
    </row>
    <row r="38" ht="42.75" customHeight="1">
      <c r="A38" s="208">
        <v>37.0</v>
      </c>
      <c r="B38" s="208">
        <v>1.159E9</v>
      </c>
      <c r="C38" s="236" t="s">
        <v>10</v>
      </c>
      <c r="D38" s="236" t="s">
        <v>96</v>
      </c>
      <c r="E38" s="236" t="s">
        <v>311</v>
      </c>
      <c r="F38" s="236">
        <v>126.9395</v>
      </c>
      <c r="G38" s="236">
        <v>37.51245</v>
      </c>
      <c r="H38" s="221" t="s">
        <v>312</v>
      </c>
      <c r="I38" s="210">
        <v>1.3928571428571428</v>
      </c>
      <c r="J38" s="211" t="s">
        <v>17</v>
      </c>
      <c r="K38" s="219">
        <v>9.0</v>
      </c>
      <c r="L38" s="219">
        <v>176.0</v>
      </c>
      <c r="M38" s="220" t="s">
        <v>269</v>
      </c>
      <c r="N38" s="237" t="s">
        <v>18</v>
      </c>
      <c r="O38" s="238">
        <v>43847.0</v>
      </c>
      <c r="P38" s="221" t="s">
        <v>207</v>
      </c>
      <c r="Q38" s="221" t="s">
        <v>208</v>
      </c>
      <c r="R38" s="221" t="s">
        <v>209</v>
      </c>
      <c r="S38" s="221" t="s">
        <v>210</v>
      </c>
      <c r="T38" s="221" t="s">
        <v>211</v>
      </c>
      <c r="U38" s="235">
        <v>50.0</v>
      </c>
      <c r="V38" s="235">
        <v>7.0</v>
      </c>
      <c r="W38" s="235">
        <v>468.0</v>
      </c>
      <c r="X38" s="235">
        <v>493413.0</v>
      </c>
      <c r="Y38" s="235">
        <v>9560.0</v>
      </c>
      <c r="Z38" s="239" t="s">
        <v>212</v>
      </c>
      <c r="AA38" s="236" t="s">
        <v>270</v>
      </c>
    </row>
    <row r="39" ht="42.75" customHeight="1">
      <c r="A39" s="208">
        <v>38.0</v>
      </c>
      <c r="B39" s="208">
        <v>1.162E9</v>
      </c>
      <c r="C39" s="223" t="s">
        <v>10</v>
      </c>
      <c r="D39" s="223" t="s">
        <v>96</v>
      </c>
      <c r="E39" s="234" t="s">
        <v>313</v>
      </c>
      <c r="F39" s="223">
        <v>126.9514847</v>
      </c>
      <c r="G39" s="223">
        <v>37.4781549</v>
      </c>
      <c r="H39" s="231" t="s">
        <v>314</v>
      </c>
      <c r="I39" s="210">
        <v>0.7866379310344828</v>
      </c>
      <c r="J39" s="211" t="s">
        <v>19</v>
      </c>
      <c r="K39" s="219">
        <v>118.0</v>
      </c>
      <c r="L39" s="219">
        <v>67.0</v>
      </c>
      <c r="M39" s="220" t="s">
        <v>269</v>
      </c>
      <c r="N39" s="241" t="s">
        <v>22</v>
      </c>
      <c r="O39" s="226">
        <v>43845.0</v>
      </c>
      <c r="P39" s="221" t="s">
        <v>207</v>
      </c>
      <c r="Q39" s="227" t="s">
        <v>208</v>
      </c>
      <c r="R39" s="227" t="s">
        <v>209</v>
      </c>
      <c r="S39" s="231" t="s">
        <v>210</v>
      </c>
      <c r="T39" s="231" t="s">
        <v>211</v>
      </c>
      <c r="U39" s="229">
        <v>50.0</v>
      </c>
      <c r="V39" s="229">
        <v>7.0</v>
      </c>
      <c r="W39" s="229">
        <v>365.0</v>
      </c>
      <c r="X39" s="229" t="s">
        <v>37</v>
      </c>
      <c r="Y39" s="229">
        <v>11650.0</v>
      </c>
      <c r="Z39" s="233" t="s">
        <v>212</v>
      </c>
      <c r="AA39" s="223" t="s">
        <v>270</v>
      </c>
    </row>
    <row r="40" ht="42.75" customHeight="1">
      <c r="A40" s="208">
        <v>39.0</v>
      </c>
      <c r="B40" s="208">
        <v>1.165E9</v>
      </c>
      <c r="C40" s="208" t="s">
        <v>10</v>
      </c>
      <c r="D40" s="208" t="s">
        <v>96</v>
      </c>
      <c r="E40" s="208" t="s">
        <v>315</v>
      </c>
      <c r="F40" s="208">
        <v>127.032598</v>
      </c>
      <c r="G40" s="208">
        <v>37.483569</v>
      </c>
      <c r="H40" s="209" t="s">
        <v>316</v>
      </c>
      <c r="I40" s="210">
        <v>0.625</v>
      </c>
      <c r="J40" s="211" t="s">
        <v>19</v>
      </c>
      <c r="K40" s="219">
        <v>155.0</v>
      </c>
      <c r="L40" s="219">
        <v>30.0</v>
      </c>
      <c r="M40" s="220" t="s">
        <v>269</v>
      </c>
      <c r="N40" s="214" t="s">
        <v>19</v>
      </c>
      <c r="O40" s="216">
        <v>43847.0</v>
      </c>
      <c r="P40" s="221" t="s">
        <v>207</v>
      </c>
      <c r="Q40" s="209" t="s">
        <v>208</v>
      </c>
      <c r="R40" s="209" t="s">
        <v>209</v>
      </c>
      <c r="S40" s="209" t="s">
        <v>210</v>
      </c>
      <c r="T40" s="209" t="s">
        <v>211</v>
      </c>
      <c r="U40" s="217">
        <v>50.0</v>
      </c>
      <c r="V40" s="217">
        <v>7.0</v>
      </c>
      <c r="W40" s="217">
        <v>500.0</v>
      </c>
      <c r="X40" s="217" t="s">
        <v>37</v>
      </c>
      <c r="Y40" s="217">
        <v>13913.0</v>
      </c>
      <c r="Z40" s="222" t="s">
        <v>212</v>
      </c>
      <c r="AA40" s="208" t="s">
        <v>270</v>
      </c>
    </row>
    <row r="41" ht="42.75" customHeight="1">
      <c r="A41" s="208">
        <v>40.0</v>
      </c>
      <c r="B41" s="208">
        <v>1.168E9</v>
      </c>
      <c r="C41" s="208" t="s">
        <v>10</v>
      </c>
      <c r="D41" s="223" t="s">
        <v>96</v>
      </c>
      <c r="E41" s="223" t="s">
        <v>317</v>
      </c>
      <c r="F41" s="223">
        <v>127.047502</v>
      </c>
      <c r="G41" s="223">
        <v>37.517305</v>
      </c>
      <c r="H41" s="227" t="s">
        <v>318</v>
      </c>
      <c r="I41" s="210">
        <v>0.950965824665676</v>
      </c>
      <c r="J41" s="211" t="s">
        <v>19</v>
      </c>
      <c r="K41" s="219">
        <v>73.0</v>
      </c>
      <c r="L41" s="219">
        <v>112.0</v>
      </c>
      <c r="M41" s="220" t="s">
        <v>269</v>
      </c>
      <c r="N41" s="241" t="s">
        <v>17</v>
      </c>
      <c r="O41" s="226">
        <v>43847.0</v>
      </c>
      <c r="P41" s="221" t="s">
        <v>207</v>
      </c>
      <c r="Q41" s="227" t="s">
        <v>208</v>
      </c>
      <c r="R41" s="227" t="s">
        <v>209</v>
      </c>
      <c r="S41" s="227" t="s">
        <v>210</v>
      </c>
      <c r="T41" s="227" t="s">
        <v>211</v>
      </c>
      <c r="U41" s="229">
        <v>50.0</v>
      </c>
      <c r="V41" s="229">
        <v>7.0</v>
      </c>
      <c r="W41" s="229">
        <v>640.0</v>
      </c>
      <c r="X41" s="229"/>
      <c r="Y41" s="229">
        <v>20928.0</v>
      </c>
      <c r="Z41" s="227" t="s">
        <v>212</v>
      </c>
      <c r="AA41" s="223" t="s">
        <v>270</v>
      </c>
    </row>
    <row r="42" ht="42.75" customHeight="1">
      <c r="A42" s="208">
        <v>41.0</v>
      </c>
      <c r="B42" s="208">
        <v>1.171E9</v>
      </c>
      <c r="C42" s="236" t="s">
        <v>10</v>
      </c>
      <c r="D42" s="236" t="s">
        <v>96</v>
      </c>
      <c r="E42" s="236" t="s">
        <v>319</v>
      </c>
      <c r="F42" s="236">
        <v>127.1059186</v>
      </c>
      <c r="G42" s="236">
        <v>37.5145636</v>
      </c>
      <c r="H42" s="221" t="s">
        <v>320</v>
      </c>
      <c r="I42" s="210">
        <v>0.7289972899728997</v>
      </c>
      <c r="J42" s="211" t="s">
        <v>19</v>
      </c>
      <c r="K42" s="219">
        <v>131.0</v>
      </c>
      <c r="L42" s="219">
        <v>54.0</v>
      </c>
      <c r="M42" s="220" t="s">
        <v>269</v>
      </c>
      <c r="N42" s="237" t="s">
        <v>17</v>
      </c>
      <c r="O42" s="238">
        <v>43847.0</v>
      </c>
      <c r="P42" s="221" t="s">
        <v>207</v>
      </c>
      <c r="Q42" s="221" t="s">
        <v>208</v>
      </c>
      <c r="R42" s="221" t="s">
        <v>209</v>
      </c>
      <c r="S42" s="221" t="s">
        <v>210</v>
      </c>
      <c r="T42" s="221" t="s">
        <v>211</v>
      </c>
      <c r="U42" s="235">
        <v>50.0</v>
      </c>
      <c r="V42" s="235">
        <v>7.0</v>
      </c>
      <c r="W42" s="235">
        <v>269.0</v>
      </c>
      <c r="X42" s="235" t="s">
        <v>37</v>
      </c>
      <c r="Y42" s="235">
        <v>17114.0</v>
      </c>
      <c r="Z42" s="239" t="s">
        <v>212</v>
      </c>
      <c r="AA42" s="236" t="s">
        <v>270</v>
      </c>
    </row>
    <row r="43" ht="42.75" customHeight="1">
      <c r="A43" s="208">
        <v>42.0</v>
      </c>
      <c r="B43" s="208">
        <v>1.174E9</v>
      </c>
      <c r="C43" s="236" t="s">
        <v>10</v>
      </c>
      <c r="D43" s="236" t="s">
        <v>96</v>
      </c>
      <c r="E43" s="236" t="s">
        <v>321</v>
      </c>
      <c r="F43" s="236">
        <v>127.1237708</v>
      </c>
      <c r="G43" s="236">
        <v>37.530126</v>
      </c>
      <c r="H43" s="221" t="s">
        <v>322</v>
      </c>
      <c r="I43" s="210">
        <v>0.32388663967611336</v>
      </c>
      <c r="J43" s="211" t="s">
        <v>19</v>
      </c>
      <c r="K43" s="219">
        <v>180.0</v>
      </c>
      <c r="L43" s="219">
        <v>5.0</v>
      </c>
      <c r="M43" s="220" t="s">
        <v>269</v>
      </c>
      <c r="N43" s="237" t="s">
        <v>18</v>
      </c>
      <c r="O43" s="238">
        <v>43847.0</v>
      </c>
      <c r="P43" s="221" t="s">
        <v>207</v>
      </c>
      <c r="Q43" s="221" t="s">
        <v>208</v>
      </c>
      <c r="R43" s="221" t="s">
        <v>209</v>
      </c>
      <c r="S43" s="221" t="s">
        <v>210</v>
      </c>
      <c r="T43" s="221" t="s">
        <v>211</v>
      </c>
      <c r="U43" s="235">
        <v>50.0</v>
      </c>
      <c r="V43" s="235">
        <v>7.0</v>
      </c>
      <c r="W43" s="235">
        <v>160.0</v>
      </c>
      <c r="X43" s="235" t="s">
        <v>37</v>
      </c>
      <c r="Y43" s="235">
        <v>12529.0</v>
      </c>
      <c r="Z43" s="239" t="s">
        <v>212</v>
      </c>
      <c r="AA43" s="236" t="s">
        <v>1095</v>
      </c>
    </row>
    <row r="44" ht="42.75" customHeight="1">
      <c r="A44" s="246">
        <v>43.0</v>
      </c>
      <c r="B44" s="246">
        <v>2.611E9</v>
      </c>
      <c r="C44" s="246" t="s">
        <v>10</v>
      </c>
      <c r="D44" s="246" t="s">
        <v>97</v>
      </c>
      <c r="E44" s="247" t="s">
        <v>271</v>
      </c>
      <c r="F44" s="246">
        <v>129.032352</v>
      </c>
      <c r="G44" s="246">
        <v>35.106214</v>
      </c>
      <c r="H44" s="246" t="s">
        <v>37</v>
      </c>
      <c r="I44" s="249" t="s">
        <v>37</v>
      </c>
      <c r="J44" s="250" t="s">
        <v>23</v>
      </c>
      <c r="K44" s="251" t="s">
        <v>37</v>
      </c>
      <c r="L44" s="251" t="s">
        <v>37</v>
      </c>
      <c r="M44" s="285" t="s">
        <v>37</v>
      </c>
      <c r="N44" s="253" t="s">
        <v>23</v>
      </c>
      <c r="O44" s="254" t="s">
        <v>37</v>
      </c>
      <c r="P44" s="246" t="s">
        <v>37</v>
      </c>
      <c r="Q44" s="246" t="s">
        <v>37</v>
      </c>
      <c r="R44" s="246" t="s">
        <v>37</v>
      </c>
      <c r="S44" s="246" t="s">
        <v>37</v>
      </c>
      <c r="T44" s="246" t="s">
        <v>37</v>
      </c>
      <c r="U44" s="248"/>
      <c r="V44" s="248"/>
      <c r="W44" s="248"/>
      <c r="X44" s="248"/>
      <c r="Y44" s="248"/>
      <c r="Z44" s="246" t="s">
        <v>37</v>
      </c>
      <c r="AA44" s="246" t="s">
        <v>37</v>
      </c>
    </row>
    <row r="45" ht="42.75" customHeight="1">
      <c r="A45" s="246">
        <v>44.0</v>
      </c>
      <c r="B45" s="246">
        <v>2.614E9</v>
      </c>
      <c r="C45" s="246" t="s">
        <v>10</v>
      </c>
      <c r="D45" s="246" t="s">
        <v>97</v>
      </c>
      <c r="E45" s="247" t="s">
        <v>324</v>
      </c>
      <c r="F45" s="246">
        <v>129.0244125</v>
      </c>
      <c r="G45" s="246">
        <v>35.0979321</v>
      </c>
      <c r="H45" s="246" t="s">
        <v>37</v>
      </c>
      <c r="I45" s="249" t="s">
        <v>37</v>
      </c>
      <c r="J45" s="250" t="s">
        <v>23</v>
      </c>
      <c r="K45" s="251" t="s">
        <v>37</v>
      </c>
      <c r="L45" s="251" t="s">
        <v>37</v>
      </c>
      <c r="M45" s="285" t="s">
        <v>37</v>
      </c>
      <c r="N45" s="253" t="s">
        <v>23</v>
      </c>
      <c r="O45" s="254" t="s">
        <v>37</v>
      </c>
      <c r="P45" s="246" t="s">
        <v>37</v>
      </c>
      <c r="Q45" s="246" t="s">
        <v>37</v>
      </c>
      <c r="R45" s="246" t="s">
        <v>37</v>
      </c>
      <c r="S45" s="246" t="s">
        <v>37</v>
      </c>
      <c r="T45" s="246" t="s">
        <v>37</v>
      </c>
      <c r="U45" s="248"/>
      <c r="V45" s="248"/>
      <c r="W45" s="248"/>
      <c r="X45" s="248"/>
      <c r="Y45" s="248"/>
      <c r="Z45" s="246" t="s">
        <v>37</v>
      </c>
      <c r="AA45" s="246" t="s">
        <v>37</v>
      </c>
    </row>
    <row r="46" ht="42.75" customHeight="1">
      <c r="A46" s="208">
        <v>45.0</v>
      </c>
      <c r="B46" s="208">
        <v>2.617E9</v>
      </c>
      <c r="C46" s="223" t="s">
        <v>10</v>
      </c>
      <c r="D46" s="223" t="s">
        <v>97</v>
      </c>
      <c r="E46" s="234" t="s">
        <v>325</v>
      </c>
      <c r="F46" s="223">
        <v>129.0453253</v>
      </c>
      <c r="G46" s="223">
        <v>35.1292746</v>
      </c>
      <c r="H46" s="231" t="s">
        <v>326</v>
      </c>
      <c r="I46" s="210">
        <v>0.7568807339449541</v>
      </c>
      <c r="J46" s="211" t="s">
        <v>19</v>
      </c>
      <c r="K46" s="219">
        <v>124.0</v>
      </c>
      <c r="L46" s="219">
        <v>61.0</v>
      </c>
      <c r="M46" s="220" t="s">
        <v>327</v>
      </c>
      <c r="N46" s="241" t="s">
        <v>18</v>
      </c>
      <c r="O46" s="226">
        <v>43690.0</v>
      </c>
      <c r="P46" s="221" t="s">
        <v>207</v>
      </c>
      <c r="Q46" s="227" t="s">
        <v>227</v>
      </c>
      <c r="R46" s="227" t="s">
        <v>209</v>
      </c>
      <c r="S46" s="231" t="s">
        <v>210</v>
      </c>
      <c r="T46" s="227" t="s">
        <v>228</v>
      </c>
      <c r="U46" s="229">
        <v>40.0</v>
      </c>
      <c r="V46" s="229">
        <v>5.0</v>
      </c>
      <c r="W46" s="229">
        <v>165.0</v>
      </c>
      <c r="X46" s="229">
        <v>63336.0</v>
      </c>
      <c r="Y46" s="229">
        <v>3587.0</v>
      </c>
      <c r="Z46" s="231" t="s">
        <v>328</v>
      </c>
      <c r="AA46" s="223" t="s">
        <v>37</v>
      </c>
    </row>
    <row r="47" ht="42.75" customHeight="1">
      <c r="A47" s="246">
        <v>46.0</v>
      </c>
      <c r="B47" s="246">
        <v>2.62E9</v>
      </c>
      <c r="C47" s="246" t="s">
        <v>10</v>
      </c>
      <c r="D47" s="246" t="s">
        <v>97</v>
      </c>
      <c r="E47" s="247" t="s">
        <v>329</v>
      </c>
      <c r="F47" s="246">
        <v>129.067875</v>
      </c>
      <c r="G47" s="246">
        <v>35.091199</v>
      </c>
      <c r="H47" s="246" t="s">
        <v>37</v>
      </c>
      <c r="I47" s="249" t="s">
        <v>37</v>
      </c>
      <c r="J47" s="250" t="s">
        <v>23</v>
      </c>
      <c r="K47" s="251" t="s">
        <v>37</v>
      </c>
      <c r="L47" s="251" t="s">
        <v>37</v>
      </c>
      <c r="M47" s="285" t="s">
        <v>37</v>
      </c>
      <c r="N47" s="253" t="s">
        <v>23</v>
      </c>
      <c r="O47" s="254" t="s">
        <v>37</v>
      </c>
      <c r="P47" s="246" t="s">
        <v>37</v>
      </c>
      <c r="Q47" s="246" t="s">
        <v>37</v>
      </c>
      <c r="R47" s="246" t="s">
        <v>37</v>
      </c>
      <c r="S47" s="246" t="s">
        <v>37</v>
      </c>
      <c r="T47" s="246" t="s">
        <v>37</v>
      </c>
      <c r="U47" s="248"/>
      <c r="V47" s="248"/>
      <c r="W47" s="248"/>
      <c r="X47" s="248"/>
      <c r="Y47" s="248"/>
      <c r="Z47" s="246" t="s">
        <v>37</v>
      </c>
      <c r="AA47" s="246" t="s">
        <v>37</v>
      </c>
    </row>
    <row r="48" ht="42.75" customHeight="1">
      <c r="A48" s="246">
        <v>47.0</v>
      </c>
      <c r="B48" s="246">
        <v>2.623E9</v>
      </c>
      <c r="C48" s="246" t="s">
        <v>10</v>
      </c>
      <c r="D48" s="246" t="s">
        <v>97</v>
      </c>
      <c r="E48" s="247" t="s">
        <v>330</v>
      </c>
      <c r="F48" s="246">
        <v>129.053157</v>
      </c>
      <c r="G48" s="246">
        <v>35.162913</v>
      </c>
      <c r="H48" s="246" t="s">
        <v>37</v>
      </c>
      <c r="I48" s="249" t="s">
        <v>37</v>
      </c>
      <c r="J48" s="250" t="s">
        <v>23</v>
      </c>
      <c r="K48" s="251" t="s">
        <v>37</v>
      </c>
      <c r="L48" s="251" t="s">
        <v>37</v>
      </c>
      <c r="M48" s="285" t="s">
        <v>37</v>
      </c>
      <c r="N48" s="253" t="s">
        <v>23</v>
      </c>
      <c r="O48" s="254" t="s">
        <v>37</v>
      </c>
      <c r="P48" s="246" t="s">
        <v>37</v>
      </c>
      <c r="Q48" s="246" t="s">
        <v>37</v>
      </c>
      <c r="R48" s="246" t="s">
        <v>37</v>
      </c>
      <c r="S48" s="246" t="s">
        <v>37</v>
      </c>
      <c r="T48" s="246" t="s">
        <v>37</v>
      </c>
      <c r="U48" s="248"/>
      <c r="V48" s="248"/>
      <c r="W48" s="248"/>
      <c r="X48" s="248"/>
      <c r="Y48" s="248"/>
      <c r="Z48" s="246" t="s">
        <v>37</v>
      </c>
      <c r="AA48" s="246" t="s">
        <v>37</v>
      </c>
    </row>
    <row r="49" ht="42.75" customHeight="1">
      <c r="A49" s="246">
        <v>48.0</v>
      </c>
      <c r="B49" s="246">
        <v>2.626E9</v>
      </c>
      <c r="C49" s="246" t="s">
        <v>10</v>
      </c>
      <c r="D49" s="246" t="s">
        <v>97</v>
      </c>
      <c r="E49" s="247" t="s">
        <v>331</v>
      </c>
      <c r="F49" s="246">
        <v>129.0938569</v>
      </c>
      <c r="G49" s="246">
        <v>35.1964382</v>
      </c>
      <c r="H49" s="246" t="s">
        <v>37</v>
      </c>
      <c r="I49" s="249" t="s">
        <v>37</v>
      </c>
      <c r="J49" s="250" t="s">
        <v>23</v>
      </c>
      <c r="K49" s="251" t="s">
        <v>37</v>
      </c>
      <c r="L49" s="251" t="s">
        <v>37</v>
      </c>
      <c r="M49" s="285" t="s">
        <v>37</v>
      </c>
      <c r="N49" s="253" t="s">
        <v>23</v>
      </c>
      <c r="O49" s="254" t="s">
        <v>37</v>
      </c>
      <c r="P49" s="246" t="s">
        <v>37</v>
      </c>
      <c r="Q49" s="246" t="s">
        <v>37</v>
      </c>
      <c r="R49" s="246" t="s">
        <v>37</v>
      </c>
      <c r="S49" s="246" t="s">
        <v>37</v>
      </c>
      <c r="T49" s="246" t="s">
        <v>37</v>
      </c>
      <c r="U49" s="248"/>
      <c r="V49" s="248"/>
      <c r="W49" s="248"/>
      <c r="X49" s="248"/>
      <c r="Y49" s="248"/>
      <c r="Z49" s="246" t="s">
        <v>37</v>
      </c>
      <c r="AA49" s="246" t="s">
        <v>37</v>
      </c>
    </row>
    <row r="50" ht="42.75" customHeight="1">
      <c r="A50" s="208">
        <v>49.0</v>
      </c>
      <c r="B50" s="208">
        <v>2.629E9</v>
      </c>
      <c r="C50" s="236" t="s">
        <v>10</v>
      </c>
      <c r="D50" s="236" t="s">
        <v>97</v>
      </c>
      <c r="E50" s="236" t="s">
        <v>332</v>
      </c>
      <c r="F50" s="236">
        <v>129.084163</v>
      </c>
      <c r="G50" s="236">
        <v>35.136577</v>
      </c>
      <c r="H50" s="221" t="s">
        <v>333</v>
      </c>
      <c r="I50" s="210">
        <v>1.1441647597254005</v>
      </c>
      <c r="J50" s="211" t="s">
        <v>17</v>
      </c>
      <c r="K50" s="219">
        <v>25.0</v>
      </c>
      <c r="L50" s="219">
        <v>160.0</v>
      </c>
      <c r="M50" s="220" t="s">
        <v>334</v>
      </c>
      <c r="N50" s="237" t="s">
        <v>18</v>
      </c>
      <c r="O50" s="238">
        <v>44074.0</v>
      </c>
      <c r="P50" s="221" t="s">
        <v>207</v>
      </c>
      <c r="Q50" s="221" t="s">
        <v>227</v>
      </c>
      <c r="R50" s="221" t="s">
        <v>209</v>
      </c>
      <c r="S50" s="221" t="s">
        <v>210</v>
      </c>
      <c r="T50" s="221" t="s">
        <v>228</v>
      </c>
      <c r="U50" s="235">
        <v>30.0</v>
      </c>
      <c r="V50" s="235">
        <v>5.0</v>
      </c>
      <c r="W50" s="235">
        <v>500.0</v>
      </c>
      <c r="X50" s="235">
        <v>99825.0</v>
      </c>
      <c r="Y50" s="235">
        <v>7711.0</v>
      </c>
      <c r="Z50" s="239" t="s">
        <v>335</v>
      </c>
      <c r="AA50" s="236" t="s">
        <v>37</v>
      </c>
    </row>
    <row r="51" ht="42.75" customHeight="1">
      <c r="A51" s="246">
        <v>50.0</v>
      </c>
      <c r="B51" s="246">
        <v>2.632E9</v>
      </c>
      <c r="C51" s="246" t="s">
        <v>10</v>
      </c>
      <c r="D51" s="246" t="s">
        <v>97</v>
      </c>
      <c r="E51" s="247" t="s">
        <v>336</v>
      </c>
      <c r="F51" s="246">
        <v>128.990438</v>
      </c>
      <c r="G51" s="246">
        <v>35.197185</v>
      </c>
      <c r="H51" s="246" t="s">
        <v>37</v>
      </c>
      <c r="I51" s="249" t="s">
        <v>37</v>
      </c>
      <c r="J51" s="250" t="s">
        <v>23</v>
      </c>
      <c r="K51" s="251" t="s">
        <v>37</v>
      </c>
      <c r="L51" s="251" t="s">
        <v>37</v>
      </c>
      <c r="M51" s="285" t="s">
        <v>37</v>
      </c>
      <c r="N51" s="253" t="s">
        <v>23</v>
      </c>
      <c r="O51" s="254" t="s">
        <v>37</v>
      </c>
      <c r="P51" s="246" t="s">
        <v>37</v>
      </c>
      <c r="Q51" s="246" t="s">
        <v>37</v>
      </c>
      <c r="R51" s="246" t="s">
        <v>37</v>
      </c>
      <c r="S51" s="246" t="s">
        <v>37</v>
      </c>
      <c r="T51" s="246" t="s">
        <v>37</v>
      </c>
      <c r="U51" s="248"/>
      <c r="V51" s="248"/>
      <c r="W51" s="248"/>
      <c r="X51" s="248"/>
      <c r="Y51" s="248"/>
      <c r="Z51" s="246" t="s">
        <v>37</v>
      </c>
      <c r="AA51" s="246" t="s">
        <v>37</v>
      </c>
    </row>
    <row r="52" ht="42.75" customHeight="1">
      <c r="A52" s="246">
        <v>51.0</v>
      </c>
      <c r="B52" s="246">
        <v>2.635E9</v>
      </c>
      <c r="C52" s="246" t="s">
        <v>10</v>
      </c>
      <c r="D52" s="246" t="s">
        <v>97</v>
      </c>
      <c r="E52" s="247" t="s">
        <v>337</v>
      </c>
      <c r="F52" s="246">
        <v>129.163634</v>
      </c>
      <c r="G52" s="246">
        <v>35.163177</v>
      </c>
      <c r="H52" s="246" t="s">
        <v>37</v>
      </c>
      <c r="I52" s="249" t="s">
        <v>37</v>
      </c>
      <c r="J52" s="250" t="s">
        <v>23</v>
      </c>
      <c r="K52" s="251" t="s">
        <v>37</v>
      </c>
      <c r="L52" s="251" t="s">
        <v>37</v>
      </c>
      <c r="M52" s="285" t="s">
        <v>37</v>
      </c>
      <c r="N52" s="253" t="s">
        <v>23</v>
      </c>
      <c r="O52" s="254" t="s">
        <v>37</v>
      </c>
      <c r="P52" s="246" t="s">
        <v>37</v>
      </c>
      <c r="Q52" s="246" t="s">
        <v>37</v>
      </c>
      <c r="R52" s="246" t="s">
        <v>37</v>
      </c>
      <c r="S52" s="246" t="s">
        <v>37</v>
      </c>
      <c r="T52" s="246" t="s">
        <v>37</v>
      </c>
      <c r="U52" s="248"/>
      <c r="V52" s="248"/>
      <c r="W52" s="248"/>
      <c r="X52" s="248"/>
      <c r="Y52" s="248"/>
      <c r="Z52" s="246" t="s">
        <v>37</v>
      </c>
      <c r="AA52" s="246" t="s">
        <v>37</v>
      </c>
    </row>
    <row r="53" ht="42.75" customHeight="1">
      <c r="A53" s="246">
        <v>52.0</v>
      </c>
      <c r="B53" s="246">
        <v>2.638E9</v>
      </c>
      <c r="C53" s="246" t="s">
        <v>10</v>
      </c>
      <c r="D53" s="246" t="s">
        <v>97</v>
      </c>
      <c r="E53" s="247" t="s">
        <v>338</v>
      </c>
      <c r="F53" s="246">
        <v>128.974817</v>
      </c>
      <c r="G53" s="246">
        <v>35.104585</v>
      </c>
      <c r="H53" s="246" t="s">
        <v>37</v>
      </c>
      <c r="I53" s="249" t="s">
        <v>37</v>
      </c>
      <c r="J53" s="250" t="s">
        <v>23</v>
      </c>
      <c r="K53" s="251" t="s">
        <v>37</v>
      </c>
      <c r="L53" s="251" t="s">
        <v>37</v>
      </c>
      <c r="M53" s="285" t="s">
        <v>37</v>
      </c>
      <c r="N53" s="253" t="s">
        <v>23</v>
      </c>
      <c r="O53" s="254" t="s">
        <v>37</v>
      </c>
      <c r="P53" s="246" t="s">
        <v>37</v>
      </c>
      <c r="Q53" s="246" t="s">
        <v>37</v>
      </c>
      <c r="R53" s="246" t="s">
        <v>37</v>
      </c>
      <c r="S53" s="246" t="s">
        <v>37</v>
      </c>
      <c r="T53" s="246" t="s">
        <v>37</v>
      </c>
      <c r="U53" s="248"/>
      <c r="V53" s="248"/>
      <c r="W53" s="248"/>
      <c r="X53" s="248"/>
      <c r="Y53" s="248"/>
      <c r="Z53" s="246" t="s">
        <v>37</v>
      </c>
      <c r="AA53" s="246" t="s">
        <v>37</v>
      </c>
    </row>
    <row r="54" ht="42.75" customHeight="1">
      <c r="A54" s="246">
        <v>53.0</v>
      </c>
      <c r="B54" s="246">
        <v>2.641E9</v>
      </c>
      <c r="C54" s="246" t="s">
        <v>10</v>
      </c>
      <c r="D54" s="246" t="s">
        <v>97</v>
      </c>
      <c r="E54" s="247" t="s">
        <v>339</v>
      </c>
      <c r="F54" s="246">
        <v>129.0921</v>
      </c>
      <c r="G54" s="246">
        <v>35.243068</v>
      </c>
      <c r="H54" s="246" t="s">
        <v>37</v>
      </c>
      <c r="I54" s="249" t="s">
        <v>37</v>
      </c>
      <c r="J54" s="250" t="s">
        <v>23</v>
      </c>
      <c r="K54" s="251" t="s">
        <v>37</v>
      </c>
      <c r="L54" s="251" t="s">
        <v>37</v>
      </c>
      <c r="M54" s="285" t="s">
        <v>37</v>
      </c>
      <c r="N54" s="253" t="s">
        <v>23</v>
      </c>
      <c r="O54" s="254" t="s">
        <v>37</v>
      </c>
      <c r="P54" s="246" t="s">
        <v>37</v>
      </c>
      <c r="Q54" s="246" t="s">
        <v>37</v>
      </c>
      <c r="R54" s="246" t="s">
        <v>37</v>
      </c>
      <c r="S54" s="246" t="s">
        <v>37</v>
      </c>
      <c r="T54" s="246" t="s">
        <v>37</v>
      </c>
      <c r="U54" s="248"/>
      <c r="V54" s="248"/>
      <c r="W54" s="248"/>
      <c r="X54" s="248"/>
      <c r="Y54" s="248"/>
      <c r="Z54" s="246" t="s">
        <v>37</v>
      </c>
      <c r="AA54" s="246" t="s">
        <v>37</v>
      </c>
    </row>
    <row r="55" ht="42.75" customHeight="1">
      <c r="A55" s="246">
        <v>54.0</v>
      </c>
      <c r="B55" s="246">
        <v>2.644E9</v>
      </c>
      <c r="C55" s="246" t="s">
        <v>10</v>
      </c>
      <c r="D55" s="246" t="s">
        <v>97</v>
      </c>
      <c r="E55" s="247" t="s">
        <v>303</v>
      </c>
      <c r="F55" s="246">
        <v>128.98045</v>
      </c>
      <c r="G55" s="246">
        <v>35.2122179</v>
      </c>
      <c r="H55" s="246" t="s">
        <v>37</v>
      </c>
      <c r="I55" s="249" t="s">
        <v>37</v>
      </c>
      <c r="J55" s="250" t="s">
        <v>23</v>
      </c>
      <c r="K55" s="251" t="s">
        <v>37</v>
      </c>
      <c r="L55" s="251" t="s">
        <v>37</v>
      </c>
      <c r="M55" s="285" t="s">
        <v>37</v>
      </c>
      <c r="N55" s="253" t="s">
        <v>23</v>
      </c>
      <c r="O55" s="254" t="s">
        <v>37</v>
      </c>
      <c r="P55" s="246" t="s">
        <v>37</v>
      </c>
      <c r="Q55" s="246" t="s">
        <v>37</v>
      </c>
      <c r="R55" s="246" t="s">
        <v>37</v>
      </c>
      <c r="S55" s="246" t="s">
        <v>37</v>
      </c>
      <c r="T55" s="246" t="s">
        <v>37</v>
      </c>
      <c r="U55" s="248"/>
      <c r="V55" s="248"/>
      <c r="W55" s="248"/>
      <c r="X55" s="248"/>
      <c r="Y55" s="248"/>
      <c r="Z55" s="246" t="s">
        <v>37</v>
      </c>
      <c r="AA55" s="246" t="s">
        <v>37</v>
      </c>
    </row>
    <row r="56" ht="42.75" customHeight="1">
      <c r="A56" s="246">
        <v>55.0</v>
      </c>
      <c r="B56" s="246">
        <v>2.647E9</v>
      </c>
      <c r="C56" s="246" t="s">
        <v>10</v>
      </c>
      <c r="D56" s="246" t="s">
        <v>97</v>
      </c>
      <c r="E56" s="247" t="s">
        <v>340</v>
      </c>
      <c r="F56" s="246">
        <v>129.079764</v>
      </c>
      <c r="G56" s="246">
        <v>35.176242</v>
      </c>
      <c r="H56" s="246" t="s">
        <v>37</v>
      </c>
      <c r="I56" s="249" t="s">
        <v>37</v>
      </c>
      <c r="J56" s="250" t="s">
        <v>23</v>
      </c>
      <c r="K56" s="251" t="s">
        <v>37</v>
      </c>
      <c r="L56" s="251" t="s">
        <v>37</v>
      </c>
      <c r="M56" s="285" t="s">
        <v>37</v>
      </c>
      <c r="N56" s="253" t="s">
        <v>23</v>
      </c>
      <c r="O56" s="254" t="s">
        <v>37</v>
      </c>
      <c r="P56" s="246" t="s">
        <v>37</v>
      </c>
      <c r="Q56" s="246" t="s">
        <v>37</v>
      </c>
      <c r="R56" s="246" t="s">
        <v>37</v>
      </c>
      <c r="S56" s="246" t="s">
        <v>37</v>
      </c>
      <c r="T56" s="246" t="s">
        <v>37</v>
      </c>
      <c r="U56" s="248"/>
      <c r="V56" s="248"/>
      <c r="W56" s="248"/>
      <c r="X56" s="248"/>
      <c r="Y56" s="248"/>
      <c r="Z56" s="246" t="s">
        <v>37</v>
      </c>
      <c r="AA56" s="246" t="s">
        <v>37</v>
      </c>
    </row>
    <row r="57" ht="42.75" customHeight="1">
      <c r="A57" s="246">
        <v>56.0</v>
      </c>
      <c r="B57" s="246">
        <v>2.65E9</v>
      </c>
      <c r="C57" s="246" t="s">
        <v>10</v>
      </c>
      <c r="D57" s="246" t="s">
        <v>97</v>
      </c>
      <c r="E57" s="247" t="s">
        <v>341</v>
      </c>
      <c r="F57" s="246">
        <v>129.113186</v>
      </c>
      <c r="G57" s="246">
        <v>35.145694</v>
      </c>
      <c r="H57" s="246" t="s">
        <v>37</v>
      </c>
      <c r="I57" s="249" t="s">
        <v>37</v>
      </c>
      <c r="J57" s="250" t="s">
        <v>23</v>
      </c>
      <c r="K57" s="251" t="s">
        <v>37</v>
      </c>
      <c r="L57" s="251" t="s">
        <v>37</v>
      </c>
      <c r="M57" s="285" t="s">
        <v>37</v>
      </c>
      <c r="N57" s="253" t="s">
        <v>23</v>
      </c>
      <c r="O57" s="254" t="s">
        <v>37</v>
      </c>
      <c r="P57" s="246" t="s">
        <v>37</v>
      </c>
      <c r="Q57" s="246" t="s">
        <v>37</v>
      </c>
      <c r="R57" s="246" t="s">
        <v>37</v>
      </c>
      <c r="S57" s="246" t="s">
        <v>37</v>
      </c>
      <c r="T57" s="246" t="s">
        <v>37</v>
      </c>
      <c r="U57" s="248"/>
      <c r="V57" s="248"/>
      <c r="W57" s="248"/>
      <c r="X57" s="248"/>
      <c r="Y57" s="248"/>
      <c r="Z57" s="246" t="s">
        <v>37</v>
      </c>
      <c r="AA57" s="246" t="s">
        <v>37</v>
      </c>
    </row>
    <row r="58" ht="42.75" customHeight="1">
      <c r="A58" s="246">
        <v>57.0</v>
      </c>
      <c r="B58" s="246">
        <v>2.653E9</v>
      </c>
      <c r="C58" s="246" t="s">
        <v>10</v>
      </c>
      <c r="D58" s="246" t="s">
        <v>97</v>
      </c>
      <c r="E58" s="247" t="s">
        <v>342</v>
      </c>
      <c r="F58" s="246">
        <v>128.99125</v>
      </c>
      <c r="G58" s="246">
        <v>35.152624</v>
      </c>
      <c r="H58" s="246" t="s">
        <v>37</v>
      </c>
      <c r="I58" s="249" t="s">
        <v>37</v>
      </c>
      <c r="J58" s="250" t="s">
        <v>23</v>
      </c>
      <c r="K58" s="251" t="s">
        <v>37</v>
      </c>
      <c r="L58" s="251" t="s">
        <v>37</v>
      </c>
      <c r="M58" s="285" t="s">
        <v>37</v>
      </c>
      <c r="N58" s="253" t="s">
        <v>23</v>
      </c>
      <c r="O58" s="254" t="s">
        <v>37</v>
      </c>
      <c r="P58" s="246" t="s">
        <v>37</v>
      </c>
      <c r="Q58" s="246" t="s">
        <v>37</v>
      </c>
      <c r="R58" s="246" t="s">
        <v>37</v>
      </c>
      <c r="S58" s="246" t="s">
        <v>37</v>
      </c>
      <c r="T58" s="246" t="s">
        <v>37</v>
      </c>
      <c r="U58" s="248"/>
      <c r="V58" s="248"/>
      <c r="W58" s="248"/>
      <c r="X58" s="248"/>
      <c r="Y58" s="248"/>
      <c r="Z58" s="246" t="s">
        <v>37</v>
      </c>
      <c r="AA58" s="246" t="s">
        <v>37</v>
      </c>
    </row>
    <row r="59" ht="42.75" customHeight="1">
      <c r="A59" s="246">
        <v>58.0</v>
      </c>
      <c r="B59" s="246">
        <v>2.671E9</v>
      </c>
      <c r="C59" s="246" t="s">
        <v>10</v>
      </c>
      <c r="D59" s="246" t="s">
        <v>97</v>
      </c>
      <c r="E59" s="247" t="s">
        <v>343</v>
      </c>
      <c r="F59" s="246">
        <v>129.222312</v>
      </c>
      <c r="G59" s="246">
        <v>35.244498</v>
      </c>
      <c r="H59" s="246" t="s">
        <v>37</v>
      </c>
      <c r="I59" s="249" t="s">
        <v>37</v>
      </c>
      <c r="J59" s="250" t="s">
        <v>23</v>
      </c>
      <c r="K59" s="251" t="s">
        <v>37</v>
      </c>
      <c r="L59" s="251" t="s">
        <v>37</v>
      </c>
      <c r="M59" s="285" t="s">
        <v>37</v>
      </c>
      <c r="N59" s="253" t="s">
        <v>23</v>
      </c>
      <c r="O59" s="254" t="s">
        <v>37</v>
      </c>
      <c r="P59" s="246" t="s">
        <v>37</v>
      </c>
      <c r="Q59" s="246" t="s">
        <v>37</v>
      </c>
      <c r="R59" s="246" t="s">
        <v>37</v>
      </c>
      <c r="S59" s="246" t="s">
        <v>37</v>
      </c>
      <c r="T59" s="246" t="s">
        <v>37</v>
      </c>
      <c r="U59" s="248"/>
      <c r="V59" s="248"/>
      <c r="W59" s="248"/>
      <c r="X59" s="248"/>
      <c r="Y59" s="248"/>
      <c r="Z59" s="246" t="s">
        <v>37</v>
      </c>
      <c r="AA59" s="246" t="s">
        <v>37</v>
      </c>
    </row>
    <row r="60" ht="42.75" customHeight="1">
      <c r="A60" s="246">
        <v>59.0</v>
      </c>
      <c r="B60" s="246">
        <v>2.711E9</v>
      </c>
      <c r="C60" s="246" t="s">
        <v>10</v>
      </c>
      <c r="D60" s="246" t="s">
        <v>101</v>
      </c>
      <c r="E60" s="247" t="s">
        <v>271</v>
      </c>
      <c r="F60" s="246">
        <v>128.6062</v>
      </c>
      <c r="G60" s="246">
        <v>35.8693404</v>
      </c>
      <c r="H60" s="246" t="s">
        <v>37</v>
      </c>
      <c r="I60" s="249" t="s">
        <v>37</v>
      </c>
      <c r="J60" s="250" t="s">
        <v>23</v>
      </c>
      <c r="K60" s="251" t="s">
        <v>37</v>
      </c>
      <c r="L60" s="251" t="s">
        <v>37</v>
      </c>
      <c r="M60" s="285" t="s">
        <v>37</v>
      </c>
      <c r="N60" s="253" t="s">
        <v>23</v>
      </c>
      <c r="O60" s="254" t="s">
        <v>37</v>
      </c>
      <c r="P60" s="246" t="s">
        <v>37</v>
      </c>
      <c r="Q60" s="246" t="s">
        <v>37</v>
      </c>
      <c r="R60" s="246" t="s">
        <v>37</v>
      </c>
      <c r="S60" s="246" t="s">
        <v>37</v>
      </c>
      <c r="T60" s="246" t="s">
        <v>37</v>
      </c>
      <c r="U60" s="248"/>
      <c r="V60" s="248"/>
      <c r="W60" s="248"/>
      <c r="X60" s="248"/>
      <c r="Y60" s="248"/>
      <c r="Z60" s="246" t="s">
        <v>37</v>
      </c>
      <c r="AA60" s="246" t="s">
        <v>37</v>
      </c>
    </row>
    <row r="61" ht="42.75" customHeight="1">
      <c r="A61" s="246">
        <v>60.0</v>
      </c>
      <c r="B61" s="246">
        <v>2.714E9</v>
      </c>
      <c r="C61" s="246" t="s">
        <v>10</v>
      </c>
      <c r="D61" s="246" t="s">
        <v>101</v>
      </c>
      <c r="E61" s="247" t="s">
        <v>325</v>
      </c>
      <c r="F61" s="246">
        <v>128.635609</v>
      </c>
      <c r="G61" s="246">
        <v>35.886664</v>
      </c>
      <c r="H61" s="246" t="s">
        <v>37</v>
      </c>
      <c r="I61" s="249" t="s">
        <v>37</v>
      </c>
      <c r="J61" s="250" t="s">
        <v>23</v>
      </c>
      <c r="K61" s="251" t="s">
        <v>37</v>
      </c>
      <c r="L61" s="251" t="s">
        <v>37</v>
      </c>
      <c r="M61" s="285" t="s">
        <v>37</v>
      </c>
      <c r="N61" s="253" t="s">
        <v>23</v>
      </c>
      <c r="O61" s="254" t="s">
        <v>37</v>
      </c>
      <c r="P61" s="246" t="s">
        <v>37</v>
      </c>
      <c r="Q61" s="246" t="s">
        <v>37</v>
      </c>
      <c r="R61" s="246" t="s">
        <v>37</v>
      </c>
      <c r="S61" s="246" t="s">
        <v>37</v>
      </c>
      <c r="T61" s="246" t="s">
        <v>37</v>
      </c>
      <c r="U61" s="248"/>
      <c r="V61" s="248"/>
      <c r="W61" s="248"/>
      <c r="X61" s="248"/>
      <c r="Y61" s="248"/>
      <c r="Z61" s="246" t="s">
        <v>37</v>
      </c>
      <c r="AA61" s="246" t="s">
        <v>37</v>
      </c>
    </row>
    <row r="62" ht="42.75" customHeight="1">
      <c r="A62" s="246">
        <v>61.0</v>
      </c>
      <c r="B62" s="246">
        <v>2.717E9</v>
      </c>
      <c r="C62" s="246" t="s">
        <v>10</v>
      </c>
      <c r="D62" s="246" t="s">
        <v>101</v>
      </c>
      <c r="E62" s="247" t="s">
        <v>324</v>
      </c>
      <c r="F62" s="246">
        <v>128.559175</v>
      </c>
      <c r="G62" s="246">
        <v>35.871757</v>
      </c>
      <c r="H62" s="246" t="s">
        <v>37</v>
      </c>
      <c r="I62" s="249" t="s">
        <v>37</v>
      </c>
      <c r="J62" s="250" t="s">
        <v>23</v>
      </c>
      <c r="K62" s="251" t="s">
        <v>37</v>
      </c>
      <c r="L62" s="251" t="s">
        <v>37</v>
      </c>
      <c r="M62" s="285" t="s">
        <v>37</v>
      </c>
      <c r="N62" s="253" t="s">
        <v>23</v>
      </c>
      <c r="O62" s="254" t="s">
        <v>37</v>
      </c>
      <c r="P62" s="246" t="s">
        <v>37</v>
      </c>
      <c r="Q62" s="246" t="s">
        <v>37</v>
      </c>
      <c r="R62" s="246" t="s">
        <v>37</v>
      </c>
      <c r="S62" s="246" t="s">
        <v>37</v>
      </c>
      <c r="T62" s="246" t="s">
        <v>37</v>
      </c>
      <c r="U62" s="248"/>
      <c r="V62" s="248"/>
      <c r="W62" s="248"/>
      <c r="X62" s="248"/>
      <c r="Y62" s="248"/>
      <c r="Z62" s="246" t="s">
        <v>37</v>
      </c>
      <c r="AA62" s="246" t="s">
        <v>37</v>
      </c>
    </row>
    <row r="63" ht="42.75" customHeight="1">
      <c r="A63" s="246">
        <v>62.0</v>
      </c>
      <c r="B63" s="246">
        <v>2.72E9</v>
      </c>
      <c r="C63" s="246" t="s">
        <v>10</v>
      </c>
      <c r="D63" s="246" t="s">
        <v>101</v>
      </c>
      <c r="E63" s="247" t="s">
        <v>332</v>
      </c>
      <c r="F63" s="246">
        <v>128.597486</v>
      </c>
      <c r="G63" s="246">
        <v>35.846</v>
      </c>
      <c r="H63" s="246" t="s">
        <v>37</v>
      </c>
      <c r="I63" s="249" t="s">
        <v>37</v>
      </c>
      <c r="J63" s="250" t="s">
        <v>23</v>
      </c>
      <c r="K63" s="251" t="s">
        <v>37</v>
      </c>
      <c r="L63" s="251" t="s">
        <v>37</v>
      </c>
      <c r="M63" s="285" t="s">
        <v>37</v>
      </c>
      <c r="N63" s="253" t="s">
        <v>23</v>
      </c>
      <c r="O63" s="254" t="s">
        <v>37</v>
      </c>
      <c r="P63" s="246" t="s">
        <v>37</v>
      </c>
      <c r="Q63" s="246" t="s">
        <v>37</v>
      </c>
      <c r="R63" s="246" t="s">
        <v>37</v>
      </c>
      <c r="S63" s="246" t="s">
        <v>37</v>
      </c>
      <c r="T63" s="246" t="s">
        <v>37</v>
      </c>
      <c r="U63" s="248"/>
      <c r="V63" s="248"/>
      <c r="W63" s="248"/>
      <c r="X63" s="248"/>
      <c r="Y63" s="248"/>
      <c r="Z63" s="246" t="s">
        <v>37</v>
      </c>
      <c r="AA63" s="246" t="s">
        <v>37</v>
      </c>
    </row>
    <row r="64" ht="42.75" customHeight="1">
      <c r="A64" s="246">
        <v>63.0</v>
      </c>
      <c r="B64" s="246">
        <v>2.723E9</v>
      </c>
      <c r="C64" s="246" t="s">
        <v>10</v>
      </c>
      <c r="D64" s="246" t="s">
        <v>101</v>
      </c>
      <c r="E64" s="247" t="s">
        <v>336</v>
      </c>
      <c r="F64" s="246">
        <v>128.582947</v>
      </c>
      <c r="G64" s="246">
        <v>35.885684</v>
      </c>
      <c r="H64" s="246" t="s">
        <v>37</v>
      </c>
      <c r="I64" s="249" t="s">
        <v>37</v>
      </c>
      <c r="J64" s="250" t="s">
        <v>23</v>
      </c>
      <c r="K64" s="251" t="s">
        <v>37</v>
      </c>
      <c r="L64" s="251" t="s">
        <v>37</v>
      </c>
      <c r="M64" s="285" t="s">
        <v>37</v>
      </c>
      <c r="N64" s="253" t="s">
        <v>23</v>
      </c>
      <c r="O64" s="254" t="s">
        <v>37</v>
      </c>
      <c r="P64" s="246" t="s">
        <v>37</v>
      </c>
      <c r="Q64" s="246" t="s">
        <v>37</v>
      </c>
      <c r="R64" s="246" t="s">
        <v>37</v>
      </c>
      <c r="S64" s="246" t="s">
        <v>37</v>
      </c>
      <c r="T64" s="246" t="s">
        <v>37</v>
      </c>
      <c r="U64" s="248"/>
      <c r="V64" s="248"/>
      <c r="W64" s="248"/>
      <c r="X64" s="248"/>
      <c r="Y64" s="248"/>
      <c r="Z64" s="246" t="s">
        <v>37</v>
      </c>
      <c r="AA64" s="246" t="s">
        <v>37</v>
      </c>
    </row>
    <row r="65" ht="42.75" customHeight="1">
      <c r="A65" s="246">
        <v>64.0</v>
      </c>
      <c r="B65" s="246">
        <v>2.726E9</v>
      </c>
      <c r="C65" s="246" t="s">
        <v>10</v>
      </c>
      <c r="D65" s="246" t="s">
        <v>101</v>
      </c>
      <c r="E65" s="247" t="s">
        <v>344</v>
      </c>
      <c r="F65" s="246">
        <v>128.630625</v>
      </c>
      <c r="G65" s="246">
        <v>35.8581654</v>
      </c>
      <c r="H65" s="246" t="s">
        <v>37</v>
      </c>
      <c r="I65" s="249" t="s">
        <v>37</v>
      </c>
      <c r="J65" s="250" t="s">
        <v>23</v>
      </c>
      <c r="K65" s="251" t="s">
        <v>37</v>
      </c>
      <c r="L65" s="251" t="s">
        <v>37</v>
      </c>
      <c r="M65" s="285" t="s">
        <v>37</v>
      </c>
      <c r="N65" s="253" t="s">
        <v>23</v>
      </c>
      <c r="O65" s="254" t="s">
        <v>37</v>
      </c>
      <c r="P65" s="246" t="s">
        <v>37</v>
      </c>
      <c r="Q65" s="246" t="s">
        <v>37</v>
      </c>
      <c r="R65" s="246" t="s">
        <v>37</v>
      </c>
      <c r="S65" s="246" t="s">
        <v>37</v>
      </c>
      <c r="T65" s="246" t="s">
        <v>37</v>
      </c>
      <c r="U65" s="248"/>
      <c r="V65" s="248"/>
      <c r="W65" s="248"/>
      <c r="X65" s="248"/>
      <c r="Y65" s="248"/>
      <c r="Z65" s="246" t="s">
        <v>37</v>
      </c>
      <c r="AA65" s="246" t="s">
        <v>37</v>
      </c>
    </row>
    <row r="66" ht="42.75" customHeight="1">
      <c r="A66" s="246">
        <v>65.0</v>
      </c>
      <c r="B66" s="246">
        <v>2.729E9</v>
      </c>
      <c r="C66" s="246" t="s">
        <v>10</v>
      </c>
      <c r="D66" s="246" t="s">
        <v>101</v>
      </c>
      <c r="E66" s="247" t="s">
        <v>345</v>
      </c>
      <c r="F66" s="246">
        <v>128.5327375</v>
      </c>
      <c r="G66" s="246">
        <v>35.8298667</v>
      </c>
      <c r="H66" s="246" t="s">
        <v>37</v>
      </c>
      <c r="I66" s="249" t="s">
        <v>37</v>
      </c>
      <c r="J66" s="250" t="s">
        <v>23</v>
      </c>
      <c r="K66" s="251" t="s">
        <v>37</v>
      </c>
      <c r="L66" s="251" t="s">
        <v>37</v>
      </c>
      <c r="M66" s="285" t="s">
        <v>37</v>
      </c>
      <c r="N66" s="253" t="s">
        <v>23</v>
      </c>
      <c r="O66" s="254" t="s">
        <v>37</v>
      </c>
      <c r="P66" s="246" t="s">
        <v>37</v>
      </c>
      <c r="Q66" s="246" t="s">
        <v>37</v>
      </c>
      <c r="R66" s="246" t="s">
        <v>37</v>
      </c>
      <c r="S66" s="246" t="s">
        <v>37</v>
      </c>
      <c r="T66" s="246" t="s">
        <v>37</v>
      </c>
      <c r="U66" s="248"/>
      <c r="V66" s="248"/>
      <c r="W66" s="248"/>
      <c r="X66" s="248"/>
      <c r="Y66" s="248"/>
      <c r="Z66" s="246" t="s">
        <v>37</v>
      </c>
      <c r="AA66" s="246" t="s">
        <v>37</v>
      </c>
    </row>
    <row r="67" ht="42.75" customHeight="1">
      <c r="A67" s="246">
        <v>66.0</v>
      </c>
      <c r="B67" s="246">
        <v>2.771E9</v>
      </c>
      <c r="C67" s="246" t="s">
        <v>10</v>
      </c>
      <c r="D67" s="246" t="s">
        <v>101</v>
      </c>
      <c r="E67" s="247" t="s">
        <v>346</v>
      </c>
      <c r="F67" s="246">
        <v>128.431445</v>
      </c>
      <c r="G67" s="246">
        <v>35.7746</v>
      </c>
      <c r="H67" s="246" t="s">
        <v>37</v>
      </c>
      <c r="I67" s="249" t="s">
        <v>37</v>
      </c>
      <c r="J67" s="250" t="s">
        <v>23</v>
      </c>
      <c r="K67" s="251" t="s">
        <v>37</v>
      </c>
      <c r="L67" s="251" t="s">
        <v>37</v>
      </c>
      <c r="M67" s="285" t="s">
        <v>37</v>
      </c>
      <c r="N67" s="253" t="s">
        <v>23</v>
      </c>
      <c r="O67" s="254" t="s">
        <v>37</v>
      </c>
      <c r="P67" s="246" t="s">
        <v>37</v>
      </c>
      <c r="Q67" s="246" t="s">
        <v>37</v>
      </c>
      <c r="R67" s="246" t="s">
        <v>37</v>
      </c>
      <c r="S67" s="246" t="s">
        <v>37</v>
      </c>
      <c r="T67" s="246" t="s">
        <v>37</v>
      </c>
      <c r="U67" s="248"/>
      <c r="V67" s="248"/>
      <c r="W67" s="248"/>
      <c r="X67" s="248"/>
      <c r="Y67" s="248"/>
      <c r="Z67" s="246" t="s">
        <v>37</v>
      </c>
      <c r="AA67" s="246" t="s">
        <v>37</v>
      </c>
    </row>
    <row r="68" ht="42.75" customHeight="1">
      <c r="A68" s="246">
        <v>67.0</v>
      </c>
      <c r="B68" s="246">
        <v>2.811E9</v>
      </c>
      <c r="C68" s="246" t="s">
        <v>10</v>
      </c>
      <c r="D68" s="246" t="s">
        <v>98</v>
      </c>
      <c r="E68" s="247" t="s">
        <v>271</v>
      </c>
      <c r="F68" s="246">
        <v>126.621588</v>
      </c>
      <c r="G68" s="246">
        <v>37.473781</v>
      </c>
      <c r="H68" s="246" t="s">
        <v>37</v>
      </c>
      <c r="I68" s="249" t="s">
        <v>37</v>
      </c>
      <c r="J68" s="250" t="s">
        <v>23</v>
      </c>
      <c r="K68" s="251" t="s">
        <v>37</v>
      </c>
      <c r="L68" s="251" t="s">
        <v>37</v>
      </c>
      <c r="M68" s="285" t="s">
        <v>37</v>
      </c>
      <c r="N68" s="253" t="s">
        <v>23</v>
      </c>
      <c r="O68" s="254" t="s">
        <v>37</v>
      </c>
      <c r="P68" s="246" t="s">
        <v>37</v>
      </c>
      <c r="Q68" s="246" t="s">
        <v>37</v>
      </c>
      <c r="R68" s="246" t="s">
        <v>37</v>
      </c>
      <c r="S68" s="246" t="s">
        <v>37</v>
      </c>
      <c r="T68" s="246" t="s">
        <v>37</v>
      </c>
      <c r="U68" s="248"/>
      <c r="V68" s="248"/>
      <c r="W68" s="248"/>
      <c r="X68" s="248"/>
      <c r="Y68" s="248"/>
      <c r="Z68" s="246" t="s">
        <v>37</v>
      </c>
      <c r="AA68" s="246" t="s">
        <v>37</v>
      </c>
    </row>
    <row r="69" ht="42.75" customHeight="1">
      <c r="A69" s="208">
        <v>68.0</v>
      </c>
      <c r="B69" s="208">
        <v>2.814E9</v>
      </c>
      <c r="C69" s="223" t="s">
        <v>10</v>
      </c>
      <c r="D69" s="223" t="s">
        <v>98</v>
      </c>
      <c r="E69" s="234" t="s">
        <v>325</v>
      </c>
      <c r="F69" s="223">
        <v>126.6432125</v>
      </c>
      <c r="G69" s="223">
        <v>37.4738846</v>
      </c>
      <c r="H69" s="231" t="s">
        <v>347</v>
      </c>
      <c r="I69" s="210">
        <v>1.0</v>
      </c>
      <c r="J69" s="211" t="s">
        <v>18</v>
      </c>
      <c r="K69" s="219">
        <v>57.0</v>
      </c>
      <c r="L69" s="219">
        <v>124.0</v>
      </c>
      <c r="M69" s="220" t="s">
        <v>348</v>
      </c>
      <c r="N69" s="283" t="s">
        <v>18</v>
      </c>
      <c r="O69" s="226">
        <v>43580.0</v>
      </c>
      <c r="P69" s="221" t="s">
        <v>207</v>
      </c>
      <c r="Q69" s="227" t="s">
        <v>349</v>
      </c>
      <c r="R69" s="227" t="s">
        <v>209</v>
      </c>
      <c r="S69" s="231" t="s">
        <v>210</v>
      </c>
      <c r="T69" s="286" t="s">
        <v>350</v>
      </c>
      <c r="U69" s="229">
        <v>50.0</v>
      </c>
      <c r="V69" s="229">
        <v>10.0</v>
      </c>
      <c r="W69" s="229">
        <v>60.0</v>
      </c>
      <c r="X69" s="229">
        <v>9207.0</v>
      </c>
      <c r="Y69" s="229">
        <v>1753.0</v>
      </c>
      <c r="Z69" s="287" t="s">
        <v>1096</v>
      </c>
      <c r="AA69" s="223" t="s">
        <v>1097</v>
      </c>
    </row>
    <row r="70" ht="42.75" customHeight="1">
      <c r="A70" s="246">
        <v>69.0</v>
      </c>
      <c r="B70" s="246">
        <v>2.8177E9</v>
      </c>
      <c r="C70" s="246" t="s">
        <v>10</v>
      </c>
      <c r="D70" s="246" t="s">
        <v>98</v>
      </c>
      <c r="E70" s="247" t="s">
        <v>353</v>
      </c>
      <c r="F70" s="246">
        <v>126.6505841</v>
      </c>
      <c r="G70" s="246">
        <v>37.4635229</v>
      </c>
      <c r="H70" s="246" t="s">
        <v>37</v>
      </c>
      <c r="I70" s="249" t="s">
        <v>37</v>
      </c>
      <c r="J70" s="250" t="s">
        <v>23</v>
      </c>
      <c r="K70" s="251" t="s">
        <v>37</v>
      </c>
      <c r="L70" s="251" t="s">
        <v>37</v>
      </c>
      <c r="M70" s="285" t="s">
        <v>37</v>
      </c>
      <c r="N70" s="253" t="s">
        <v>23</v>
      </c>
      <c r="O70" s="254" t="s">
        <v>37</v>
      </c>
      <c r="P70" s="246" t="s">
        <v>37</v>
      </c>
      <c r="Q70" s="246" t="s">
        <v>37</v>
      </c>
      <c r="R70" s="246" t="s">
        <v>37</v>
      </c>
      <c r="S70" s="246" t="s">
        <v>37</v>
      </c>
      <c r="T70" s="246" t="s">
        <v>37</v>
      </c>
      <c r="U70" s="248"/>
      <c r="V70" s="248"/>
      <c r="W70" s="248"/>
      <c r="X70" s="248"/>
      <c r="Y70" s="248"/>
      <c r="Z70" s="246" t="s">
        <v>37</v>
      </c>
      <c r="AA70" s="246" t="s">
        <v>354</v>
      </c>
    </row>
    <row r="71" ht="42.75" customHeight="1">
      <c r="A71" s="246">
        <v>70.0</v>
      </c>
      <c r="B71" s="246">
        <v>2.8185E9</v>
      </c>
      <c r="C71" s="246" t="s">
        <v>10</v>
      </c>
      <c r="D71" s="246" t="s">
        <v>98</v>
      </c>
      <c r="E71" s="247" t="s">
        <v>355</v>
      </c>
      <c r="F71" s="246">
        <v>126.67828</v>
      </c>
      <c r="G71" s="246">
        <v>37.4101675</v>
      </c>
      <c r="H71" s="246" t="s">
        <v>37</v>
      </c>
      <c r="I71" s="249" t="s">
        <v>37</v>
      </c>
      <c r="J71" s="250" t="s">
        <v>23</v>
      </c>
      <c r="K71" s="251" t="s">
        <v>37</v>
      </c>
      <c r="L71" s="251" t="s">
        <v>37</v>
      </c>
      <c r="M71" s="285" t="s">
        <v>37</v>
      </c>
      <c r="N71" s="253" t="s">
        <v>23</v>
      </c>
      <c r="O71" s="254" t="s">
        <v>37</v>
      </c>
      <c r="P71" s="246" t="s">
        <v>37</v>
      </c>
      <c r="Q71" s="246" t="s">
        <v>37</v>
      </c>
      <c r="R71" s="246" t="s">
        <v>37</v>
      </c>
      <c r="S71" s="246" t="s">
        <v>37</v>
      </c>
      <c r="T71" s="246" t="s">
        <v>37</v>
      </c>
      <c r="U71" s="248"/>
      <c r="V71" s="248"/>
      <c r="W71" s="248"/>
      <c r="X71" s="248"/>
      <c r="Y71" s="248"/>
      <c r="Z71" s="246" t="s">
        <v>37</v>
      </c>
      <c r="AA71" s="246" t="s">
        <v>354</v>
      </c>
    </row>
    <row r="72" ht="42.75" customHeight="1">
      <c r="A72" s="246">
        <v>71.0</v>
      </c>
      <c r="B72" s="246">
        <v>2.82E9</v>
      </c>
      <c r="C72" s="246" t="s">
        <v>10</v>
      </c>
      <c r="D72" s="246" t="s">
        <v>98</v>
      </c>
      <c r="E72" s="247" t="s">
        <v>356</v>
      </c>
      <c r="F72" s="246">
        <v>126.731488</v>
      </c>
      <c r="G72" s="246">
        <v>37.447342</v>
      </c>
      <c r="H72" s="246" t="s">
        <v>37</v>
      </c>
      <c r="I72" s="249" t="s">
        <v>37</v>
      </c>
      <c r="J72" s="250" t="s">
        <v>23</v>
      </c>
      <c r="K72" s="251" t="s">
        <v>37</v>
      </c>
      <c r="L72" s="251" t="s">
        <v>37</v>
      </c>
      <c r="M72" s="285" t="s">
        <v>37</v>
      </c>
      <c r="N72" s="253" t="s">
        <v>23</v>
      </c>
      <c r="O72" s="254" t="s">
        <v>37</v>
      </c>
      <c r="P72" s="246" t="s">
        <v>37</v>
      </c>
      <c r="Q72" s="246" t="s">
        <v>37</v>
      </c>
      <c r="R72" s="246" t="s">
        <v>37</v>
      </c>
      <c r="S72" s="246" t="s">
        <v>37</v>
      </c>
      <c r="T72" s="246" t="s">
        <v>37</v>
      </c>
      <c r="U72" s="248"/>
      <c r="V72" s="248"/>
      <c r="W72" s="248"/>
      <c r="X72" s="248"/>
      <c r="Y72" s="248"/>
      <c r="Z72" s="246" t="s">
        <v>37</v>
      </c>
      <c r="AA72" s="246" t="s">
        <v>354</v>
      </c>
    </row>
    <row r="73" ht="42.75" customHeight="1">
      <c r="A73" s="246">
        <v>72.0</v>
      </c>
      <c r="B73" s="246">
        <v>2.8237E9</v>
      </c>
      <c r="C73" s="246" t="s">
        <v>10</v>
      </c>
      <c r="D73" s="246" t="s">
        <v>98</v>
      </c>
      <c r="E73" s="247" t="s">
        <v>357</v>
      </c>
      <c r="F73" s="246">
        <v>126.7218378</v>
      </c>
      <c r="G73" s="246">
        <v>37.5070563</v>
      </c>
      <c r="H73" s="246" t="s">
        <v>37</v>
      </c>
      <c r="I73" s="249" t="s">
        <v>37</v>
      </c>
      <c r="J73" s="250" t="s">
        <v>23</v>
      </c>
      <c r="K73" s="251" t="s">
        <v>37</v>
      </c>
      <c r="L73" s="251" t="s">
        <v>37</v>
      </c>
      <c r="M73" s="285" t="s">
        <v>37</v>
      </c>
      <c r="N73" s="253" t="s">
        <v>23</v>
      </c>
      <c r="O73" s="254" t="s">
        <v>37</v>
      </c>
      <c r="P73" s="246" t="s">
        <v>37</v>
      </c>
      <c r="Q73" s="246" t="s">
        <v>37</v>
      </c>
      <c r="R73" s="246" t="s">
        <v>37</v>
      </c>
      <c r="S73" s="246" t="s">
        <v>37</v>
      </c>
      <c r="T73" s="246" t="s">
        <v>37</v>
      </c>
      <c r="U73" s="248"/>
      <c r="V73" s="248"/>
      <c r="W73" s="248"/>
      <c r="X73" s="248"/>
      <c r="Y73" s="248"/>
      <c r="Z73" s="246" t="s">
        <v>37</v>
      </c>
      <c r="AA73" s="246" t="s">
        <v>354</v>
      </c>
    </row>
    <row r="74" ht="42.75" customHeight="1">
      <c r="A74" s="246">
        <v>73.0</v>
      </c>
      <c r="B74" s="246">
        <v>2.8245E9</v>
      </c>
      <c r="C74" s="246" t="s">
        <v>10</v>
      </c>
      <c r="D74" s="246" t="s">
        <v>98</v>
      </c>
      <c r="E74" s="247" t="s">
        <v>358</v>
      </c>
      <c r="F74" s="246">
        <v>126.7377757</v>
      </c>
      <c r="G74" s="246">
        <v>37.5374147</v>
      </c>
      <c r="H74" s="246" t="s">
        <v>37</v>
      </c>
      <c r="I74" s="249" t="s">
        <v>37</v>
      </c>
      <c r="J74" s="250" t="s">
        <v>23</v>
      </c>
      <c r="K74" s="251" t="s">
        <v>37</v>
      </c>
      <c r="L74" s="251" t="s">
        <v>37</v>
      </c>
      <c r="M74" s="285" t="s">
        <v>37</v>
      </c>
      <c r="N74" s="253" t="s">
        <v>23</v>
      </c>
      <c r="O74" s="254" t="s">
        <v>37</v>
      </c>
      <c r="P74" s="246" t="s">
        <v>37</v>
      </c>
      <c r="Q74" s="246" t="s">
        <v>37</v>
      </c>
      <c r="R74" s="246" t="s">
        <v>37</v>
      </c>
      <c r="S74" s="246" t="s">
        <v>37</v>
      </c>
      <c r="T74" s="246" t="s">
        <v>37</v>
      </c>
      <c r="U74" s="248"/>
      <c r="V74" s="248"/>
      <c r="W74" s="248"/>
      <c r="X74" s="248"/>
      <c r="Y74" s="248"/>
      <c r="Z74" s="246" t="s">
        <v>37</v>
      </c>
      <c r="AA74" s="246" t="s">
        <v>354</v>
      </c>
    </row>
    <row r="75" ht="42.75" customHeight="1">
      <c r="A75" s="246">
        <v>74.0</v>
      </c>
      <c r="B75" s="246">
        <v>2.826E9</v>
      </c>
      <c r="C75" s="246" t="s">
        <v>10</v>
      </c>
      <c r="D75" s="246" t="s">
        <v>98</v>
      </c>
      <c r="E75" s="247" t="s">
        <v>324</v>
      </c>
      <c r="F75" s="246">
        <v>126.675994</v>
      </c>
      <c r="G75" s="246">
        <v>37.545449</v>
      </c>
      <c r="H75" s="246" t="s">
        <v>37</v>
      </c>
      <c r="I75" s="249" t="s">
        <v>37</v>
      </c>
      <c r="J75" s="250" t="s">
        <v>23</v>
      </c>
      <c r="K75" s="251" t="s">
        <v>37</v>
      </c>
      <c r="L75" s="251" t="s">
        <v>37</v>
      </c>
      <c r="M75" s="285" t="s">
        <v>37</v>
      </c>
      <c r="N75" s="253" t="s">
        <v>23</v>
      </c>
      <c r="O75" s="254" t="s">
        <v>37</v>
      </c>
      <c r="P75" s="246" t="s">
        <v>37</v>
      </c>
      <c r="Q75" s="246" t="s">
        <v>37</v>
      </c>
      <c r="R75" s="246" t="s">
        <v>37</v>
      </c>
      <c r="S75" s="246" t="s">
        <v>37</v>
      </c>
      <c r="T75" s="246" t="s">
        <v>37</v>
      </c>
      <c r="U75" s="248"/>
      <c r="V75" s="248"/>
      <c r="W75" s="248"/>
      <c r="X75" s="248"/>
      <c r="Y75" s="248"/>
      <c r="Z75" s="246" t="s">
        <v>37</v>
      </c>
      <c r="AA75" s="246" t="s">
        <v>354</v>
      </c>
    </row>
    <row r="76" ht="42.75" customHeight="1">
      <c r="A76" s="246">
        <v>75.0</v>
      </c>
      <c r="B76" s="246">
        <v>2.871E9</v>
      </c>
      <c r="C76" s="246" t="s">
        <v>10</v>
      </c>
      <c r="D76" s="246" t="s">
        <v>98</v>
      </c>
      <c r="E76" s="247" t="s">
        <v>359</v>
      </c>
      <c r="F76" s="246">
        <v>126.488052</v>
      </c>
      <c r="G76" s="246">
        <v>37.746498</v>
      </c>
      <c r="H76" s="246" t="s">
        <v>37</v>
      </c>
      <c r="I76" s="249" t="s">
        <v>37</v>
      </c>
      <c r="J76" s="250" t="s">
        <v>23</v>
      </c>
      <c r="K76" s="251" t="s">
        <v>37</v>
      </c>
      <c r="L76" s="251" t="s">
        <v>37</v>
      </c>
      <c r="M76" s="285" t="s">
        <v>37</v>
      </c>
      <c r="N76" s="253" t="s">
        <v>23</v>
      </c>
      <c r="O76" s="254" t="s">
        <v>37</v>
      </c>
      <c r="P76" s="246" t="s">
        <v>37</v>
      </c>
      <c r="Q76" s="246" t="s">
        <v>37</v>
      </c>
      <c r="R76" s="246" t="s">
        <v>37</v>
      </c>
      <c r="S76" s="246" t="s">
        <v>37</v>
      </c>
      <c r="T76" s="246" t="s">
        <v>37</v>
      </c>
      <c r="U76" s="248"/>
      <c r="V76" s="248"/>
      <c r="W76" s="248"/>
      <c r="X76" s="248"/>
      <c r="Y76" s="248"/>
      <c r="Z76" s="246" t="s">
        <v>37</v>
      </c>
      <c r="AA76" s="246" t="s">
        <v>354</v>
      </c>
    </row>
    <row r="77" ht="42.75" customHeight="1">
      <c r="A77" s="246">
        <v>76.0</v>
      </c>
      <c r="B77" s="246">
        <v>2.872E9</v>
      </c>
      <c r="C77" s="246" t="s">
        <v>10</v>
      </c>
      <c r="D77" s="246" t="s">
        <v>98</v>
      </c>
      <c r="E77" s="247" t="s">
        <v>360</v>
      </c>
      <c r="F77" s="246">
        <v>126.63676</v>
      </c>
      <c r="G77" s="246">
        <v>37.446607</v>
      </c>
      <c r="H77" s="246" t="s">
        <v>37</v>
      </c>
      <c r="I77" s="249" t="s">
        <v>37</v>
      </c>
      <c r="J77" s="250" t="s">
        <v>23</v>
      </c>
      <c r="K77" s="251" t="s">
        <v>37</v>
      </c>
      <c r="L77" s="251" t="s">
        <v>37</v>
      </c>
      <c r="M77" s="285" t="s">
        <v>37</v>
      </c>
      <c r="N77" s="253" t="s">
        <v>23</v>
      </c>
      <c r="O77" s="254" t="s">
        <v>37</v>
      </c>
      <c r="P77" s="246" t="s">
        <v>37</v>
      </c>
      <c r="Q77" s="246" t="s">
        <v>37</v>
      </c>
      <c r="R77" s="246" t="s">
        <v>37</v>
      </c>
      <c r="S77" s="246" t="s">
        <v>37</v>
      </c>
      <c r="T77" s="246" t="s">
        <v>37</v>
      </c>
      <c r="U77" s="248"/>
      <c r="V77" s="248"/>
      <c r="W77" s="248"/>
      <c r="X77" s="248"/>
      <c r="Y77" s="248"/>
      <c r="Z77" s="246" t="s">
        <v>37</v>
      </c>
      <c r="AA77" s="246" t="s">
        <v>354</v>
      </c>
    </row>
    <row r="78" ht="42.75" customHeight="1">
      <c r="A78" s="246">
        <v>77.0</v>
      </c>
      <c r="B78" s="246">
        <v>2.911E9</v>
      </c>
      <c r="C78" s="246" t="s">
        <v>10</v>
      </c>
      <c r="D78" s="246" t="s">
        <v>99</v>
      </c>
      <c r="E78" s="247" t="s">
        <v>325</v>
      </c>
      <c r="F78" s="246">
        <v>126.9232859</v>
      </c>
      <c r="G78" s="246">
        <v>35.1460818</v>
      </c>
      <c r="H78" s="246" t="s">
        <v>37</v>
      </c>
      <c r="I78" s="249" t="s">
        <v>37</v>
      </c>
      <c r="J78" s="250" t="s">
        <v>23</v>
      </c>
      <c r="K78" s="251" t="s">
        <v>37</v>
      </c>
      <c r="L78" s="251" t="s">
        <v>37</v>
      </c>
      <c r="M78" s="285" t="s">
        <v>37</v>
      </c>
      <c r="N78" s="253" t="s">
        <v>23</v>
      </c>
      <c r="O78" s="254" t="s">
        <v>37</v>
      </c>
      <c r="P78" s="246" t="s">
        <v>37</v>
      </c>
      <c r="Q78" s="246" t="s">
        <v>37</v>
      </c>
      <c r="R78" s="246" t="s">
        <v>37</v>
      </c>
      <c r="S78" s="246" t="s">
        <v>37</v>
      </c>
      <c r="T78" s="246" t="s">
        <v>37</v>
      </c>
      <c r="U78" s="248"/>
      <c r="V78" s="248"/>
      <c r="W78" s="248"/>
      <c r="X78" s="248"/>
      <c r="Y78" s="248"/>
      <c r="Z78" s="246" t="s">
        <v>37</v>
      </c>
      <c r="AA78" s="246" t="s">
        <v>361</v>
      </c>
    </row>
    <row r="79" ht="42.75" customHeight="1">
      <c r="A79" s="246">
        <v>78.0</v>
      </c>
      <c r="B79" s="246">
        <v>2.914E9</v>
      </c>
      <c r="C79" s="246" t="s">
        <v>10</v>
      </c>
      <c r="D79" s="246" t="s">
        <v>99</v>
      </c>
      <c r="E79" s="247" t="s">
        <v>324</v>
      </c>
      <c r="F79" s="246">
        <v>126.890272</v>
      </c>
      <c r="G79" s="246">
        <v>35.151969</v>
      </c>
      <c r="H79" s="246" t="s">
        <v>37</v>
      </c>
      <c r="I79" s="249" t="s">
        <v>37</v>
      </c>
      <c r="J79" s="250" t="s">
        <v>23</v>
      </c>
      <c r="K79" s="251" t="s">
        <v>37</v>
      </c>
      <c r="L79" s="251" t="s">
        <v>37</v>
      </c>
      <c r="M79" s="285" t="s">
        <v>37</v>
      </c>
      <c r="N79" s="253" t="s">
        <v>23</v>
      </c>
      <c r="O79" s="254" t="s">
        <v>37</v>
      </c>
      <c r="P79" s="246" t="s">
        <v>37</v>
      </c>
      <c r="Q79" s="246" t="s">
        <v>37</v>
      </c>
      <c r="R79" s="246" t="s">
        <v>37</v>
      </c>
      <c r="S79" s="246" t="s">
        <v>37</v>
      </c>
      <c r="T79" s="246" t="s">
        <v>37</v>
      </c>
      <c r="U79" s="248"/>
      <c r="V79" s="248"/>
      <c r="W79" s="248"/>
      <c r="X79" s="248"/>
      <c r="Y79" s="248"/>
      <c r="Z79" s="246" t="s">
        <v>37</v>
      </c>
      <c r="AA79" s="246" t="s">
        <v>37</v>
      </c>
    </row>
    <row r="80" ht="42.75" customHeight="1">
      <c r="A80" s="246">
        <v>79.0</v>
      </c>
      <c r="B80" s="246">
        <v>2.9155E9</v>
      </c>
      <c r="C80" s="246" t="s">
        <v>10</v>
      </c>
      <c r="D80" s="246" t="s">
        <v>99</v>
      </c>
      <c r="E80" s="247" t="s">
        <v>332</v>
      </c>
      <c r="F80" s="246">
        <v>126.902402</v>
      </c>
      <c r="G80" s="246">
        <v>35.1330039</v>
      </c>
      <c r="H80" s="246" t="s">
        <v>37</v>
      </c>
      <c r="I80" s="249" t="s">
        <v>37</v>
      </c>
      <c r="J80" s="250" t="s">
        <v>23</v>
      </c>
      <c r="K80" s="251" t="s">
        <v>37</v>
      </c>
      <c r="L80" s="251" t="s">
        <v>37</v>
      </c>
      <c r="M80" s="285" t="s">
        <v>37</v>
      </c>
      <c r="N80" s="253" t="s">
        <v>23</v>
      </c>
      <c r="O80" s="254" t="s">
        <v>37</v>
      </c>
      <c r="P80" s="246" t="s">
        <v>37</v>
      </c>
      <c r="Q80" s="246" t="s">
        <v>37</v>
      </c>
      <c r="R80" s="246" t="s">
        <v>37</v>
      </c>
      <c r="S80" s="246" t="s">
        <v>37</v>
      </c>
      <c r="T80" s="246" t="s">
        <v>37</v>
      </c>
      <c r="U80" s="248"/>
      <c r="V80" s="248"/>
      <c r="W80" s="248"/>
      <c r="X80" s="248"/>
      <c r="Y80" s="248"/>
      <c r="Z80" s="246" t="s">
        <v>37</v>
      </c>
      <c r="AA80" s="246" t="s">
        <v>37</v>
      </c>
    </row>
    <row r="81" ht="42.75" customHeight="1">
      <c r="A81" s="246">
        <v>80.0</v>
      </c>
      <c r="B81" s="246">
        <v>2.917E9</v>
      </c>
      <c r="C81" s="246" t="s">
        <v>10</v>
      </c>
      <c r="D81" s="246" t="s">
        <v>99</v>
      </c>
      <c r="E81" s="247" t="s">
        <v>336</v>
      </c>
      <c r="F81" s="246">
        <v>126.911963</v>
      </c>
      <c r="G81" s="246">
        <v>35.17406</v>
      </c>
      <c r="H81" s="246" t="s">
        <v>37</v>
      </c>
      <c r="I81" s="249" t="s">
        <v>37</v>
      </c>
      <c r="J81" s="250" t="s">
        <v>23</v>
      </c>
      <c r="K81" s="251" t="s">
        <v>37</v>
      </c>
      <c r="L81" s="251" t="s">
        <v>37</v>
      </c>
      <c r="M81" s="285" t="s">
        <v>37</v>
      </c>
      <c r="N81" s="253" t="s">
        <v>23</v>
      </c>
      <c r="O81" s="254" t="s">
        <v>37</v>
      </c>
      <c r="P81" s="246" t="s">
        <v>37</v>
      </c>
      <c r="Q81" s="246" t="s">
        <v>37</v>
      </c>
      <c r="R81" s="246" t="s">
        <v>37</v>
      </c>
      <c r="S81" s="246" t="s">
        <v>37</v>
      </c>
      <c r="T81" s="246" t="s">
        <v>37</v>
      </c>
      <c r="U81" s="248"/>
      <c r="V81" s="248"/>
      <c r="W81" s="248"/>
      <c r="X81" s="248"/>
      <c r="Y81" s="248"/>
      <c r="Z81" s="246" t="s">
        <v>37</v>
      </c>
      <c r="AA81" s="246" t="s">
        <v>37</v>
      </c>
    </row>
    <row r="82" ht="42.75" customHeight="1">
      <c r="A82" s="246">
        <v>81.0</v>
      </c>
      <c r="B82" s="246">
        <v>2.92E9</v>
      </c>
      <c r="C82" s="246" t="s">
        <v>10</v>
      </c>
      <c r="D82" s="246" t="s">
        <v>99</v>
      </c>
      <c r="E82" s="247" t="s">
        <v>362</v>
      </c>
      <c r="F82" s="246">
        <v>126.7936834</v>
      </c>
      <c r="G82" s="246">
        <v>35.1395085</v>
      </c>
      <c r="H82" s="246" t="s">
        <v>37</v>
      </c>
      <c r="I82" s="249" t="s">
        <v>37</v>
      </c>
      <c r="J82" s="250" t="s">
        <v>23</v>
      </c>
      <c r="K82" s="251" t="s">
        <v>37</v>
      </c>
      <c r="L82" s="251" t="s">
        <v>37</v>
      </c>
      <c r="M82" s="285" t="s">
        <v>37</v>
      </c>
      <c r="N82" s="253" t="s">
        <v>23</v>
      </c>
      <c r="O82" s="254" t="s">
        <v>37</v>
      </c>
      <c r="P82" s="246" t="s">
        <v>37</v>
      </c>
      <c r="Q82" s="246" t="s">
        <v>37</v>
      </c>
      <c r="R82" s="246" t="s">
        <v>37</v>
      </c>
      <c r="S82" s="246" t="s">
        <v>37</v>
      </c>
      <c r="T82" s="246" t="s">
        <v>37</v>
      </c>
      <c r="U82" s="248"/>
      <c r="V82" s="248"/>
      <c r="W82" s="248"/>
      <c r="X82" s="248"/>
      <c r="Y82" s="248"/>
      <c r="Z82" s="246" t="s">
        <v>37</v>
      </c>
      <c r="AA82" s="246" t="s">
        <v>37</v>
      </c>
    </row>
    <row r="83" ht="42.75" customHeight="1">
      <c r="A83" s="246">
        <v>82.0</v>
      </c>
      <c r="B83" s="246">
        <v>3.011E9</v>
      </c>
      <c r="C83" s="246" t="s">
        <v>10</v>
      </c>
      <c r="D83" s="246" t="s">
        <v>49</v>
      </c>
      <c r="E83" s="247" t="s">
        <v>325</v>
      </c>
      <c r="F83" s="246">
        <v>127.454884</v>
      </c>
      <c r="G83" s="246">
        <v>36.312169</v>
      </c>
      <c r="H83" s="246" t="s">
        <v>37</v>
      </c>
      <c r="I83" s="249" t="s">
        <v>37</v>
      </c>
      <c r="J83" s="250" t="s">
        <v>23</v>
      </c>
      <c r="K83" s="251" t="s">
        <v>37</v>
      </c>
      <c r="L83" s="251" t="s">
        <v>37</v>
      </c>
      <c r="M83" s="285" t="s">
        <v>37</v>
      </c>
      <c r="N83" s="253" t="s">
        <v>23</v>
      </c>
      <c r="O83" s="254" t="s">
        <v>37</v>
      </c>
      <c r="P83" s="246" t="s">
        <v>37</v>
      </c>
      <c r="Q83" s="246" t="s">
        <v>37</v>
      </c>
      <c r="R83" s="246" t="s">
        <v>37</v>
      </c>
      <c r="S83" s="246" t="s">
        <v>37</v>
      </c>
      <c r="T83" s="246" t="s">
        <v>37</v>
      </c>
      <c r="U83" s="248"/>
      <c r="V83" s="248"/>
      <c r="W83" s="248"/>
      <c r="X83" s="248"/>
      <c r="Y83" s="248"/>
      <c r="Z83" s="246" t="s">
        <v>37</v>
      </c>
      <c r="AA83" s="246" t="s">
        <v>37</v>
      </c>
    </row>
    <row r="84" ht="42.75" customHeight="1">
      <c r="A84" s="246">
        <v>83.0</v>
      </c>
      <c r="B84" s="246">
        <v>3.014E9</v>
      </c>
      <c r="C84" s="246" t="s">
        <v>10</v>
      </c>
      <c r="D84" s="246" t="s">
        <v>49</v>
      </c>
      <c r="E84" s="247" t="s">
        <v>271</v>
      </c>
      <c r="F84" s="246">
        <v>127.4215464</v>
      </c>
      <c r="G84" s="246">
        <v>36.3256594</v>
      </c>
      <c r="H84" s="246" t="s">
        <v>37</v>
      </c>
      <c r="I84" s="249" t="s">
        <v>37</v>
      </c>
      <c r="J84" s="250" t="s">
        <v>23</v>
      </c>
      <c r="K84" s="251" t="s">
        <v>37</v>
      </c>
      <c r="L84" s="251" t="s">
        <v>37</v>
      </c>
      <c r="M84" s="285" t="s">
        <v>37</v>
      </c>
      <c r="N84" s="253" t="s">
        <v>23</v>
      </c>
      <c r="O84" s="254" t="s">
        <v>37</v>
      </c>
      <c r="P84" s="246" t="s">
        <v>37</v>
      </c>
      <c r="Q84" s="246" t="s">
        <v>37</v>
      </c>
      <c r="R84" s="246" t="s">
        <v>37</v>
      </c>
      <c r="S84" s="246" t="s">
        <v>37</v>
      </c>
      <c r="T84" s="246" t="s">
        <v>37</v>
      </c>
      <c r="U84" s="248"/>
      <c r="V84" s="248"/>
      <c r="W84" s="248"/>
      <c r="X84" s="248"/>
      <c r="Y84" s="248"/>
      <c r="Z84" s="246" t="s">
        <v>37</v>
      </c>
      <c r="AA84" s="246" t="s">
        <v>37</v>
      </c>
    </row>
    <row r="85" ht="42.75" customHeight="1">
      <c r="A85" s="246">
        <v>84.0</v>
      </c>
      <c r="B85" s="246">
        <v>3.017E9</v>
      </c>
      <c r="C85" s="246" t="s">
        <v>10</v>
      </c>
      <c r="D85" s="246" t="s">
        <v>49</v>
      </c>
      <c r="E85" s="247" t="s">
        <v>324</v>
      </c>
      <c r="F85" s="246">
        <v>127.383844</v>
      </c>
      <c r="G85" s="246">
        <v>36.355504</v>
      </c>
      <c r="H85" s="246" t="s">
        <v>37</v>
      </c>
      <c r="I85" s="249" t="s">
        <v>37</v>
      </c>
      <c r="J85" s="250" t="s">
        <v>23</v>
      </c>
      <c r="K85" s="251" t="s">
        <v>37</v>
      </c>
      <c r="L85" s="251" t="s">
        <v>37</v>
      </c>
      <c r="M85" s="285" t="s">
        <v>37</v>
      </c>
      <c r="N85" s="253" t="s">
        <v>23</v>
      </c>
      <c r="O85" s="254" t="s">
        <v>37</v>
      </c>
      <c r="P85" s="246" t="s">
        <v>37</v>
      </c>
      <c r="Q85" s="246" t="s">
        <v>37</v>
      </c>
      <c r="R85" s="246" t="s">
        <v>37</v>
      </c>
      <c r="S85" s="246" t="s">
        <v>37</v>
      </c>
      <c r="T85" s="246" t="s">
        <v>37</v>
      </c>
      <c r="U85" s="248"/>
      <c r="V85" s="248"/>
      <c r="W85" s="248"/>
      <c r="X85" s="248"/>
      <c r="Y85" s="248"/>
      <c r="Z85" s="246" t="s">
        <v>37</v>
      </c>
      <c r="AA85" s="246" t="s">
        <v>37</v>
      </c>
    </row>
    <row r="86" ht="42.75" customHeight="1">
      <c r="A86" s="246">
        <v>85.0</v>
      </c>
      <c r="B86" s="246">
        <v>3.02E9</v>
      </c>
      <c r="C86" s="246" t="s">
        <v>10</v>
      </c>
      <c r="D86" s="246" t="s">
        <v>49</v>
      </c>
      <c r="E86" s="247" t="s">
        <v>363</v>
      </c>
      <c r="F86" s="246">
        <v>127.3562683</v>
      </c>
      <c r="G86" s="246">
        <v>36.3623219</v>
      </c>
      <c r="H86" s="246" t="s">
        <v>37</v>
      </c>
      <c r="I86" s="249" t="s">
        <v>37</v>
      </c>
      <c r="J86" s="250" t="s">
        <v>23</v>
      </c>
      <c r="K86" s="251" t="s">
        <v>37</v>
      </c>
      <c r="L86" s="251" t="s">
        <v>37</v>
      </c>
      <c r="M86" s="285" t="s">
        <v>37</v>
      </c>
      <c r="N86" s="253" t="s">
        <v>23</v>
      </c>
      <c r="O86" s="254" t="s">
        <v>37</v>
      </c>
      <c r="P86" s="246" t="s">
        <v>37</v>
      </c>
      <c r="Q86" s="246" t="s">
        <v>37</v>
      </c>
      <c r="R86" s="246" t="s">
        <v>37</v>
      </c>
      <c r="S86" s="246" t="s">
        <v>37</v>
      </c>
      <c r="T86" s="246" t="s">
        <v>37</v>
      </c>
      <c r="U86" s="248"/>
      <c r="V86" s="248"/>
      <c r="W86" s="248"/>
      <c r="X86" s="248"/>
      <c r="Y86" s="248"/>
      <c r="Z86" s="246" t="s">
        <v>37</v>
      </c>
      <c r="AA86" s="246" t="s">
        <v>37</v>
      </c>
    </row>
    <row r="87" ht="42.75" customHeight="1">
      <c r="A87" s="256">
        <v>86.0</v>
      </c>
      <c r="B87" s="256">
        <v>3.023E9</v>
      </c>
      <c r="C87" s="256" t="s">
        <v>10</v>
      </c>
      <c r="D87" s="256" t="s">
        <v>49</v>
      </c>
      <c r="E87" s="257" t="s">
        <v>364</v>
      </c>
      <c r="F87" s="256">
        <v>127.415502</v>
      </c>
      <c r="G87" s="256">
        <v>36.346735</v>
      </c>
      <c r="H87" s="256" t="s">
        <v>365</v>
      </c>
      <c r="I87" s="258" t="s">
        <v>37</v>
      </c>
      <c r="J87" s="259" t="s">
        <v>20</v>
      </c>
      <c r="K87" s="260" t="s">
        <v>37</v>
      </c>
      <c r="L87" s="260" t="s">
        <v>37</v>
      </c>
      <c r="M87" s="261" t="s">
        <v>366</v>
      </c>
      <c r="N87" s="262" t="s">
        <v>23</v>
      </c>
      <c r="O87" s="263">
        <v>43647.0</v>
      </c>
      <c r="P87" s="288">
        <v>44926.0</v>
      </c>
      <c r="Q87" s="256" t="s">
        <v>367</v>
      </c>
      <c r="R87" s="256" t="s">
        <v>209</v>
      </c>
      <c r="S87" s="256" t="s">
        <v>210</v>
      </c>
      <c r="T87" s="256" t="s">
        <v>228</v>
      </c>
      <c r="U87" s="267" t="s">
        <v>37</v>
      </c>
      <c r="V87" s="267" t="s">
        <v>37</v>
      </c>
      <c r="W87" s="267" t="s">
        <v>37</v>
      </c>
      <c r="X87" s="267" t="s">
        <v>37</v>
      </c>
      <c r="Y87" s="267" t="s">
        <v>37</v>
      </c>
      <c r="Z87" s="256" t="s">
        <v>368</v>
      </c>
      <c r="AA87" s="256" t="s">
        <v>1098</v>
      </c>
    </row>
    <row r="88" ht="42.75" customHeight="1">
      <c r="A88" s="246">
        <v>87.0</v>
      </c>
      <c r="B88" s="246">
        <v>3.111E9</v>
      </c>
      <c r="C88" s="246" t="s">
        <v>10</v>
      </c>
      <c r="D88" s="246" t="s">
        <v>100</v>
      </c>
      <c r="E88" s="247" t="s">
        <v>271</v>
      </c>
      <c r="F88" s="246">
        <v>129.3327</v>
      </c>
      <c r="G88" s="246">
        <v>35.56945</v>
      </c>
      <c r="H88" s="246" t="s">
        <v>37</v>
      </c>
      <c r="I88" s="249" t="s">
        <v>37</v>
      </c>
      <c r="J88" s="250" t="s">
        <v>23</v>
      </c>
      <c r="K88" s="251" t="s">
        <v>37</v>
      </c>
      <c r="L88" s="251" t="s">
        <v>37</v>
      </c>
      <c r="M88" s="285" t="s">
        <v>37</v>
      </c>
      <c r="N88" s="253" t="s">
        <v>23</v>
      </c>
      <c r="O88" s="254" t="s">
        <v>37</v>
      </c>
      <c r="P88" s="246" t="s">
        <v>37</v>
      </c>
      <c r="Q88" s="246" t="s">
        <v>37</v>
      </c>
      <c r="R88" s="246" t="s">
        <v>37</v>
      </c>
      <c r="S88" s="246" t="s">
        <v>37</v>
      </c>
      <c r="T88" s="246" t="s">
        <v>37</v>
      </c>
      <c r="U88" s="248"/>
      <c r="V88" s="248"/>
      <c r="W88" s="248"/>
      <c r="X88" s="248"/>
      <c r="Y88" s="248"/>
      <c r="Z88" s="246" t="s">
        <v>37</v>
      </c>
      <c r="AA88" s="246" t="s">
        <v>37</v>
      </c>
    </row>
    <row r="89" ht="42.75" customHeight="1">
      <c r="A89" s="246">
        <v>88.0</v>
      </c>
      <c r="B89" s="246">
        <v>3.114E9</v>
      </c>
      <c r="C89" s="246" t="s">
        <v>10</v>
      </c>
      <c r="D89" s="246" t="s">
        <v>100</v>
      </c>
      <c r="E89" s="247" t="s">
        <v>332</v>
      </c>
      <c r="F89" s="246">
        <v>129.330109</v>
      </c>
      <c r="G89" s="246">
        <v>35.543798</v>
      </c>
      <c r="H89" s="246" t="s">
        <v>37</v>
      </c>
      <c r="I89" s="249" t="s">
        <v>37</v>
      </c>
      <c r="J89" s="250" t="s">
        <v>23</v>
      </c>
      <c r="K89" s="251" t="s">
        <v>37</v>
      </c>
      <c r="L89" s="251" t="s">
        <v>37</v>
      </c>
      <c r="M89" s="285" t="s">
        <v>37</v>
      </c>
      <c r="N89" s="253" t="s">
        <v>23</v>
      </c>
      <c r="O89" s="254" t="s">
        <v>37</v>
      </c>
      <c r="P89" s="246" t="s">
        <v>37</v>
      </c>
      <c r="Q89" s="246" t="s">
        <v>37</v>
      </c>
      <c r="R89" s="246" t="s">
        <v>37</v>
      </c>
      <c r="S89" s="246" t="s">
        <v>37</v>
      </c>
      <c r="T89" s="246" t="s">
        <v>37</v>
      </c>
      <c r="U89" s="248"/>
      <c r="V89" s="248"/>
      <c r="W89" s="248"/>
      <c r="X89" s="248"/>
      <c r="Y89" s="248"/>
      <c r="Z89" s="246" t="s">
        <v>37</v>
      </c>
      <c r="AA89" s="246" t="s">
        <v>37</v>
      </c>
    </row>
    <row r="90" ht="42.75" customHeight="1">
      <c r="A90" s="246">
        <v>89.0</v>
      </c>
      <c r="B90" s="246">
        <v>3.117E9</v>
      </c>
      <c r="C90" s="246" t="s">
        <v>10</v>
      </c>
      <c r="D90" s="246" t="s">
        <v>100</v>
      </c>
      <c r="E90" s="247" t="s">
        <v>325</v>
      </c>
      <c r="F90" s="246">
        <v>129.416632</v>
      </c>
      <c r="G90" s="246">
        <v>35.504844</v>
      </c>
      <c r="H90" s="246" t="s">
        <v>37</v>
      </c>
      <c r="I90" s="249" t="s">
        <v>37</v>
      </c>
      <c r="J90" s="250" t="s">
        <v>23</v>
      </c>
      <c r="K90" s="251" t="s">
        <v>37</v>
      </c>
      <c r="L90" s="251" t="s">
        <v>37</v>
      </c>
      <c r="M90" s="285" t="s">
        <v>37</v>
      </c>
      <c r="N90" s="253" t="s">
        <v>23</v>
      </c>
      <c r="O90" s="254" t="s">
        <v>37</v>
      </c>
      <c r="P90" s="246" t="s">
        <v>37</v>
      </c>
      <c r="Q90" s="246" t="s">
        <v>37</v>
      </c>
      <c r="R90" s="246" t="s">
        <v>37</v>
      </c>
      <c r="S90" s="246" t="s">
        <v>37</v>
      </c>
      <c r="T90" s="246" t="s">
        <v>37</v>
      </c>
      <c r="U90" s="248"/>
      <c r="V90" s="248"/>
      <c r="W90" s="248"/>
      <c r="X90" s="248"/>
      <c r="Y90" s="248"/>
      <c r="Z90" s="246" t="s">
        <v>37</v>
      </c>
      <c r="AA90" s="246" t="s">
        <v>37</v>
      </c>
    </row>
    <row r="91" ht="42.75" customHeight="1">
      <c r="A91" s="246">
        <v>90.0</v>
      </c>
      <c r="B91" s="246">
        <v>3.12E9</v>
      </c>
      <c r="C91" s="246" t="s">
        <v>10</v>
      </c>
      <c r="D91" s="246" t="s">
        <v>100</v>
      </c>
      <c r="E91" s="247" t="s">
        <v>336</v>
      </c>
      <c r="F91" s="246">
        <v>129.361313</v>
      </c>
      <c r="G91" s="246">
        <v>35.582709</v>
      </c>
      <c r="H91" s="246" t="s">
        <v>37</v>
      </c>
      <c r="I91" s="249" t="s">
        <v>37</v>
      </c>
      <c r="J91" s="250" t="s">
        <v>23</v>
      </c>
      <c r="K91" s="251" t="s">
        <v>37</v>
      </c>
      <c r="L91" s="251" t="s">
        <v>37</v>
      </c>
      <c r="M91" s="285" t="s">
        <v>37</v>
      </c>
      <c r="N91" s="253" t="s">
        <v>23</v>
      </c>
      <c r="O91" s="254" t="s">
        <v>37</v>
      </c>
      <c r="P91" s="246" t="s">
        <v>37</v>
      </c>
      <c r="Q91" s="246" t="s">
        <v>37</v>
      </c>
      <c r="R91" s="246" t="s">
        <v>37</v>
      </c>
      <c r="S91" s="246" t="s">
        <v>37</v>
      </c>
      <c r="T91" s="246" t="s">
        <v>37</v>
      </c>
      <c r="U91" s="248"/>
      <c r="V91" s="248"/>
      <c r="W91" s="248"/>
      <c r="X91" s="248"/>
      <c r="Y91" s="248"/>
      <c r="Z91" s="246" t="s">
        <v>37</v>
      </c>
      <c r="AA91" s="246" t="s">
        <v>37</v>
      </c>
    </row>
    <row r="92" ht="42.75" customHeight="1">
      <c r="A92" s="246">
        <v>91.0</v>
      </c>
      <c r="B92" s="246">
        <v>3.171E9</v>
      </c>
      <c r="C92" s="246" t="s">
        <v>10</v>
      </c>
      <c r="D92" s="246" t="s">
        <v>100</v>
      </c>
      <c r="E92" s="247" t="s">
        <v>370</v>
      </c>
      <c r="F92" s="246">
        <v>129.2422295</v>
      </c>
      <c r="G92" s="246">
        <v>35.5220885</v>
      </c>
      <c r="H92" s="246" t="s">
        <v>37</v>
      </c>
      <c r="I92" s="249" t="s">
        <v>37</v>
      </c>
      <c r="J92" s="250" t="s">
        <v>23</v>
      </c>
      <c r="K92" s="251" t="s">
        <v>37</v>
      </c>
      <c r="L92" s="251" t="s">
        <v>37</v>
      </c>
      <c r="M92" s="285" t="s">
        <v>37</v>
      </c>
      <c r="N92" s="253" t="s">
        <v>23</v>
      </c>
      <c r="O92" s="254" t="s">
        <v>37</v>
      </c>
      <c r="P92" s="246" t="s">
        <v>37</v>
      </c>
      <c r="Q92" s="246" t="s">
        <v>37</v>
      </c>
      <c r="R92" s="246" t="s">
        <v>37</v>
      </c>
      <c r="S92" s="246" t="s">
        <v>37</v>
      </c>
      <c r="T92" s="246" t="s">
        <v>37</v>
      </c>
      <c r="U92" s="248"/>
      <c r="V92" s="248"/>
      <c r="W92" s="248"/>
      <c r="X92" s="248"/>
      <c r="Y92" s="248"/>
      <c r="Z92" s="246" t="s">
        <v>37</v>
      </c>
      <c r="AA92" s="246" t="s">
        <v>37</v>
      </c>
    </row>
    <row r="93" ht="42.75" customHeight="1">
      <c r="A93" s="208">
        <v>92.0</v>
      </c>
      <c r="B93" s="208">
        <v>4.111E9</v>
      </c>
      <c r="C93" s="223" t="s">
        <v>10</v>
      </c>
      <c r="D93" s="223" t="s">
        <v>103</v>
      </c>
      <c r="E93" s="234" t="s">
        <v>371</v>
      </c>
      <c r="F93" s="223">
        <v>127.028646</v>
      </c>
      <c r="G93" s="223">
        <v>37.263476</v>
      </c>
      <c r="H93" s="227" t="s">
        <v>372</v>
      </c>
      <c r="I93" s="210">
        <v>0.7974935915693535</v>
      </c>
      <c r="J93" s="211" t="s">
        <v>19</v>
      </c>
      <c r="K93" s="219">
        <v>113.0</v>
      </c>
      <c r="L93" s="219">
        <v>72.0</v>
      </c>
      <c r="M93" s="289" t="s">
        <v>373</v>
      </c>
      <c r="N93" s="290" t="s">
        <v>19</v>
      </c>
      <c r="O93" s="226">
        <v>43556.0</v>
      </c>
      <c r="P93" s="221" t="s">
        <v>207</v>
      </c>
      <c r="Q93" s="291" t="s">
        <v>227</v>
      </c>
      <c r="R93" s="291" t="s">
        <v>209</v>
      </c>
      <c r="S93" s="292" t="s">
        <v>210</v>
      </c>
      <c r="T93" s="227" t="s">
        <v>228</v>
      </c>
      <c r="U93" s="229">
        <v>40.0</v>
      </c>
      <c r="V93" s="229">
        <v>10.0</v>
      </c>
      <c r="W93" s="229">
        <v>2800.0</v>
      </c>
      <c r="X93" s="229">
        <v>742737.0</v>
      </c>
      <c r="Y93" s="229">
        <v>36407.0</v>
      </c>
      <c r="Z93" s="233" t="s">
        <v>1099</v>
      </c>
      <c r="AA93" s="223" t="s">
        <v>1100</v>
      </c>
    </row>
    <row r="94" ht="42.75" customHeight="1">
      <c r="A94" s="208">
        <v>93.0</v>
      </c>
      <c r="B94" s="208">
        <v>4.113E9</v>
      </c>
      <c r="C94" s="208" t="s">
        <v>10</v>
      </c>
      <c r="D94" s="208" t="s">
        <v>103</v>
      </c>
      <c r="E94" s="207" t="s">
        <v>376</v>
      </c>
      <c r="F94" s="223">
        <v>127.1267772</v>
      </c>
      <c r="G94" s="223">
        <v>37.4200267</v>
      </c>
      <c r="H94" s="231" t="s">
        <v>377</v>
      </c>
      <c r="I94" s="210">
        <v>0.7263922518159807</v>
      </c>
      <c r="J94" s="211" t="s">
        <v>19</v>
      </c>
      <c r="K94" s="219">
        <v>132.0</v>
      </c>
      <c r="L94" s="219">
        <v>53.0</v>
      </c>
      <c r="M94" s="220" t="s">
        <v>378</v>
      </c>
      <c r="N94" s="283" t="s">
        <v>19</v>
      </c>
      <c r="O94" s="226">
        <v>39062.0</v>
      </c>
      <c r="P94" s="221" t="s">
        <v>207</v>
      </c>
      <c r="Q94" s="227" t="s">
        <v>379</v>
      </c>
      <c r="R94" s="227" t="s">
        <v>237</v>
      </c>
      <c r="S94" s="231" t="s">
        <v>210</v>
      </c>
      <c r="T94" s="231" t="s">
        <v>350</v>
      </c>
      <c r="U94" s="229">
        <v>30.0</v>
      </c>
      <c r="V94" s="229">
        <v>10.0</v>
      </c>
      <c r="W94" s="229">
        <v>3000.0</v>
      </c>
      <c r="X94" s="229">
        <v>706240.0</v>
      </c>
      <c r="Y94" s="229">
        <v>25233.0</v>
      </c>
      <c r="Z94" s="242" t="s">
        <v>380</v>
      </c>
      <c r="AA94" s="223" t="s">
        <v>37</v>
      </c>
    </row>
    <row r="95" ht="42.75" customHeight="1">
      <c r="A95" s="208">
        <v>94.0</v>
      </c>
      <c r="B95" s="208">
        <v>4.115E9</v>
      </c>
      <c r="C95" s="236" t="s">
        <v>10</v>
      </c>
      <c r="D95" s="236" t="s">
        <v>103</v>
      </c>
      <c r="E95" s="236" t="s">
        <v>381</v>
      </c>
      <c r="F95" s="236">
        <v>127.033753</v>
      </c>
      <c r="G95" s="236">
        <v>37.738083</v>
      </c>
      <c r="H95" s="293" t="s">
        <v>382</v>
      </c>
      <c r="I95" s="210">
        <v>0.5524861878453039</v>
      </c>
      <c r="J95" s="211" t="s">
        <v>19</v>
      </c>
      <c r="K95" s="219">
        <v>164.0</v>
      </c>
      <c r="L95" s="219">
        <v>21.0</v>
      </c>
      <c r="M95" s="273" t="s">
        <v>383</v>
      </c>
      <c r="N95" s="294" t="s">
        <v>19</v>
      </c>
      <c r="O95" s="238">
        <v>43466.0</v>
      </c>
      <c r="P95" s="221" t="s">
        <v>207</v>
      </c>
      <c r="Q95" s="293" t="s">
        <v>367</v>
      </c>
      <c r="R95" s="293" t="s">
        <v>209</v>
      </c>
      <c r="S95" s="293" t="s">
        <v>210</v>
      </c>
      <c r="T95" s="293" t="s">
        <v>228</v>
      </c>
      <c r="U95" s="235">
        <v>40.0</v>
      </c>
      <c r="V95" s="235">
        <v>6.0</v>
      </c>
      <c r="W95" s="235">
        <v>600.0</v>
      </c>
      <c r="X95" s="235">
        <v>227000.0</v>
      </c>
      <c r="Y95" s="235">
        <v>13854.0</v>
      </c>
      <c r="Z95" s="295" t="s">
        <v>384</v>
      </c>
      <c r="AA95" s="236" t="s">
        <v>385</v>
      </c>
    </row>
    <row r="96" ht="42.75" customHeight="1">
      <c r="A96" s="208">
        <v>95.0</v>
      </c>
      <c r="B96" s="208">
        <v>4.117E9</v>
      </c>
      <c r="C96" s="223" t="s">
        <v>10</v>
      </c>
      <c r="D96" s="223" t="s">
        <v>103</v>
      </c>
      <c r="E96" s="234" t="s">
        <v>386</v>
      </c>
      <c r="F96" s="223">
        <v>126.9567534</v>
      </c>
      <c r="G96" s="223">
        <v>37.3942905</v>
      </c>
      <c r="H96" s="221" t="s">
        <v>387</v>
      </c>
      <c r="I96" s="210">
        <v>1.0333489901362143</v>
      </c>
      <c r="J96" s="211" t="s">
        <v>17</v>
      </c>
      <c r="K96" s="219">
        <v>52.0</v>
      </c>
      <c r="L96" s="219">
        <v>133.0</v>
      </c>
      <c r="M96" s="220" t="s">
        <v>348</v>
      </c>
      <c r="N96" s="241" t="s">
        <v>19</v>
      </c>
      <c r="O96" s="226">
        <v>43556.0</v>
      </c>
      <c r="P96" s="221" t="s">
        <v>207</v>
      </c>
      <c r="Q96" s="227" t="s">
        <v>388</v>
      </c>
      <c r="R96" s="286" t="s">
        <v>237</v>
      </c>
      <c r="S96" s="231" t="s">
        <v>210</v>
      </c>
      <c r="T96" s="227" t="s">
        <v>389</v>
      </c>
      <c r="U96" s="235">
        <v>50.0</v>
      </c>
      <c r="V96" s="229">
        <v>10.0</v>
      </c>
      <c r="W96" s="229">
        <v>2200.0</v>
      </c>
      <c r="X96" s="229">
        <v>426104.0</v>
      </c>
      <c r="Y96" s="229">
        <v>23790.0</v>
      </c>
      <c r="Z96" s="231" t="s">
        <v>390</v>
      </c>
      <c r="AA96" s="236" t="s">
        <v>391</v>
      </c>
    </row>
    <row r="97" ht="42.75" customHeight="1">
      <c r="A97" s="208">
        <v>96.0</v>
      </c>
      <c r="B97" s="208">
        <v>4.119E9</v>
      </c>
      <c r="C97" s="236" t="s">
        <v>10</v>
      </c>
      <c r="D97" s="236" t="s">
        <v>103</v>
      </c>
      <c r="E97" s="236" t="s">
        <v>392</v>
      </c>
      <c r="F97" s="236">
        <v>126.766</v>
      </c>
      <c r="G97" s="236">
        <v>37.5035917</v>
      </c>
      <c r="H97" s="221" t="s">
        <v>393</v>
      </c>
      <c r="I97" s="210">
        <v>0.6912792464296567</v>
      </c>
      <c r="J97" s="211" t="s">
        <v>19</v>
      </c>
      <c r="K97" s="219">
        <v>140.0</v>
      </c>
      <c r="L97" s="219">
        <v>45.0</v>
      </c>
      <c r="M97" s="220" t="s">
        <v>394</v>
      </c>
      <c r="N97" s="269" t="s">
        <v>22</v>
      </c>
      <c r="O97" s="238">
        <v>43556.0</v>
      </c>
      <c r="P97" s="221" t="s">
        <v>207</v>
      </c>
      <c r="Q97" s="221" t="s">
        <v>227</v>
      </c>
      <c r="R97" s="221" t="s">
        <v>209</v>
      </c>
      <c r="S97" s="221" t="s">
        <v>210</v>
      </c>
      <c r="T97" s="221" t="s">
        <v>228</v>
      </c>
      <c r="U97" s="235">
        <v>50.0</v>
      </c>
      <c r="V97" s="235">
        <v>10.0</v>
      </c>
      <c r="W97" s="296">
        <v>2275.0</v>
      </c>
      <c r="X97" s="235">
        <v>451205.0</v>
      </c>
      <c r="Y97" s="235">
        <v>26526.0</v>
      </c>
      <c r="Z97" s="239" t="s">
        <v>395</v>
      </c>
      <c r="AA97" s="236" t="s">
        <v>37</v>
      </c>
    </row>
    <row r="98" ht="42.75" customHeight="1">
      <c r="A98" s="208">
        <v>97.0</v>
      </c>
      <c r="B98" s="208">
        <v>4.121E9</v>
      </c>
      <c r="C98" s="236" t="s">
        <v>10</v>
      </c>
      <c r="D98" s="236" t="s">
        <v>103</v>
      </c>
      <c r="E98" s="236" t="s">
        <v>396</v>
      </c>
      <c r="F98" s="236">
        <v>126.8646504</v>
      </c>
      <c r="G98" s="236">
        <v>37.4786176</v>
      </c>
      <c r="H98" s="221" t="s">
        <v>397</v>
      </c>
      <c r="I98" s="210">
        <v>1.077752117013087</v>
      </c>
      <c r="J98" s="211" t="s">
        <v>17</v>
      </c>
      <c r="K98" s="219">
        <v>41.0</v>
      </c>
      <c r="L98" s="219">
        <v>144.0</v>
      </c>
      <c r="M98" s="220" t="s">
        <v>398</v>
      </c>
      <c r="N98" s="237" t="s">
        <v>22</v>
      </c>
      <c r="O98" s="238">
        <v>43556.0</v>
      </c>
      <c r="P98" s="221" t="s">
        <v>207</v>
      </c>
      <c r="Q98" s="221" t="s">
        <v>227</v>
      </c>
      <c r="R98" s="221" t="s">
        <v>209</v>
      </c>
      <c r="S98" s="221" t="s">
        <v>210</v>
      </c>
      <c r="T98" s="221" t="s">
        <v>399</v>
      </c>
      <c r="U98" s="235">
        <v>100.0</v>
      </c>
      <c r="V98" s="235">
        <v>10.0</v>
      </c>
      <c r="W98" s="235">
        <v>1400.0</v>
      </c>
      <c r="X98" s="235">
        <v>203209.0</v>
      </c>
      <c r="Y98" s="235">
        <v>8596.0</v>
      </c>
      <c r="Z98" s="239" t="s">
        <v>400</v>
      </c>
      <c r="AA98" s="236" t="s">
        <v>1101</v>
      </c>
    </row>
    <row r="99" ht="42.75" customHeight="1">
      <c r="A99" s="208">
        <v>98.0</v>
      </c>
      <c r="B99" s="208">
        <v>4.122E9</v>
      </c>
      <c r="C99" s="223" t="s">
        <v>10</v>
      </c>
      <c r="D99" s="223" t="s">
        <v>103</v>
      </c>
      <c r="E99" s="234" t="s">
        <v>402</v>
      </c>
      <c r="F99" s="223">
        <v>127.1126947</v>
      </c>
      <c r="G99" s="223">
        <v>36.9923537</v>
      </c>
      <c r="H99" s="231" t="s">
        <v>403</v>
      </c>
      <c r="I99" s="210">
        <v>1.1050938337801608</v>
      </c>
      <c r="J99" s="211" t="s">
        <v>17</v>
      </c>
      <c r="K99" s="219">
        <v>34.0</v>
      </c>
      <c r="L99" s="219">
        <v>151.0</v>
      </c>
      <c r="M99" s="220" t="s">
        <v>404</v>
      </c>
      <c r="N99" s="297" t="s">
        <v>19</v>
      </c>
      <c r="O99" s="226">
        <v>43466.0</v>
      </c>
      <c r="P99" s="221" t="s">
        <v>207</v>
      </c>
      <c r="Q99" s="227" t="s">
        <v>388</v>
      </c>
      <c r="R99" s="227" t="s">
        <v>209</v>
      </c>
      <c r="S99" s="231" t="s">
        <v>210</v>
      </c>
      <c r="T99" s="227" t="s">
        <v>405</v>
      </c>
      <c r="U99" s="229">
        <v>70.0</v>
      </c>
      <c r="V99" s="229">
        <v>7.0</v>
      </c>
      <c r="W99" s="229">
        <v>2061.0</v>
      </c>
      <c r="X99" s="229">
        <v>397306.0</v>
      </c>
      <c r="Y99" s="229">
        <v>23924.0</v>
      </c>
      <c r="Z99" s="231" t="s">
        <v>406</v>
      </c>
      <c r="AA99" s="223" t="s">
        <v>407</v>
      </c>
    </row>
    <row r="100" ht="42.75" customHeight="1">
      <c r="A100" s="208">
        <v>99.0</v>
      </c>
      <c r="B100" s="208">
        <v>4.125E9</v>
      </c>
      <c r="C100" s="223" t="s">
        <v>10</v>
      </c>
      <c r="D100" s="223" t="s">
        <v>103</v>
      </c>
      <c r="E100" s="234" t="s">
        <v>408</v>
      </c>
      <c r="F100" s="223">
        <v>127.060671</v>
      </c>
      <c r="G100" s="223">
        <v>37.903662</v>
      </c>
      <c r="H100" s="231" t="s">
        <v>409</v>
      </c>
      <c r="I100" s="210">
        <v>0.7753846153846153</v>
      </c>
      <c r="J100" s="366" t="s">
        <v>19</v>
      </c>
      <c r="K100" s="219">
        <v>120.0</v>
      </c>
      <c r="L100" s="219">
        <v>66.0</v>
      </c>
      <c r="M100" s="220" t="s">
        <v>410</v>
      </c>
      <c r="N100" s="232" t="s">
        <v>19</v>
      </c>
      <c r="O100" s="226">
        <v>43570.0</v>
      </c>
      <c r="P100" s="221" t="s">
        <v>207</v>
      </c>
      <c r="Q100" s="231" t="s">
        <v>411</v>
      </c>
      <c r="R100" s="227" t="s">
        <v>209</v>
      </c>
      <c r="S100" s="231" t="s">
        <v>210</v>
      </c>
      <c r="T100" s="227" t="s">
        <v>228</v>
      </c>
      <c r="U100" s="229">
        <v>100.0</v>
      </c>
      <c r="V100" s="229">
        <v>10.0</v>
      </c>
      <c r="W100" s="235">
        <v>252.0</v>
      </c>
      <c r="X100" s="229">
        <v>70355.0</v>
      </c>
      <c r="Y100" s="229">
        <v>3452.0</v>
      </c>
      <c r="Z100" s="233" t="s">
        <v>412</v>
      </c>
      <c r="AA100" s="223"/>
    </row>
    <row r="101" ht="42.75" customHeight="1">
      <c r="A101" s="208">
        <v>100.0</v>
      </c>
      <c r="B101" s="208">
        <v>4.127E9</v>
      </c>
      <c r="C101" s="223" t="s">
        <v>10</v>
      </c>
      <c r="D101" s="223" t="s">
        <v>103</v>
      </c>
      <c r="E101" s="234" t="s">
        <v>413</v>
      </c>
      <c r="F101" s="223">
        <v>126.8308176</v>
      </c>
      <c r="G101" s="223">
        <v>37.3219123</v>
      </c>
      <c r="H101" s="231" t="s">
        <v>414</v>
      </c>
      <c r="I101" s="210">
        <v>0.5547850208044383</v>
      </c>
      <c r="J101" s="211" t="s">
        <v>19</v>
      </c>
      <c r="K101" s="219">
        <v>163.0</v>
      </c>
      <c r="L101" s="219">
        <v>22.0</v>
      </c>
      <c r="M101" s="220" t="s">
        <v>440</v>
      </c>
      <c r="N101" s="237" t="s">
        <v>19</v>
      </c>
      <c r="O101" s="226">
        <v>43556.0</v>
      </c>
      <c r="P101" s="221" t="s">
        <v>207</v>
      </c>
      <c r="Q101" s="231" t="s">
        <v>227</v>
      </c>
      <c r="R101" s="227" t="s">
        <v>209</v>
      </c>
      <c r="S101" s="231" t="s">
        <v>210</v>
      </c>
      <c r="T101" s="227" t="s">
        <v>228</v>
      </c>
      <c r="U101" s="229">
        <v>30.0</v>
      </c>
      <c r="V101" s="229">
        <v>10.0</v>
      </c>
      <c r="W101" s="229">
        <v>1600.0</v>
      </c>
      <c r="X101" s="229">
        <v>485059.0</v>
      </c>
      <c r="Y101" s="229">
        <v>22080.0</v>
      </c>
      <c r="Z101" s="302" t="s">
        <v>416</v>
      </c>
      <c r="AA101" s="223" t="s">
        <v>37</v>
      </c>
    </row>
    <row r="102" ht="42.75" customHeight="1">
      <c r="A102" s="208">
        <v>101.0</v>
      </c>
      <c r="B102" s="208">
        <v>4.128E9</v>
      </c>
      <c r="C102" s="223" t="s">
        <v>10</v>
      </c>
      <c r="D102" s="223" t="s">
        <v>103</v>
      </c>
      <c r="E102" s="234" t="s">
        <v>417</v>
      </c>
      <c r="F102" s="223">
        <v>126.8319831</v>
      </c>
      <c r="G102" s="223">
        <v>37.6583981</v>
      </c>
      <c r="H102" s="227" t="s">
        <v>418</v>
      </c>
      <c r="I102" s="210">
        <v>0.6808612440191387</v>
      </c>
      <c r="J102" s="211" t="s">
        <v>19</v>
      </c>
      <c r="K102" s="219">
        <v>146.0</v>
      </c>
      <c r="L102" s="219">
        <v>39.0</v>
      </c>
      <c r="M102" s="220" t="s">
        <v>419</v>
      </c>
      <c r="N102" s="241" t="s">
        <v>22</v>
      </c>
      <c r="O102" s="226">
        <v>43577.0</v>
      </c>
      <c r="P102" s="221" t="s">
        <v>207</v>
      </c>
      <c r="Q102" s="227" t="s">
        <v>227</v>
      </c>
      <c r="R102" s="227" t="s">
        <v>209</v>
      </c>
      <c r="S102" s="227" t="s">
        <v>210</v>
      </c>
      <c r="T102" s="227" t="s">
        <v>228</v>
      </c>
      <c r="U102" s="229">
        <v>20.0</v>
      </c>
      <c r="V102" s="229">
        <v>7.0</v>
      </c>
      <c r="W102" s="229">
        <v>1423.0</v>
      </c>
      <c r="X102" s="229">
        <v>711997.0</v>
      </c>
      <c r="Y102" s="229">
        <v>28426.0</v>
      </c>
      <c r="Z102" s="233" t="s">
        <v>420</v>
      </c>
      <c r="AA102" s="223" t="s">
        <v>37</v>
      </c>
    </row>
    <row r="103" ht="42.75" customHeight="1">
      <c r="A103" s="208">
        <v>102.0</v>
      </c>
      <c r="B103" s="208">
        <v>4.129E9</v>
      </c>
      <c r="C103" s="223" t="s">
        <v>10</v>
      </c>
      <c r="D103" s="223" t="s">
        <v>103</v>
      </c>
      <c r="E103" s="234" t="s">
        <v>421</v>
      </c>
      <c r="F103" s="223">
        <v>126.987675</v>
      </c>
      <c r="G103" s="223">
        <v>37.4292013</v>
      </c>
      <c r="H103" s="231" t="s">
        <v>422</v>
      </c>
      <c r="I103" s="210">
        <v>0.8108108108108109</v>
      </c>
      <c r="J103" s="211" t="s">
        <v>19</v>
      </c>
      <c r="K103" s="219">
        <v>110.0</v>
      </c>
      <c r="L103" s="219">
        <v>75.0</v>
      </c>
      <c r="M103" s="220" t="s">
        <v>1102</v>
      </c>
      <c r="N103" s="283" t="s">
        <v>19</v>
      </c>
      <c r="O103" s="226">
        <v>43580.0</v>
      </c>
      <c r="P103" s="221" t="s">
        <v>207</v>
      </c>
      <c r="Q103" s="227" t="s">
        <v>388</v>
      </c>
      <c r="R103" s="227" t="s">
        <v>209</v>
      </c>
      <c r="S103" s="231" t="s">
        <v>210</v>
      </c>
      <c r="T103" s="227" t="s">
        <v>424</v>
      </c>
      <c r="U103" s="235">
        <v>50.0</v>
      </c>
      <c r="V103" s="229">
        <v>0.1</v>
      </c>
      <c r="W103" s="229">
        <v>420.0</v>
      </c>
      <c r="X103" s="229">
        <v>63871.0</v>
      </c>
      <c r="Y103" s="229">
        <v>1601.0</v>
      </c>
      <c r="Z103" s="227" t="s">
        <v>425</v>
      </c>
      <c r="AA103" s="303" t="s">
        <v>1103</v>
      </c>
    </row>
    <row r="104" ht="42.75" customHeight="1">
      <c r="A104" s="208">
        <v>103.0</v>
      </c>
      <c r="B104" s="208">
        <v>4.131E9</v>
      </c>
      <c r="C104" s="223" t="s">
        <v>10</v>
      </c>
      <c r="D104" s="223" t="s">
        <v>103</v>
      </c>
      <c r="E104" s="234" t="s">
        <v>427</v>
      </c>
      <c r="F104" s="223">
        <v>127.129632</v>
      </c>
      <c r="G104" s="223">
        <v>37.594266</v>
      </c>
      <c r="H104" s="227" t="s">
        <v>428</v>
      </c>
      <c r="I104" s="210">
        <v>0.9918319719953326</v>
      </c>
      <c r="J104" s="211" t="s">
        <v>19</v>
      </c>
      <c r="K104" s="219">
        <v>65.0</v>
      </c>
      <c r="L104" s="219">
        <v>120.0</v>
      </c>
      <c r="M104" s="220" t="s">
        <v>398</v>
      </c>
      <c r="N104" s="304" t="s">
        <v>18</v>
      </c>
      <c r="O104" s="226">
        <v>43595.0</v>
      </c>
      <c r="P104" s="221" t="s">
        <v>207</v>
      </c>
      <c r="Q104" s="227" t="s">
        <v>227</v>
      </c>
      <c r="R104" s="227" t="s">
        <v>209</v>
      </c>
      <c r="S104" s="227" t="s">
        <v>210</v>
      </c>
      <c r="T104" s="227" t="s">
        <v>228</v>
      </c>
      <c r="U104" s="229">
        <v>100.0</v>
      </c>
      <c r="V104" s="229">
        <v>10.0</v>
      </c>
      <c r="W104" s="229">
        <v>850.0</v>
      </c>
      <c r="X104" s="229">
        <v>151030.0</v>
      </c>
      <c r="Y104" s="229">
        <v>6344.0</v>
      </c>
      <c r="Z104" s="233" t="s">
        <v>429</v>
      </c>
      <c r="AA104" s="223" t="s">
        <v>37</v>
      </c>
    </row>
    <row r="105" ht="42.75" customHeight="1">
      <c r="A105" s="208">
        <v>104.0</v>
      </c>
      <c r="B105" s="208">
        <v>4.136E9</v>
      </c>
      <c r="C105" s="223" t="s">
        <v>10</v>
      </c>
      <c r="D105" s="223" t="s">
        <v>103</v>
      </c>
      <c r="E105" s="234" t="s">
        <v>430</v>
      </c>
      <c r="F105" s="223">
        <v>127.216467</v>
      </c>
      <c r="G105" s="223">
        <v>37.635985</v>
      </c>
      <c r="H105" s="231" t="s">
        <v>431</v>
      </c>
      <c r="I105" s="210">
        <v>0.8372598767669446</v>
      </c>
      <c r="J105" s="211" t="s">
        <v>19</v>
      </c>
      <c r="K105" s="219">
        <v>104.0</v>
      </c>
      <c r="L105" s="219">
        <v>81.0</v>
      </c>
      <c r="M105" s="220" t="s">
        <v>432</v>
      </c>
      <c r="N105" s="232" t="s">
        <v>22</v>
      </c>
      <c r="O105" s="226">
        <v>43575.0</v>
      </c>
      <c r="P105" s="221" t="s">
        <v>207</v>
      </c>
      <c r="Q105" s="231" t="s">
        <v>227</v>
      </c>
      <c r="R105" s="231" t="s">
        <v>209</v>
      </c>
      <c r="S105" s="231" t="s">
        <v>210</v>
      </c>
      <c r="T105" s="227" t="s">
        <v>228</v>
      </c>
      <c r="U105" s="229">
        <v>50.0</v>
      </c>
      <c r="V105" s="229">
        <v>10.0</v>
      </c>
      <c r="W105" s="229">
        <v>2310.0</v>
      </c>
      <c r="X105" s="229">
        <v>350532.0</v>
      </c>
      <c r="Y105" s="229">
        <v>22653.0</v>
      </c>
      <c r="Z105" s="233" t="s">
        <v>433</v>
      </c>
      <c r="AA105" s="223" t="s">
        <v>37</v>
      </c>
    </row>
    <row r="106" ht="42.75" customHeight="1">
      <c r="A106" s="208">
        <v>105.0</v>
      </c>
      <c r="B106" s="208">
        <v>4.137E9</v>
      </c>
      <c r="C106" s="236" t="s">
        <v>10</v>
      </c>
      <c r="D106" s="236" t="s">
        <v>103</v>
      </c>
      <c r="E106" s="236" t="s">
        <v>434</v>
      </c>
      <c r="F106" s="236">
        <v>127.077462</v>
      </c>
      <c r="G106" s="236">
        <v>37.149887</v>
      </c>
      <c r="H106" s="221" t="s">
        <v>435</v>
      </c>
      <c r="I106" s="210">
        <v>0.6836363636363636</v>
      </c>
      <c r="J106" s="211" t="s">
        <v>19</v>
      </c>
      <c r="K106" s="219">
        <v>144.0</v>
      </c>
      <c r="L106" s="219">
        <v>41.0</v>
      </c>
      <c r="M106" s="220" t="s">
        <v>436</v>
      </c>
      <c r="N106" s="237" t="s">
        <v>18</v>
      </c>
      <c r="O106" s="238">
        <v>43570.0</v>
      </c>
      <c r="P106" s="221" t="s">
        <v>207</v>
      </c>
      <c r="Q106" s="221" t="s">
        <v>227</v>
      </c>
      <c r="R106" s="221" t="s">
        <v>209</v>
      </c>
      <c r="S106" s="221" t="s">
        <v>210</v>
      </c>
      <c r="T106" s="221" t="s">
        <v>228</v>
      </c>
      <c r="U106" s="235">
        <v>70.0</v>
      </c>
      <c r="V106" s="235">
        <v>10.0</v>
      </c>
      <c r="W106" s="235">
        <v>564.0</v>
      </c>
      <c r="X106" s="235">
        <v>190224.0</v>
      </c>
      <c r="Y106" s="235">
        <v>7306.0</v>
      </c>
      <c r="Z106" s="239" t="s">
        <v>437</v>
      </c>
      <c r="AA106" s="236" t="s">
        <v>37</v>
      </c>
    </row>
    <row r="107" ht="42.75" customHeight="1">
      <c r="A107" s="208">
        <v>106.0</v>
      </c>
      <c r="B107" s="208">
        <v>4.139E9</v>
      </c>
      <c r="C107" s="223" t="s">
        <v>10</v>
      </c>
      <c r="D107" s="223" t="s">
        <v>103</v>
      </c>
      <c r="E107" s="234" t="s">
        <v>438</v>
      </c>
      <c r="F107" s="223">
        <v>126.802934</v>
      </c>
      <c r="G107" s="223">
        <v>37.380177</v>
      </c>
      <c r="H107" s="227" t="s">
        <v>439</v>
      </c>
      <c r="I107" s="210">
        <v>0.9039169735520589</v>
      </c>
      <c r="J107" s="211" t="s">
        <v>19</v>
      </c>
      <c r="K107" s="219">
        <v>85.0</v>
      </c>
      <c r="L107" s="219">
        <v>100.0</v>
      </c>
      <c r="M107" s="220" t="s">
        <v>440</v>
      </c>
      <c r="N107" s="283" t="s">
        <v>19</v>
      </c>
      <c r="O107" s="226">
        <v>43360.0</v>
      </c>
      <c r="P107" s="221" t="s">
        <v>207</v>
      </c>
      <c r="Q107" s="227" t="s">
        <v>379</v>
      </c>
      <c r="R107" s="227" t="s">
        <v>209</v>
      </c>
      <c r="S107" s="227" t="s">
        <v>210</v>
      </c>
      <c r="T107" s="227" t="s">
        <v>441</v>
      </c>
      <c r="U107" s="229">
        <v>30.0</v>
      </c>
      <c r="V107" s="229">
        <v>10.0</v>
      </c>
      <c r="W107" s="229">
        <v>2700.0</v>
      </c>
      <c r="X107" s="229">
        <v>375790.0</v>
      </c>
      <c r="Y107" s="229">
        <v>14808.0</v>
      </c>
      <c r="Z107" s="227" t="s">
        <v>442</v>
      </c>
      <c r="AA107" s="223" t="s">
        <v>37</v>
      </c>
    </row>
    <row r="108" ht="42.75" customHeight="1">
      <c r="A108" s="208">
        <v>107.0</v>
      </c>
      <c r="B108" s="208">
        <v>4.141E9</v>
      </c>
      <c r="C108" s="223" t="s">
        <v>10</v>
      </c>
      <c r="D108" s="223" t="s">
        <v>103</v>
      </c>
      <c r="E108" s="234" t="s">
        <v>443</v>
      </c>
      <c r="F108" s="223">
        <v>126.935338</v>
      </c>
      <c r="G108" s="223">
        <v>37.361523</v>
      </c>
      <c r="H108" s="227" t="s">
        <v>444</v>
      </c>
      <c r="I108" s="210">
        <v>0.7142857142857143</v>
      </c>
      <c r="J108" s="211" t="s">
        <v>19</v>
      </c>
      <c r="K108" s="219">
        <v>134.0</v>
      </c>
      <c r="L108" s="219">
        <v>51.0</v>
      </c>
      <c r="M108" s="220" t="s">
        <v>445</v>
      </c>
      <c r="N108" s="241" t="s">
        <v>18</v>
      </c>
      <c r="O108" s="226">
        <v>43556.0</v>
      </c>
      <c r="P108" s="221" t="s">
        <v>207</v>
      </c>
      <c r="Q108" s="227" t="s">
        <v>227</v>
      </c>
      <c r="R108" s="227" t="s">
        <v>209</v>
      </c>
      <c r="S108" s="227" t="s">
        <v>210</v>
      </c>
      <c r="T108" s="227" t="s">
        <v>446</v>
      </c>
      <c r="U108" s="229">
        <v>70.0</v>
      </c>
      <c r="V108" s="229">
        <v>7.0</v>
      </c>
      <c r="W108" s="229">
        <v>1300.0</v>
      </c>
      <c r="X108" s="229">
        <v>179640.0</v>
      </c>
      <c r="Y108" s="229">
        <v>8424.0</v>
      </c>
      <c r="Z108" s="227" t="s">
        <v>447</v>
      </c>
      <c r="AA108" s="223" t="s">
        <v>37</v>
      </c>
    </row>
    <row r="109" ht="42.75" customHeight="1">
      <c r="A109" s="208">
        <v>108.0</v>
      </c>
      <c r="B109" s="208">
        <v>4.143E9</v>
      </c>
      <c r="C109" s="307" t="s">
        <v>10</v>
      </c>
      <c r="D109" s="307" t="s">
        <v>103</v>
      </c>
      <c r="E109" s="207" t="s">
        <v>448</v>
      </c>
      <c r="F109" s="307">
        <v>126.9682786</v>
      </c>
      <c r="G109" s="307">
        <v>37.3448869</v>
      </c>
      <c r="H109" s="279" t="s">
        <v>449</v>
      </c>
      <c r="I109" s="210">
        <v>0.6690140845070423</v>
      </c>
      <c r="J109" s="211" t="s">
        <v>19</v>
      </c>
      <c r="K109" s="219">
        <v>151.0</v>
      </c>
      <c r="L109" s="219">
        <v>34.0</v>
      </c>
      <c r="M109" s="220" t="s">
        <v>1104</v>
      </c>
      <c r="N109" s="308" t="s">
        <v>22</v>
      </c>
      <c r="O109" s="309">
        <v>43480.0</v>
      </c>
      <c r="P109" s="221" t="s">
        <v>207</v>
      </c>
      <c r="Q109" s="310" t="s">
        <v>388</v>
      </c>
      <c r="R109" s="310" t="s">
        <v>209</v>
      </c>
      <c r="S109" s="279" t="s">
        <v>210</v>
      </c>
      <c r="T109" s="310" t="s">
        <v>228</v>
      </c>
      <c r="U109" s="282">
        <v>70.0</v>
      </c>
      <c r="V109" s="282">
        <v>7.0</v>
      </c>
      <c r="W109" s="282">
        <v>380.0</v>
      </c>
      <c r="X109" s="282">
        <v>108168.0</v>
      </c>
      <c r="Y109" s="282">
        <v>3625.0</v>
      </c>
      <c r="Z109" s="310" t="s">
        <v>451</v>
      </c>
      <c r="AA109" s="307" t="s">
        <v>37</v>
      </c>
    </row>
    <row r="110" ht="42.75" customHeight="1">
      <c r="A110" s="208">
        <v>109.0</v>
      </c>
      <c r="B110" s="208">
        <v>4.145E9</v>
      </c>
      <c r="C110" s="223" t="s">
        <v>10</v>
      </c>
      <c r="D110" s="223" t="s">
        <v>103</v>
      </c>
      <c r="E110" s="234" t="s">
        <v>452</v>
      </c>
      <c r="F110" s="223">
        <v>127.2148742</v>
      </c>
      <c r="G110" s="223">
        <v>37.5393014</v>
      </c>
      <c r="H110" s="227" t="s">
        <v>453</v>
      </c>
      <c r="I110" s="210">
        <v>0.9880145909327774</v>
      </c>
      <c r="J110" s="211" t="s">
        <v>19</v>
      </c>
      <c r="K110" s="219">
        <v>66.0</v>
      </c>
      <c r="L110" s="219">
        <v>119.0</v>
      </c>
      <c r="M110" s="220" t="s">
        <v>454</v>
      </c>
      <c r="N110" s="241" t="s">
        <v>22</v>
      </c>
      <c r="O110" s="226">
        <v>43556.0</v>
      </c>
      <c r="P110" s="221" t="s">
        <v>207</v>
      </c>
      <c r="Q110" s="227" t="s">
        <v>227</v>
      </c>
      <c r="R110" s="227" t="s">
        <v>209</v>
      </c>
      <c r="S110" s="227" t="s">
        <v>210</v>
      </c>
      <c r="T110" s="227" t="s">
        <v>228</v>
      </c>
      <c r="U110" s="229">
        <v>40.0</v>
      </c>
      <c r="V110" s="229">
        <v>10.0</v>
      </c>
      <c r="W110" s="229">
        <v>1896.0</v>
      </c>
      <c r="X110" s="229">
        <v>204183.0</v>
      </c>
      <c r="Y110" s="229">
        <v>10373.0</v>
      </c>
      <c r="Z110" s="227" t="s">
        <v>455</v>
      </c>
      <c r="AA110" s="223" t="s">
        <v>456</v>
      </c>
    </row>
    <row r="111" ht="42.75" customHeight="1">
      <c r="A111" s="208">
        <v>110.0</v>
      </c>
      <c r="B111" s="208">
        <v>4.146E9</v>
      </c>
      <c r="C111" s="236" t="s">
        <v>10</v>
      </c>
      <c r="D111" s="236" t="s">
        <v>103</v>
      </c>
      <c r="E111" s="236" t="s">
        <v>457</v>
      </c>
      <c r="F111" s="236">
        <v>127.1774916</v>
      </c>
      <c r="G111" s="236">
        <v>37.2412522</v>
      </c>
      <c r="H111" s="221" t="s">
        <v>458</v>
      </c>
      <c r="I111" s="210">
        <v>0.8944543828264758</v>
      </c>
      <c r="J111" s="211" t="s">
        <v>19</v>
      </c>
      <c r="K111" s="219">
        <v>92.0</v>
      </c>
      <c r="L111" s="219">
        <v>93.0</v>
      </c>
      <c r="M111" s="220" t="s">
        <v>348</v>
      </c>
      <c r="N111" s="237" t="s">
        <v>19</v>
      </c>
      <c r="O111" s="238">
        <v>43543.0</v>
      </c>
      <c r="P111" s="221" t="s">
        <v>207</v>
      </c>
      <c r="Q111" s="221" t="s">
        <v>227</v>
      </c>
      <c r="R111" s="221" t="s">
        <v>209</v>
      </c>
      <c r="S111" s="221" t="s">
        <v>210</v>
      </c>
      <c r="T111" s="221" t="s">
        <v>228</v>
      </c>
      <c r="U111" s="235">
        <v>50.0</v>
      </c>
      <c r="V111" s="235">
        <v>10.0</v>
      </c>
      <c r="W111" s="235">
        <v>3000.0</v>
      </c>
      <c r="X111" s="235">
        <v>610226.0</v>
      </c>
      <c r="Y111" s="235">
        <v>27816.0</v>
      </c>
      <c r="Z111" s="239" t="s">
        <v>459</v>
      </c>
      <c r="AA111" s="236" t="s">
        <v>37</v>
      </c>
    </row>
    <row r="112" ht="42.75" customHeight="1">
      <c r="A112" s="208">
        <v>111.0</v>
      </c>
      <c r="B112" s="208">
        <v>4.148E9</v>
      </c>
      <c r="C112" s="223" t="s">
        <v>10</v>
      </c>
      <c r="D112" s="223" t="s">
        <v>103</v>
      </c>
      <c r="E112" s="234" t="s">
        <v>460</v>
      </c>
      <c r="F112" s="223">
        <v>126.779883</v>
      </c>
      <c r="G112" s="223">
        <v>37.760186</v>
      </c>
      <c r="H112" s="231" t="s">
        <v>461</v>
      </c>
      <c r="I112" s="210">
        <v>1.0463576158940397</v>
      </c>
      <c r="J112" s="211" t="s">
        <v>17</v>
      </c>
      <c r="K112" s="219">
        <v>49.0</v>
      </c>
      <c r="L112" s="219">
        <v>136.0</v>
      </c>
      <c r="M112" s="220" t="s">
        <v>462</v>
      </c>
      <c r="N112" s="232" t="s">
        <v>17</v>
      </c>
      <c r="O112" s="226">
        <v>43577.0</v>
      </c>
      <c r="P112" s="221" t="s">
        <v>207</v>
      </c>
      <c r="Q112" s="231" t="s">
        <v>227</v>
      </c>
      <c r="R112" s="227" t="s">
        <v>209</v>
      </c>
      <c r="S112" s="231" t="s">
        <v>210</v>
      </c>
      <c r="T112" s="227" t="s">
        <v>228</v>
      </c>
      <c r="U112" s="229">
        <v>20.0</v>
      </c>
      <c r="V112" s="229">
        <v>10.0</v>
      </c>
      <c r="W112" s="229">
        <v>1580.0</v>
      </c>
      <c r="X112" s="229">
        <v>390753.0</v>
      </c>
      <c r="Y112" s="229">
        <v>15222.0</v>
      </c>
      <c r="Z112" s="231" t="s">
        <v>463</v>
      </c>
      <c r="AA112" s="234" t="s">
        <v>464</v>
      </c>
    </row>
    <row r="113" ht="42.75" customHeight="1">
      <c r="A113" s="208">
        <v>112.0</v>
      </c>
      <c r="B113" s="208">
        <v>4.15E9</v>
      </c>
      <c r="C113" s="236" t="s">
        <v>10</v>
      </c>
      <c r="D113" s="236" t="s">
        <v>103</v>
      </c>
      <c r="E113" s="236" t="s">
        <v>465</v>
      </c>
      <c r="F113" s="311">
        <v>127.435034</v>
      </c>
      <c r="G113" s="311">
        <v>37.272342</v>
      </c>
      <c r="H113" s="312" t="s">
        <v>466</v>
      </c>
      <c r="I113" s="210">
        <v>1.0849909584086799</v>
      </c>
      <c r="J113" s="211" t="s">
        <v>17</v>
      </c>
      <c r="K113" s="219">
        <v>37.0</v>
      </c>
      <c r="L113" s="219">
        <v>148.0</v>
      </c>
      <c r="M113" s="313" t="s">
        <v>467</v>
      </c>
      <c r="N113" s="314" t="s">
        <v>19</v>
      </c>
      <c r="O113" s="315">
        <v>43556.0</v>
      </c>
      <c r="P113" s="312" t="s">
        <v>207</v>
      </c>
      <c r="Q113" s="312" t="s">
        <v>227</v>
      </c>
      <c r="R113" s="312" t="s">
        <v>209</v>
      </c>
      <c r="S113" s="312" t="s">
        <v>210</v>
      </c>
      <c r="T113" s="312" t="s">
        <v>228</v>
      </c>
      <c r="U113" s="318">
        <v>70.0</v>
      </c>
      <c r="V113" s="318">
        <v>10.0</v>
      </c>
      <c r="W113" s="318">
        <v>1200.0</v>
      </c>
      <c r="X113" s="318">
        <v>163219.0</v>
      </c>
      <c r="Y113" s="318">
        <v>9772.0</v>
      </c>
      <c r="Z113" s="316" t="s">
        <v>468</v>
      </c>
      <c r="AA113" s="317" t="s">
        <v>37</v>
      </c>
    </row>
    <row r="114" ht="42.75" customHeight="1">
      <c r="A114" s="208">
        <v>113.0</v>
      </c>
      <c r="B114" s="208">
        <v>4.155E9</v>
      </c>
      <c r="C114" s="223" t="s">
        <v>10</v>
      </c>
      <c r="D114" s="223" t="s">
        <v>103</v>
      </c>
      <c r="E114" s="234" t="s">
        <v>469</v>
      </c>
      <c r="F114" s="223">
        <v>127.2797732</v>
      </c>
      <c r="G114" s="223">
        <v>37.0080546</v>
      </c>
      <c r="H114" s="227" t="s">
        <v>470</v>
      </c>
      <c r="I114" s="210">
        <v>0.8547008547008547</v>
      </c>
      <c r="J114" s="211" t="s">
        <v>19</v>
      </c>
      <c r="K114" s="219">
        <v>100.0</v>
      </c>
      <c r="L114" s="219">
        <v>85.0</v>
      </c>
      <c r="M114" s="220" t="s">
        <v>348</v>
      </c>
      <c r="N114" s="241" t="s">
        <v>19</v>
      </c>
      <c r="O114" s="226">
        <v>43556.0</v>
      </c>
      <c r="P114" s="221" t="s">
        <v>207</v>
      </c>
      <c r="Q114" s="227" t="s">
        <v>227</v>
      </c>
      <c r="R114" s="227" t="s">
        <v>209</v>
      </c>
      <c r="S114" s="227" t="s">
        <v>471</v>
      </c>
      <c r="T114" s="227" t="s">
        <v>228</v>
      </c>
      <c r="U114" s="229">
        <v>50.0</v>
      </c>
      <c r="V114" s="229">
        <v>10.0</v>
      </c>
      <c r="W114" s="229">
        <v>500.0</v>
      </c>
      <c r="X114" s="229">
        <v>151472.0</v>
      </c>
      <c r="Y114" s="229">
        <v>7796.0</v>
      </c>
      <c r="Z114" s="233" t="s">
        <v>472</v>
      </c>
      <c r="AA114" s="223" t="s">
        <v>37</v>
      </c>
    </row>
    <row r="115" ht="42.75" customHeight="1">
      <c r="A115" s="208">
        <v>114.0</v>
      </c>
      <c r="B115" s="208">
        <v>4.157E9</v>
      </c>
      <c r="C115" s="208" t="s">
        <v>10</v>
      </c>
      <c r="D115" s="208" t="s">
        <v>103</v>
      </c>
      <c r="E115" s="207" t="s">
        <v>473</v>
      </c>
      <c r="F115" s="223">
        <v>126.715544</v>
      </c>
      <c r="G115" s="223">
        <v>37.61535</v>
      </c>
      <c r="H115" s="231" t="s">
        <v>474</v>
      </c>
      <c r="I115" s="210">
        <v>0.3446423522759401</v>
      </c>
      <c r="J115" s="211" t="s">
        <v>19</v>
      </c>
      <c r="K115" s="219">
        <v>179.0</v>
      </c>
      <c r="L115" s="219">
        <v>6.0</v>
      </c>
      <c r="M115" s="220" t="s">
        <v>475</v>
      </c>
      <c r="N115" s="241" t="s">
        <v>18</v>
      </c>
      <c r="O115" s="226">
        <v>43556.0</v>
      </c>
      <c r="P115" s="221" t="s">
        <v>207</v>
      </c>
      <c r="Q115" s="227" t="s">
        <v>208</v>
      </c>
      <c r="R115" s="227" t="s">
        <v>209</v>
      </c>
      <c r="S115" s="231" t="s">
        <v>210</v>
      </c>
      <c r="T115" s="227" t="s">
        <v>476</v>
      </c>
      <c r="U115" s="229">
        <v>20.0</v>
      </c>
      <c r="V115" s="229">
        <v>10.0</v>
      </c>
      <c r="W115" s="229">
        <v>1219.0</v>
      </c>
      <c r="X115" s="229">
        <v>204535.0</v>
      </c>
      <c r="Y115" s="229">
        <v>16151.0</v>
      </c>
      <c r="Z115" s="227" t="s">
        <v>477</v>
      </c>
      <c r="AA115" s="223" t="s">
        <v>37</v>
      </c>
    </row>
    <row r="116" ht="42.75" customHeight="1">
      <c r="A116" s="208">
        <v>115.0</v>
      </c>
      <c r="B116" s="208">
        <v>4.159E9</v>
      </c>
      <c r="C116" s="307" t="s">
        <v>10</v>
      </c>
      <c r="D116" s="307" t="s">
        <v>103</v>
      </c>
      <c r="E116" s="207" t="s">
        <v>478</v>
      </c>
      <c r="F116" s="223">
        <v>126.831405</v>
      </c>
      <c r="G116" s="223">
        <v>37.199565</v>
      </c>
      <c r="H116" s="320" t="s">
        <v>479</v>
      </c>
      <c r="I116" s="210">
        <v>0.803195536393609</v>
      </c>
      <c r="J116" s="211" t="s">
        <v>19</v>
      </c>
      <c r="K116" s="219">
        <v>112.0</v>
      </c>
      <c r="L116" s="219">
        <v>73.0</v>
      </c>
      <c r="M116" s="220" t="s">
        <v>440</v>
      </c>
      <c r="N116" s="297" t="s">
        <v>19</v>
      </c>
      <c r="O116" s="226">
        <v>43570.0</v>
      </c>
      <c r="P116" s="221" t="s">
        <v>207</v>
      </c>
      <c r="Q116" s="231" t="s">
        <v>227</v>
      </c>
      <c r="R116" s="227" t="s">
        <v>209</v>
      </c>
      <c r="S116" s="231" t="s">
        <v>210</v>
      </c>
      <c r="T116" s="231" t="s">
        <v>480</v>
      </c>
      <c r="U116" s="235">
        <v>30.0</v>
      </c>
      <c r="V116" s="235">
        <v>10.0</v>
      </c>
      <c r="W116" s="229">
        <v>3167.0</v>
      </c>
      <c r="X116" s="229">
        <v>775712.0</v>
      </c>
      <c r="Y116" s="229">
        <v>27427.0</v>
      </c>
      <c r="Z116" s="227" t="s">
        <v>481</v>
      </c>
      <c r="AA116" s="234" t="s">
        <v>482</v>
      </c>
    </row>
    <row r="117" ht="42.75" customHeight="1">
      <c r="A117" s="208">
        <v>116.0</v>
      </c>
      <c r="B117" s="208">
        <v>4.161E9</v>
      </c>
      <c r="C117" s="223" t="s">
        <v>10</v>
      </c>
      <c r="D117" s="223" t="s">
        <v>103</v>
      </c>
      <c r="E117" s="234" t="s">
        <v>483</v>
      </c>
      <c r="F117" s="223">
        <v>127.2550476</v>
      </c>
      <c r="G117" s="223">
        <v>37.4294306</v>
      </c>
      <c r="H117" s="231" t="s">
        <v>484</v>
      </c>
      <c r="I117" s="210">
        <v>0.6938421509106678</v>
      </c>
      <c r="J117" s="211" t="s">
        <v>19</v>
      </c>
      <c r="K117" s="219">
        <v>139.0</v>
      </c>
      <c r="L117" s="219">
        <v>46.0</v>
      </c>
      <c r="M117" s="220" t="s">
        <v>485</v>
      </c>
      <c r="N117" s="321" t="s">
        <v>19</v>
      </c>
      <c r="O117" s="226">
        <v>43560.0</v>
      </c>
      <c r="P117" s="221" t="s">
        <v>207</v>
      </c>
      <c r="Q117" s="231" t="s">
        <v>227</v>
      </c>
      <c r="R117" s="227" t="s">
        <v>209</v>
      </c>
      <c r="S117" s="231" t="s">
        <v>210</v>
      </c>
      <c r="T117" s="227" t="s">
        <v>228</v>
      </c>
      <c r="U117" s="229">
        <v>100.0</v>
      </c>
      <c r="V117" s="229">
        <v>10.0</v>
      </c>
      <c r="W117" s="229">
        <v>1600.0</v>
      </c>
      <c r="X117" s="229">
        <v>349370.0</v>
      </c>
      <c r="Y117" s="229">
        <v>13506.0</v>
      </c>
      <c r="Z117" s="302" t="s">
        <v>459</v>
      </c>
      <c r="AA117" s="223" t="s">
        <v>37</v>
      </c>
    </row>
    <row r="118" ht="42.75" customHeight="1">
      <c r="A118" s="208">
        <v>117.0</v>
      </c>
      <c r="B118" s="208">
        <v>4.163E9</v>
      </c>
      <c r="C118" s="223" t="s">
        <v>10</v>
      </c>
      <c r="D118" s="223" t="s">
        <v>103</v>
      </c>
      <c r="E118" s="234" t="s">
        <v>486</v>
      </c>
      <c r="F118" s="223">
        <v>127.045847</v>
      </c>
      <c r="G118" s="223">
        <v>37.785329</v>
      </c>
      <c r="H118" s="231" t="s">
        <v>487</v>
      </c>
      <c r="I118" s="210">
        <v>1.2650957290132547</v>
      </c>
      <c r="J118" s="211" t="s">
        <v>17</v>
      </c>
      <c r="K118" s="219">
        <v>18.0</v>
      </c>
      <c r="L118" s="219">
        <v>167.0</v>
      </c>
      <c r="M118" s="220" t="s">
        <v>488</v>
      </c>
      <c r="N118" s="232" t="s">
        <v>19</v>
      </c>
      <c r="O118" s="226">
        <v>43546.0</v>
      </c>
      <c r="P118" s="221" t="s">
        <v>207</v>
      </c>
      <c r="Q118" s="231" t="s">
        <v>227</v>
      </c>
      <c r="R118" s="227" t="s">
        <v>209</v>
      </c>
      <c r="S118" s="231" t="s">
        <v>210</v>
      </c>
      <c r="T118" s="231" t="s">
        <v>228</v>
      </c>
      <c r="U118" s="229">
        <v>100.0</v>
      </c>
      <c r="V118" s="229">
        <v>10.0</v>
      </c>
      <c r="W118" s="229">
        <v>859.0</v>
      </c>
      <c r="X118" s="229">
        <v>124743.0</v>
      </c>
      <c r="Y118" s="229">
        <v>9252.0</v>
      </c>
      <c r="Z118" s="231" t="s">
        <v>489</v>
      </c>
      <c r="AA118" s="223" t="s">
        <v>37</v>
      </c>
    </row>
    <row r="119" ht="42.75" customHeight="1">
      <c r="A119" s="208">
        <v>118.0</v>
      </c>
      <c r="B119" s="208">
        <v>4.165E9</v>
      </c>
      <c r="C119" s="236" t="s">
        <v>10</v>
      </c>
      <c r="D119" s="236" t="s">
        <v>103</v>
      </c>
      <c r="E119" s="236" t="s">
        <v>490</v>
      </c>
      <c r="F119" s="236">
        <v>127.2002404</v>
      </c>
      <c r="G119" s="236">
        <v>37.894867</v>
      </c>
      <c r="H119" s="221" t="s">
        <v>491</v>
      </c>
      <c r="I119" s="210">
        <v>0.9615384615384616</v>
      </c>
      <c r="J119" s="211" t="s">
        <v>19</v>
      </c>
      <c r="K119" s="219">
        <v>69.0</v>
      </c>
      <c r="L119" s="219">
        <v>116.0</v>
      </c>
      <c r="M119" s="220" t="s">
        <v>492</v>
      </c>
      <c r="N119" s="237" t="s">
        <v>18</v>
      </c>
      <c r="O119" s="238">
        <v>43556.0</v>
      </c>
      <c r="P119" s="221" t="s">
        <v>207</v>
      </c>
      <c r="Q119" s="221" t="s">
        <v>388</v>
      </c>
      <c r="R119" s="221" t="s">
        <v>209</v>
      </c>
      <c r="S119" s="221" t="s">
        <v>210</v>
      </c>
      <c r="T119" s="221" t="s">
        <v>493</v>
      </c>
      <c r="U119" s="235">
        <v>60.0</v>
      </c>
      <c r="V119" s="235">
        <v>0.0</v>
      </c>
      <c r="W119" s="235">
        <v>350.0</v>
      </c>
      <c r="X119" s="235">
        <v>142053.0</v>
      </c>
      <c r="Y119" s="235">
        <v>7180.0</v>
      </c>
      <c r="Z119" s="239" t="s">
        <v>494</v>
      </c>
      <c r="AA119" s="236" t="s">
        <v>37</v>
      </c>
    </row>
    <row r="120" ht="42.75" customHeight="1">
      <c r="A120" s="208">
        <v>119.0</v>
      </c>
      <c r="B120" s="208">
        <v>4.167E9</v>
      </c>
      <c r="C120" s="223" t="s">
        <v>10</v>
      </c>
      <c r="D120" s="223" t="s">
        <v>103</v>
      </c>
      <c r="E120" s="234" t="s">
        <v>495</v>
      </c>
      <c r="F120" s="223">
        <v>127.637082</v>
      </c>
      <c r="G120" s="223">
        <v>37.298342</v>
      </c>
      <c r="H120" s="227" t="s">
        <v>496</v>
      </c>
      <c r="I120" s="210">
        <v>1.1666666666666667</v>
      </c>
      <c r="J120" s="211" t="s">
        <v>17</v>
      </c>
      <c r="K120" s="219">
        <v>22.0</v>
      </c>
      <c r="L120" s="219">
        <v>163.0</v>
      </c>
      <c r="M120" s="220" t="s">
        <v>467</v>
      </c>
      <c r="N120" s="241" t="s">
        <v>19</v>
      </c>
      <c r="O120" s="226">
        <v>43529.0</v>
      </c>
      <c r="P120" s="221" t="s">
        <v>207</v>
      </c>
      <c r="Q120" s="227" t="s">
        <v>227</v>
      </c>
      <c r="R120" s="227" t="s">
        <v>209</v>
      </c>
      <c r="S120" s="227" t="s">
        <v>210</v>
      </c>
      <c r="T120" s="227" t="s">
        <v>228</v>
      </c>
      <c r="U120" s="235">
        <v>70.0</v>
      </c>
      <c r="V120" s="229">
        <v>10.0</v>
      </c>
      <c r="W120" s="235">
        <v>56.0</v>
      </c>
      <c r="X120" s="229">
        <v>86106.0</v>
      </c>
      <c r="Y120" s="229">
        <v>4956.0</v>
      </c>
      <c r="Z120" s="227" t="s">
        <v>497</v>
      </c>
      <c r="AA120" s="223" t="s">
        <v>498</v>
      </c>
    </row>
    <row r="121" ht="42.75" customHeight="1">
      <c r="A121" s="208">
        <v>120.0</v>
      </c>
      <c r="B121" s="208">
        <v>4.18E9</v>
      </c>
      <c r="C121" s="223" t="s">
        <v>10</v>
      </c>
      <c r="D121" s="223" t="s">
        <v>103</v>
      </c>
      <c r="E121" s="234" t="s">
        <v>499</v>
      </c>
      <c r="F121" s="223">
        <v>127.074755</v>
      </c>
      <c r="G121" s="223">
        <v>38.096738</v>
      </c>
      <c r="H121" s="231" t="s">
        <v>500</v>
      </c>
      <c r="I121" s="210">
        <v>1.0551181102362204</v>
      </c>
      <c r="J121" s="211" t="s">
        <v>17</v>
      </c>
      <c r="K121" s="219">
        <v>44.0</v>
      </c>
      <c r="L121" s="219">
        <v>141.0</v>
      </c>
      <c r="M121" s="220" t="s">
        <v>467</v>
      </c>
      <c r="N121" s="283" t="s">
        <v>17</v>
      </c>
      <c r="O121" s="226">
        <v>43616.0</v>
      </c>
      <c r="P121" s="221" t="s">
        <v>207</v>
      </c>
      <c r="Q121" s="286" t="s">
        <v>227</v>
      </c>
      <c r="R121" s="231" t="s">
        <v>501</v>
      </c>
      <c r="S121" s="231" t="s">
        <v>210</v>
      </c>
      <c r="T121" s="227" t="s">
        <v>228</v>
      </c>
      <c r="U121" s="229">
        <v>70.0</v>
      </c>
      <c r="V121" s="229">
        <v>10.0</v>
      </c>
      <c r="W121" s="229">
        <v>268.0</v>
      </c>
      <c r="X121" s="229">
        <v>28392.0</v>
      </c>
      <c r="Y121" s="229">
        <v>2067.0</v>
      </c>
      <c r="Z121" s="231" t="s">
        <v>502</v>
      </c>
      <c r="AA121" s="223" t="s">
        <v>37</v>
      </c>
    </row>
    <row r="122" ht="42.75" customHeight="1">
      <c r="A122" s="208">
        <v>121.0</v>
      </c>
      <c r="B122" s="208">
        <v>4.182E9</v>
      </c>
      <c r="C122" s="208" t="s">
        <v>10</v>
      </c>
      <c r="D122" s="208" t="s">
        <v>103</v>
      </c>
      <c r="E122" s="208" t="s">
        <v>503</v>
      </c>
      <c r="F122" s="223">
        <v>127.509541</v>
      </c>
      <c r="G122" s="223">
        <v>37.831508</v>
      </c>
      <c r="H122" s="221" t="s">
        <v>504</v>
      </c>
      <c r="I122" s="210">
        <v>0.8188585607940446</v>
      </c>
      <c r="J122" s="211" t="s">
        <v>19</v>
      </c>
      <c r="K122" s="219">
        <v>109.0</v>
      </c>
      <c r="L122" s="219">
        <v>76.0</v>
      </c>
      <c r="M122" s="220" t="s">
        <v>410</v>
      </c>
      <c r="N122" s="237" t="s">
        <v>19</v>
      </c>
      <c r="O122" s="238">
        <v>39264.0</v>
      </c>
      <c r="P122" s="221" t="s">
        <v>207</v>
      </c>
      <c r="Q122" s="221" t="s">
        <v>367</v>
      </c>
      <c r="R122" s="221" t="s">
        <v>209</v>
      </c>
      <c r="S122" s="221" t="s">
        <v>210</v>
      </c>
      <c r="T122" s="221" t="s">
        <v>228</v>
      </c>
      <c r="U122" s="235">
        <v>60.0</v>
      </c>
      <c r="V122" s="235">
        <v>10.0</v>
      </c>
      <c r="W122" s="235">
        <v>330.0</v>
      </c>
      <c r="X122" s="235">
        <v>41212.0</v>
      </c>
      <c r="Y122" s="235">
        <v>3421.0</v>
      </c>
      <c r="Z122" s="242" t="s">
        <v>505</v>
      </c>
      <c r="AA122" s="223" t="s">
        <v>37</v>
      </c>
    </row>
    <row r="123" ht="42.75" customHeight="1">
      <c r="A123" s="208">
        <v>122.0</v>
      </c>
      <c r="B123" s="208">
        <v>4.183E9</v>
      </c>
      <c r="C123" s="223" t="s">
        <v>10</v>
      </c>
      <c r="D123" s="223" t="s">
        <v>103</v>
      </c>
      <c r="E123" s="234" t="s">
        <v>506</v>
      </c>
      <c r="F123" s="223">
        <v>127.487597</v>
      </c>
      <c r="G123" s="223">
        <v>37.491791</v>
      </c>
      <c r="H123" s="231" t="s">
        <v>507</v>
      </c>
      <c r="I123" s="210">
        <v>0.6903039073806078</v>
      </c>
      <c r="J123" s="211" t="s">
        <v>19</v>
      </c>
      <c r="K123" s="219">
        <v>142.0</v>
      </c>
      <c r="L123" s="219">
        <v>43.0</v>
      </c>
      <c r="M123" s="220" t="s">
        <v>440</v>
      </c>
      <c r="N123" s="237" t="s">
        <v>22</v>
      </c>
      <c r="O123" s="226">
        <v>43574.0</v>
      </c>
      <c r="P123" s="221" t="s">
        <v>207</v>
      </c>
      <c r="Q123" s="231" t="s">
        <v>227</v>
      </c>
      <c r="R123" s="227" t="s">
        <v>209</v>
      </c>
      <c r="S123" s="231" t="s">
        <v>210</v>
      </c>
      <c r="T123" s="227" t="s">
        <v>228</v>
      </c>
      <c r="U123" s="229">
        <v>30.0</v>
      </c>
      <c r="V123" s="229">
        <v>10.0</v>
      </c>
      <c r="W123" s="229">
        <v>477.0</v>
      </c>
      <c r="X123" s="229">
        <v>76867.0</v>
      </c>
      <c r="Y123" s="229">
        <v>4471.0</v>
      </c>
      <c r="Z123" s="227" t="s">
        <v>508</v>
      </c>
      <c r="AA123" s="223" t="s">
        <v>509</v>
      </c>
    </row>
    <row r="124" ht="42.75" customHeight="1">
      <c r="A124" s="208">
        <v>123.0</v>
      </c>
      <c r="B124" s="208">
        <v>4.211E9</v>
      </c>
      <c r="C124" s="223" t="s">
        <v>10</v>
      </c>
      <c r="D124" s="223" t="s">
        <v>104</v>
      </c>
      <c r="E124" s="234" t="s">
        <v>510</v>
      </c>
      <c r="F124" s="223">
        <v>127.7300034</v>
      </c>
      <c r="G124" s="223">
        <v>37.8813739</v>
      </c>
      <c r="H124" s="231" t="s">
        <v>511</v>
      </c>
      <c r="I124" s="210">
        <v>1.2710566615620214</v>
      </c>
      <c r="J124" s="211" t="s">
        <v>17</v>
      </c>
      <c r="K124" s="219">
        <v>17.0</v>
      </c>
      <c r="L124" s="219">
        <v>168.0</v>
      </c>
      <c r="M124" s="220" t="s">
        <v>512</v>
      </c>
      <c r="N124" s="241" t="s">
        <v>19</v>
      </c>
      <c r="O124" s="226">
        <v>42736.0</v>
      </c>
      <c r="P124" s="221" t="s">
        <v>207</v>
      </c>
      <c r="Q124" s="227" t="s">
        <v>513</v>
      </c>
      <c r="R124" s="227" t="s">
        <v>209</v>
      </c>
      <c r="S124" s="231" t="s">
        <v>210</v>
      </c>
      <c r="T124" s="227" t="s">
        <v>514</v>
      </c>
      <c r="U124" s="229">
        <v>45.0</v>
      </c>
      <c r="V124" s="229">
        <v>10.0</v>
      </c>
      <c r="W124" s="229">
        <v>830.0</v>
      </c>
      <c r="X124" s="229">
        <v>89432.0</v>
      </c>
      <c r="Y124" s="229">
        <v>15816.0</v>
      </c>
      <c r="Z124" s="231" t="s">
        <v>515</v>
      </c>
      <c r="AA124" s="223" t="s">
        <v>1105</v>
      </c>
    </row>
    <row r="125" ht="42.75" customHeight="1">
      <c r="A125" s="208">
        <v>124.0</v>
      </c>
      <c r="B125" s="208">
        <v>4.213E9</v>
      </c>
      <c r="C125" s="307" t="s">
        <v>10</v>
      </c>
      <c r="D125" s="307" t="s">
        <v>104</v>
      </c>
      <c r="E125" s="207" t="s">
        <v>517</v>
      </c>
      <c r="F125" s="223">
        <v>127.9199688</v>
      </c>
      <c r="G125" s="223">
        <v>37.3423179</v>
      </c>
      <c r="H125" s="231" t="s">
        <v>518</v>
      </c>
      <c r="I125" s="210">
        <v>2.0</v>
      </c>
      <c r="J125" s="211" t="s">
        <v>17</v>
      </c>
      <c r="K125" s="219">
        <v>4.0</v>
      </c>
      <c r="L125" s="219">
        <v>181.0</v>
      </c>
      <c r="M125" s="220" t="s">
        <v>348</v>
      </c>
      <c r="N125" s="237" t="s">
        <v>19</v>
      </c>
      <c r="O125" s="226">
        <v>44556.0</v>
      </c>
      <c r="P125" s="221" t="s">
        <v>207</v>
      </c>
      <c r="Q125" s="227" t="s">
        <v>519</v>
      </c>
      <c r="R125" s="231" t="s">
        <v>520</v>
      </c>
      <c r="S125" s="231" t="s">
        <v>210</v>
      </c>
      <c r="T125" s="231" t="s">
        <v>350</v>
      </c>
      <c r="U125" s="229">
        <v>50.0</v>
      </c>
      <c r="V125" s="229">
        <v>10.0</v>
      </c>
      <c r="W125" s="229">
        <v>1300.0</v>
      </c>
      <c r="X125" s="229">
        <v>94970.0</v>
      </c>
      <c r="Y125" s="229">
        <v>15162.0</v>
      </c>
      <c r="Z125" s="231" t="s">
        <v>521</v>
      </c>
      <c r="AA125" s="223" t="s">
        <v>37</v>
      </c>
    </row>
    <row r="126" ht="42.75" customHeight="1">
      <c r="A126" s="208">
        <v>125.0</v>
      </c>
      <c r="B126" s="208">
        <v>4.215E9</v>
      </c>
      <c r="C126" s="208" t="s">
        <v>10</v>
      </c>
      <c r="D126" s="208" t="s">
        <v>104</v>
      </c>
      <c r="E126" s="208" t="s">
        <v>522</v>
      </c>
      <c r="F126" s="208">
        <v>128.875836</v>
      </c>
      <c r="G126" s="208">
        <v>37.752175</v>
      </c>
      <c r="H126" s="209" t="s">
        <v>523</v>
      </c>
      <c r="I126" s="210">
        <v>0.6912181303116147</v>
      </c>
      <c r="J126" s="211" t="s">
        <v>19</v>
      </c>
      <c r="K126" s="219">
        <v>141.0</v>
      </c>
      <c r="L126" s="219">
        <v>44.0</v>
      </c>
      <c r="M126" s="220" t="s">
        <v>524</v>
      </c>
      <c r="N126" s="214" t="s">
        <v>18</v>
      </c>
      <c r="O126" s="216">
        <v>43843.0</v>
      </c>
      <c r="P126" s="221" t="s">
        <v>207</v>
      </c>
      <c r="Q126" s="209" t="s">
        <v>227</v>
      </c>
      <c r="R126" s="209" t="s">
        <v>209</v>
      </c>
      <c r="S126" s="209" t="s">
        <v>210</v>
      </c>
      <c r="T126" s="209" t="s">
        <v>228</v>
      </c>
      <c r="U126" s="217">
        <v>30.0</v>
      </c>
      <c r="V126" s="217">
        <v>10.0</v>
      </c>
      <c r="W126" s="217">
        <v>1220.0</v>
      </c>
      <c r="X126" s="217">
        <v>181204.0</v>
      </c>
      <c r="Y126" s="217">
        <v>16741.0</v>
      </c>
      <c r="Z126" s="222" t="s">
        <v>525</v>
      </c>
      <c r="AA126" s="208" t="s">
        <v>37</v>
      </c>
    </row>
    <row r="127" ht="42.75" customHeight="1">
      <c r="A127" s="208">
        <v>126.0</v>
      </c>
      <c r="B127" s="208">
        <v>4.217E9</v>
      </c>
      <c r="C127" s="208" t="s">
        <v>10</v>
      </c>
      <c r="D127" s="208" t="s">
        <v>104</v>
      </c>
      <c r="E127" s="208" t="s">
        <v>526</v>
      </c>
      <c r="F127" s="208">
        <v>129.1142625</v>
      </c>
      <c r="G127" s="208">
        <v>37.5247583</v>
      </c>
      <c r="H127" s="209" t="s">
        <v>527</v>
      </c>
      <c r="I127" s="210">
        <v>1.0230179028132993</v>
      </c>
      <c r="J127" s="211" t="s">
        <v>17</v>
      </c>
      <c r="K127" s="219">
        <v>53.0</v>
      </c>
      <c r="L127" s="219">
        <v>132.0</v>
      </c>
      <c r="M127" s="220" t="s">
        <v>528</v>
      </c>
      <c r="N127" s="214" t="s">
        <v>18</v>
      </c>
      <c r="O127" s="216">
        <v>44089.0</v>
      </c>
      <c r="P127" s="221" t="s">
        <v>207</v>
      </c>
      <c r="Q127" s="209" t="s">
        <v>227</v>
      </c>
      <c r="R127" s="209" t="s">
        <v>209</v>
      </c>
      <c r="S127" s="209" t="s">
        <v>210</v>
      </c>
      <c r="T127" s="209" t="s">
        <v>529</v>
      </c>
      <c r="U127" s="217">
        <v>50.0</v>
      </c>
      <c r="V127" s="217">
        <v>8.0</v>
      </c>
      <c r="W127" s="217">
        <v>800.0</v>
      </c>
      <c r="X127" s="217">
        <v>26550.0</v>
      </c>
      <c r="Y127" s="217">
        <v>5515.0</v>
      </c>
      <c r="Z127" s="222" t="s">
        <v>530</v>
      </c>
      <c r="AA127" s="208" t="s">
        <v>531</v>
      </c>
    </row>
    <row r="128" ht="42.75" customHeight="1">
      <c r="A128" s="208">
        <v>127.0</v>
      </c>
      <c r="B128" s="208">
        <v>4.219E9</v>
      </c>
      <c r="C128" s="223" t="s">
        <v>10</v>
      </c>
      <c r="D128" s="223" t="s">
        <v>104</v>
      </c>
      <c r="E128" s="234" t="s">
        <v>532</v>
      </c>
      <c r="F128" s="223">
        <v>128.985735</v>
      </c>
      <c r="G128" s="223">
        <v>37.164132</v>
      </c>
      <c r="H128" s="227" t="s">
        <v>533</v>
      </c>
      <c r="I128" s="210">
        <v>0.9920634920634921</v>
      </c>
      <c r="J128" s="211" t="s">
        <v>19</v>
      </c>
      <c r="K128" s="219">
        <v>64.0</v>
      </c>
      <c r="L128" s="219">
        <v>121.0</v>
      </c>
      <c r="M128" s="220" t="s">
        <v>432</v>
      </c>
      <c r="N128" s="241" t="s">
        <v>1106</v>
      </c>
      <c r="O128" s="226">
        <v>43929.0</v>
      </c>
      <c r="P128" s="221" t="s">
        <v>207</v>
      </c>
      <c r="Q128" s="227" t="s">
        <v>1107</v>
      </c>
      <c r="R128" s="227" t="s">
        <v>209</v>
      </c>
      <c r="S128" s="227" t="s">
        <v>210</v>
      </c>
      <c r="T128" s="227" t="s">
        <v>446</v>
      </c>
      <c r="U128" s="229">
        <v>50.0</v>
      </c>
      <c r="V128" s="229">
        <v>10.0</v>
      </c>
      <c r="W128" s="229">
        <v>625.0</v>
      </c>
      <c r="X128" s="229">
        <v>44484.0</v>
      </c>
      <c r="Y128" s="229">
        <v>2955.0</v>
      </c>
      <c r="Z128" s="227" t="s">
        <v>536</v>
      </c>
      <c r="AA128" s="223" t="s">
        <v>37</v>
      </c>
    </row>
    <row r="129" ht="42.75" customHeight="1">
      <c r="A129" s="208">
        <v>128.0</v>
      </c>
      <c r="B129" s="208">
        <v>4.221E9</v>
      </c>
      <c r="C129" s="208" t="s">
        <v>10</v>
      </c>
      <c r="D129" s="208" t="s">
        <v>104</v>
      </c>
      <c r="E129" s="207" t="s">
        <v>537</v>
      </c>
      <c r="F129" s="208">
        <v>128.59184</v>
      </c>
      <c r="G129" s="208">
        <v>38.207169</v>
      </c>
      <c r="H129" s="209" t="s">
        <v>538</v>
      </c>
      <c r="I129" s="212" t="s">
        <v>37</v>
      </c>
      <c r="J129" s="322" t="s">
        <v>539</v>
      </c>
      <c r="K129" s="213" t="s">
        <v>37</v>
      </c>
      <c r="L129" s="213" t="s">
        <v>37</v>
      </c>
      <c r="M129" s="220" t="s">
        <v>440</v>
      </c>
      <c r="N129" s="214" t="s">
        <v>18</v>
      </c>
      <c r="O129" s="216">
        <v>44930.0</v>
      </c>
      <c r="P129" s="221" t="s">
        <v>207</v>
      </c>
      <c r="Q129" s="209" t="s">
        <v>227</v>
      </c>
      <c r="R129" s="209" t="s">
        <v>209</v>
      </c>
      <c r="S129" s="209" t="s">
        <v>210</v>
      </c>
      <c r="T129" s="209" t="s">
        <v>350</v>
      </c>
      <c r="U129" s="217">
        <v>30.0</v>
      </c>
      <c r="V129" s="217">
        <v>10.0</v>
      </c>
      <c r="W129" s="217">
        <v>100.0</v>
      </c>
      <c r="X129" s="217">
        <v>16063.0</v>
      </c>
      <c r="Y129" s="217">
        <v>2195.0</v>
      </c>
      <c r="Z129" s="222" t="s">
        <v>540</v>
      </c>
      <c r="AA129" s="208" t="s">
        <v>541</v>
      </c>
    </row>
    <row r="130" ht="42.75" customHeight="1">
      <c r="A130" s="208">
        <v>129.0</v>
      </c>
      <c r="B130" s="208">
        <v>4.223E9</v>
      </c>
      <c r="C130" s="236" t="s">
        <v>10</v>
      </c>
      <c r="D130" s="236" t="s">
        <v>104</v>
      </c>
      <c r="E130" s="236" t="s">
        <v>542</v>
      </c>
      <c r="F130" s="223">
        <v>129.1651479</v>
      </c>
      <c r="G130" s="223">
        <v>37.4499354</v>
      </c>
      <c r="H130" s="221" t="s">
        <v>543</v>
      </c>
      <c r="I130" s="210">
        <v>0.796875</v>
      </c>
      <c r="J130" s="211" t="s">
        <v>19</v>
      </c>
      <c r="K130" s="219">
        <v>114.0</v>
      </c>
      <c r="L130" s="219">
        <v>71.0</v>
      </c>
      <c r="M130" s="220" t="s">
        <v>467</v>
      </c>
      <c r="N130" s="237" t="s">
        <v>18</v>
      </c>
      <c r="O130" s="238">
        <v>36883.0</v>
      </c>
      <c r="P130" s="221" t="s">
        <v>207</v>
      </c>
      <c r="Q130" s="221" t="s">
        <v>388</v>
      </c>
      <c r="R130" s="221" t="s">
        <v>209</v>
      </c>
      <c r="S130" s="221" t="s">
        <v>210</v>
      </c>
      <c r="T130" s="221" t="s">
        <v>228</v>
      </c>
      <c r="U130" s="235">
        <v>70.0</v>
      </c>
      <c r="V130" s="235">
        <v>10.0</v>
      </c>
      <c r="W130" s="235">
        <v>510.0</v>
      </c>
      <c r="X130" s="235">
        <v>39518.0</v>
      </c>
      <c r="Y130" s="235">
        <v>3545.0</v>
      </c>
      <c r="Z130" s="239" t="s">
        <v>544</v>
      </c>
      <c r="AA130" s="223" t="s">
        <v>545</v>
      </c>
    </row>
    <row r="131" ht="42.75" customHeight="1">
      <c r="A131" s="208">
        <v>130.0</v>
      </c>
      <c r="B131" s="208">
        <v>4.272E9</v>
      </c>
      <c r="C131" s="236" t="s">
        <v>10</v>
      </c>
      <c r="D131" s="236" t="s">
        <v>104</v>
      </c>
      <c r="E131" s="236" t="s">
        <v>546</v>
      </c>
      <c r="F131" s="236">
        <v>127.888518</v>
      </c>
      <c r="G131" s="236">
        <v>37.697207</v>
      </c>
      <c r="H131" s="221" t="s">
        <v>547</v>
      </c>
      <c r="I131" s="210">
        <v>0.9953703703703703</v>
      </c>
      <c r="J131" s="211" t="s">
        <v>19</v>
      </c>
      <c r="K131" s="219">
        <v>63.0</v>
      </c>
      <c r="L131" s="219">
        <v>122.0</v>
      </c>
      <c r="M131" s="220" t="s">
        <v>548</v>
      </c>
      <c r="N131" s="237" t="s">
        <v>19</v>
      </c>
      <c r="O131" s="238">
        <v>43969.0</v>
      </c>
      <c r="P131" s="221" t="s">
        <v>207</v>
      </c>
      <c r="Q131" s="221" t="s">
        <v>388</v>
      </c>
      <c r="R131" s="221" t="s">
        <v>209</v>
      </c>
      <c r="S131" s="221" t="s">
        <v>210</v>
      </c>
      <c r="T131" s="221" t="s">
        <v>350</v>
      </c>
      <c r="U131" s="235">
        <v>50.0</v>
      </c>
      <c r="V131" s="235">
        <v>10.0</v>
      </c>
      <c r="W131" s="235">
        <v>430.0</v>
      </c>
      <c r="X131" s="235">
        <v>125999.0</v>
      </c>
      <c r="Y131" s="235">
        <v>3897.0</v>
      </c>
      <c r="Z131" s="239" t="s">
        <v>549</v>
      </c>
      <c r="AA131" s="236" t="s">
        <v>37</v>
      </c>
    </row>
    <row r="132" ht="42.75" customHeight="1">
      <c r="A132" s="208">
        <v>131.0</v>
      </c>
      <c r="B132" s="208">
        <v>4.273E9</v>
      </c>
      <c r="C132" s="223" t="s">
        <v>10</v>
      </c>
      <c r="D132" s="223" t="s">
        <v>104</v>
      </c>
      <c r="E132" s="234" t="s">
        <v>550</v>
      </c>
      <c r="F132" s="223">
        <v>127.985022</v>
      </c>
      <c r="G132" s="223">
        <v>37.491803</v>
      </c>
      <c r="H132" s="227" t="s">
        <v>551</v>
      </c>
      <c r="I132" s="210">
        <v>1.0526315789473684</v>
      </c>
      <c r="J132" s="211" t="s">
        <v>17</v>
      </c>
      <c r="K132" s="219">
        <v>45.0</v>
      </c>
      <c r="L132" s="219">
        <v>140.0</v>
      </c>
      <c r="M132" s="220" t="s">
        <v>467</v>
      </c>
      <c r="N132" s="241" t="s">
        <v>22</v>
      </c>
      <c r="O132" s="226">
        <v>44257.0</v>
      </c>
      <c r="P132" s="221" t="s">
        <v>207</v>
      </c>
      <c r="Q132" s="227" t="s">
        <v>227</v>
      </c>
      <c r="R132" s="227" t="s">
        <v>209</v>
      </c>
      <c r="S132" s="227" t="s">
        <v>210</v>
      </c>
      <c r="T132" s="227" t="s">
        <v>228</v>
      </c>
      <c r="U132" s="229">
        <v>70.0</v>
      </c>
      <c r="V132" s="229">
        <v>10.0</v>
      </c>
      <c r="W132" s="229">
        <v>300.0</v>
      </c>
      <c r="X132" s="229">
        <v>9982.0</v>
      </c>
      <c r="Y132" s="229">
        <v>2087.0</v>
      </c>
      <c r="Z132" s="227" t="s">
        <v>552</v>
      </c>
      <c r="AA132" s="223" t="s">
        <v>553</v>
      </c>
    </row>
    <row r="133" ht="42.75" customHeight="1">
      <c r="A133" s="208">
        <v>132.0</v>
      </c>
      <c r="B133" s="208">
        <v>4.275E9</v>
      </c>
      <c r="C133" s="223" t="s">
        <v>10</v>
      </c>
      <c r="D133" s="223" t="s">
        <v>104</v>
      </c>
      <c r="E133" s="234" t="s">
        <v>554</v>
      </c>
      <c r="F133" s="223">
        <v>128.46185</v>
      </c>
      <c r="G133" s="223">
        <v>37.183774</v>
      </c>
      <c r="H133" s="231" t="s">
        <v>555</v>
      </c>
      <c r="I133" s="210">
        <v>0.6172839506172839</v>
      </c>
      <c r="J133" s="211" t="s">
        <v>19</v>
      </c>
      <c r="K133" s="219">
        <v>156.0</v>
      </c>
      <c r="L133" s="219">
        <v>29.0</v>
      </c>
      <c r="M133" s="220" t="s">
        <v>556</v>
      </c>
      <c r="N133" s="232" t="s">
        <v>19</v>
      </c>
      <c r="O133" s="226">
        <v>43799.0</v>
      </c>
      <c r="P133" s="221" t="s">
        <v>207</v>
      </c>
      <c r="Q133" s="231" t="s">
        <v>227</v>
      </c>
      <c r="R133" s="227" t="s">
        <v>209</v>
      </c>
      <c r="S133" s="231" t="s">
        <v>210</v>
      </c>
      <c r="T133" s="227" t="s">
        <v>228</v>
      </c>
      <c r="U133" s="229">
        <v>60.0</v>
      </c>
      <c r="V133" s="229">
        <v>5.0</v>
      </c>
      <c r="W133" s="229">
        <v>400.0</v>
      </c>
      <c r="X133" s="229">
        <v>28127.0</v>
      </c>
      <c r="Y133" s="229">
        <v>2307.0</v>
      </c>
      <c r="Z133" s="227" t="s">
        <v>557</v>
      </c>
      <c r="AA133" s="223" t="s">
        <v>37</v>
      </c>
    </row>
    <row r="134" ht="42.75" customHeight="1">
      <c r="A134" s="208">
        <v>133.0</v>
      </c>
      <c r="B134" s="208">
        <v>4.276E9</v>
      </c>
      <c r="C134" s="223" t="s">
        <v>10</v>
      </c>
      <c r="D134" s="223" t="s">
        <v>104</v>
      </c>
      <c r="E134" s="234" t="s">
        <v>558</v>
      </c>
      <c r="F134" s="223">
        <v>128.390193</v>
      </c>
      <c r="G134" s="223">
        <v>37.37077</v>
      </c>
      <c r="H134" s="231" t="s">
        <v>559</v>
      </c>
      <c r="I134" s="212" t="s">
        <v>37</v>
      </c>
      <c r="J134" s="322" t="s">
        <v>539</v>
      </c>
      <c r="K134" s="213" t="s">
        <v>37</v>
      </c>
      <c r="L134" s="213" t="s">
        <v>37</v>
      </c>
      <c r="M134" s="220" t="s">
        <v>348</v>
      </c>
      <c r="N134" s="283" t="s">
        <v>18</v>
      </c>
      <c r="O134" s="226">
        <v>45110.0</v>
      </c>
      <c r="P134" s="221" t="s">
        <v>207</v>
      </c>
      <c r="Q134" s="227" t="s">
        <v>379</v>
      </c>
      <c r="R134" s="227" t="s">
        <v>209</v>
      </c>
      <c r="S134" s="231" t="s">
        <v>210</v>
      </c>
      <c r="T134" s="231" t="s">
        <v>350</v>
      </c>
      <c r="U134" s="229">
        <v>50.0</v>
      </c>
      <c r="V134" s="229">
        <v>10.0</v>
      </c>
      <c r="W134" s="229">
        <v>100.0</v>
      </c>
      <c r="X134" s="229">
        <v>22923.0</v>
      </c>
      <c r="Y134" s="229">
        <v>1230.0</v>
      </c>
      <c r="Z134" s="227" t="s">
        <v>560</v>
      </c>
      <c r="AA134" s="223" t="s">
        <v>1108</v>
      </c>
    </row>
    <row r="135" ht="42.75" customHeight="1">
      <c r="A135" s="208">
        <v>134.0</v>
      </c>
      <c r="B135" s="208">
        <v>4.277E9</v>
      </c>
      <c r="C135" s="223" t="s">
        <v>10</v>
      </c>
      <c r="D135" s="223" t="s">
        <v>104</v>
      </c>
      <c r="E135" s="234" t="s">
        <v>562</v>
      </c>
      <c r="F135" s="223">
        <v>128.660871</v>
      </c>
      <c r="G135" s="223">
        <v>37.380609</v>
      </c>
      <c r="H135" s="231" t="s">
        <v>563</v>
      </c>
      <c r="I135" s="210">
        <v>0.4797507788161994</v>
      </c>
      <c r="J135" s="211" t="s">
        <v>19</v>
      </c>
      <c r="K135" s="219">
        <v>172.0</v>
      </c>
      <c r="L135" s="219">
        <v>13.0</v>
      </c>
      <c r="M135" s="220" t="s">
        <v>1109</v>
      </c>
      <c r="N135" s="241" t="s">
        <v>18</v>
      </c>
      <c r="O135" s="226">
        <v>44986.0</v>
      </c>
      <c r="P135" s="221" t="s">
        <v>207</v>
      </c>
      <c r="Q135" s="227" t="s">
        <v>1110</v>
      </c>
      <c r="R135" s="227" t="s">
        <v>209</v>
      </c>
      <c r="S135" s="231" t="s">
        <v>210</v>
      </c>
      <c r="T135" s="231" t="s">
        <v>350</v>
      </c>
      <c r="U135" s="229">
        <v>70.0</v>
      </c>
      <c r="V135" s="229">
        <v>10.0</v>
      </c>
      <c r="W135" s="229">
        <v>154.0</v>
      </c>
      <c r="X135" s="229">
        <v>8220.0</v>
      </c>
      <c r="Y135" s="229">
        <v>1909.0</v>
      </c>
      <c r="Z135" s="242" t="s">
        <v>566</v>
      </c>
      <c r="AA135" s="223" t="s">
        <v>567</v>
      </c>
    </row>
    <row r="136" ht="42.75" customHeight="1">
      <c r="A136" s="208">
        <v>135.0</v>
      </c>
      <c r="B136" s="208">
        <v>4.278E9</v>
      </c>
      <c r="C136" s="223" t="s">
        <v>10</v>
      </c>
      <c r="D136" s="223" t="s">
        <v>104</v>
      </c>
      <c r="E136" s="234" t="s">
        <v>568</v>
      </c>
      <c r="F136" s="223">
        <v>127.313472</v>
      </c>
      <c r="G136" s="223">
        <v>38.146861</v>
      </c>
      <c r="H136" s="227" t="s">
        <v>569</v>
      </c>
      <c r="I136" s="210">
        <v>1.1363636363636365</v>
      </c>
      <c r="J136" s="211" t="s">
        <v>17</v>
      </c>
      <c r="K136" s="219">
        <v>28.0</v>
      </c>
      <c r="L136" s="219">
        <v>157.0</v>
      </c>
      <c r="M136" s="220" t="s">
        <v>348</v>
      </c>
      <c r="N136" s="237" t="s">
        <v>22</v>
      </c>
      <c r="O136" s="226">
        <v>42461.0</v>
      </c>
      <c r="P136" s="221" t="s">
        <v>207</v>
      </c>
      <c r="Q136" s="227" t="s">
        <v>570</v>
      </c>
      <c r="R136" s="227" t="s">
        <v>209</v>
      </c>
      <c r="S136" s="227" t="s">
        <v>210</v>
      </c>
      <c r="T136" s="227" t="s">
        <v>350</v>
      </c>
      <c r="U136" s="229">
        <v>50.0</v>
      </c>
      <c r="V136" s="229">
        <v>10.0</v>
      </c>
      <c r="W136" s="229">
        <v>500.0</v>
      </c>
      <c r="X136" s="229">
        <v>24216.0</v>
      </c>
      <c r="Y136" s="229">
        <v>3503.0</v>
      </c>
      <c r="Z136" s="233" t="s">
        <v>571</v>
      </c>
      <c r="AA136" s="223" t="s">
        <v>1111</v>
      </c>
    </row>
    <row r="137" ht="42.75" customHeight="1">
      <c r="A137" s="208">
        <v>136.0</v>
      </c>
      <c r="B137" s="208">
        <v>4.279E9</v>
      </c>
      <c r="C137" s="208" t="s">
        <v>10</v>
      </c>
      <c r="D137" s="208" t="s">
        <v>104</v>
      </c>
      <c r="E137" s="208" t="s">
        <v>573</v>
      </c>
      <c r="F137" s="208">
        <v>127.708216</v>
      </c>
      <c r="G137" s="208">
        <v>38.106181</v>
      </c>
      <c r="H137" s="209" t="s">
        <v>574</v>
      </c>
      <c r="I137" s="210">
        <v>0.36036036036036034</v>
      </c>
      <c r="J137" s="211" t="s">
        <v>19</v>
      </c>
      <c r="K137" s="219">
        <v>178.0</v>
      </c>
      <c r="L137" s="219">
        <v>7.0</v>
      </c>
      <c r="M137" s="220" t="s">
        <v>348</v>
      </c>
      <c r="N137" s="214" t="s">
        <v>22</v>
      </c>
      <c r="O137" s="216">
        <v>35065.0</v>
      </c>
      <c r="P137" s="221" t="s">
        <v>207</v>
      </c>
      <c r="Q137" s="209" t="s">
        <v>379</v>
      </c>
      <c r="R137" s="209" t="s">
        <v>209</v>
      </c>
      <c r="S137" s="209" t="s">
        <v>210</v>
      </c>
      <c r="T137" s="209" t="s">
        <v>350</v>
      </c>
      <c r="U137" s="217">
        <v>50.0</v>
      </c>
      <c r="V137" s="217">
        <v>10.0</v>
      </c>
      <c r="W137" s="217">
        <v>40.0</v>
      </c>
      <c r="X137" s="217">
        <v>660.0</v>
      </c>
      <c r="Y137" s="217">
        <v>1572.0</v>
      </c>
      <c r="Z137" s="268" t="s">
        <v>575</v>
      </c>
      <c r="AA137" s="208" t="s">
        <v>37</v>
      </c>
    </row>
    <row r="138" ht="42.75" customHeight="1">
      <c r="A138" s="208">
        <v>137.0</v>
      </c>
      <c r="B138" s="208">
        <v>4.28E9</v>
      </c>
      <c r="C138" s="223" t="s">
        <v>10</v>
      </c>
      <c r="D138" s="223" t="s">
        <v>104</v>
      </c>
      <c r="E138" s="234" t="s">
        <v>576</v>
      </c>
      <c r="F138" s="223">
        <v>127.99</v>
      </c>
      <c r="G138" s="223">
        <v>38.109992</v>
      </c>
      <c r="H138" s="231" t="s">
        <v>577</v>
      </c>
      <c r="I138" s="210">
        <v>0.31315240083507306</v>
      </c>
      <c r="J138" s="211" t="s">
        <v>19</v>
      </c>
      <c r="K138" s="219">
        <v>181.0</v>
      </c>
      <c r="L138" s="219">
        <v>4.0</v>
      </c>
      <c r="M138" s="220" t="s">
        <v>467</v>
      </c>
      <c r="N138" s="241" t="s">
        <v>19</v>
      </c>
      <c r="O138" s="226">
        <v>39248.0</v>
      </c>
      <c r="P138" s="221" t="s">
        <v>207</v>
      </c>
      <c r="Q138" s="227" t="s">
        <v>388</v>
      </c>
      <c r="R138" s="227" t="s">
        <v>209</v>
      </c>
      <c r="S138" s="231" t="s">
        <v>210</v>
      </c>
      <c r="T138" s="231" t="s">
        <v>350</v>
      </c>
      <c r="U138" s="229">
        <v>70.0</v>
      </c>
      <c r="V138" s="229">
        <v>10.0</v>
      </c>
      <c r="W138" s="229">
        <v>150.0</v>
      </c>
      <c r="X138" s="229">
        <v>11425.0</v>
      </c>
      <c r="Y138" s="229">
        <v>1094.0</v>
      </c>
      <c r="Z138" s="233" t="s">
        <v>578</v>
      </c>
      <c r="AA138" s="223" t="s">
        <v>37</v>
      </c>
    </row>
    <row r="139" ht="42.75" customHeight="1">
      <c r="A139" s="208">
        <v>138.0</v>
      </c>
      <c r="B139" s="208">
        <v>4.281E9</v>
      </c>
      <c r="C139" s="223" t="s">
        <v>10</v>
      </c>
      <c r="D139" s="223" t="s">
        <v>104</v>
      </c>
      <c r="E139" s="234" t="s">
        <v>579</v>
      </c>
      <c r="F139" s="223">
        <v>128.170352</v>
      </c>
      <c r="G139" s="223">
        <v>38.069732</v>
      </c>
      <c r="H139" s="227" t="s">
        <v>580</v>
      </c>
      <c r="I139" s="210">
        <v>1.0227272727272727</v>
      </c>
      <c r="J139" s="211" t="s">
        <v>17</v>
      </c>
      <c r="K139" s="219">
        <v>54.0</v>
      </c>
      <c r="L139" s="219">
        <v>131.0</v>
      </c>
      <c r="M139" s="220" t="s">
        <v>581</v>
      </c>
      <c r="N139" s="241" t="s">
        <v>18</v>
      </c>
      <c r="O139" s="226">
        <v>41487.0</v>
      </c>
      <c r="P139" s="221" t="s">
        <v>207</v>
      </c>
      <c r="Q139" s="227" t="s">
        <v>388</v>
      </c>
      <c r="R139" s="227" t="s">
        <v>209</v>
      </c>
      <c r="S139" s="227" t="s">
        <v>210</v>
      </c>
      <c r="T139" s="227" t="s">
        <v>1112</v>
      </c>
      <c r="U139" s="229">
        <v>100.0</v>
      </c>
      <c r="V139" s="229">
        <v>0.1</v>
      </c>
      <c r="W139" s="229">
        <v>450.0</v>
      </c>
      <c r="X139" s="229">
        <v>38337.0</v>
      </c>
      <c r="Y139" s="229">
        <v>1709.0</v>
      </c>
      <c r="Z139" s="233" t="s">
        <v>583</v>
      </c>
      <c r="AA139" s="223" t="s">
        <v>37</v>
      </c>
    </row>
    <row r="140" ht="42.75" customHeight="1">
      <c r="A140" s="208">
        <v>139.0</v>
      </c>
      <c r="B140" s="208">
        <v>4.282E9</v>
      </c>
      <c r="C140" s="223" t="s">
        <v>10</v>
      </c>
      <c r="D140" s="223" t="s">
        <v>104</v>
      </c>
      <c r="E140" s="234" t="s">
        <v>584</v>
      </c>
      <c r="F140" s="223">
        <v>128.4678625</v>
      </c>
      <c r="G140" s="223">
        <v>38.3806154</v>
      </c>
      <c r="H140" s="231" t="s">
        <v>585</v>
      </c>
      <c r="I140" s="210">
        <v>0.8648648648648649</v>
      </c>
      <c r="J140" s="211" t="s">
        <v>19</v>
      </c>
      <c r="K140" s="219">
        <v>98.0</v>
      </c>
      <c r="L140" s="219">
        <v>87.0</v>
      </c>
      <c r="M140" s="220" t="s">
        <v>467</v>
      </c>
      <c r="N140" s="321" t="s">
        <v>18</v>
      </c>
      <c r="O140" s="226">
        <v>39356.0</v>
      </c>
      <c r="P140" s="221" t="s">
        <v>207</v>
      </c>
      <c r="Q140" s="320" t="s">
        <v>586</v>
      </c>
      <c r="R140" s="227" t="s">
        <v>209</v>
      </c>
      <c r="S140" s="231" t="s">
        <v>210</v>
      </c>
      <c r="T140" s="227" t="s">
        <v>587</v>
      </c>
      <c r="U140" s="229">
        <v>70.0</v>
      </c>
      <c r="V140" s="229">
        <v>10.0</v>
      </c>
      <c r="W140" s="229">
        <v>160.0</v>
      </c>
      <c r="X140" s="229">
        <v>10378.0</v>
      </c>
      <c r="Y140" s="229">
        <v>1606.0</v>
      </c>
      <c r="Z140" s="233" t="s">
        <v>588</v>
      </c>
      <c r="AA140" s="223" t="s">
        <v>37</v>
      </c>
    </row>
    <row r="141" ht="42.75" customHeight="1">
      <c r="A141" s="246">
        <v>140.0</v>
      </c>
      <c r="B141" s="246">
        <v>4.283E9</v>
      </c>
      <c r="C141" s="246" t="s">
        <v>10</v>
      </c>
      <c r="D141" s="246" t="s">
        <v>104</v>
      </c>
      <c r="E141" s="247" t="s">
        <v>589</v>
      </c>
      <c r="F141" s="246">
        <v>128.619145</v>
      </c>
      <c r="G141" s="246">
        <v>38.075493</v>
      </c>
      <c r="H141" s="246" t="s">
        <v>37</v>
      </c>
      <c r="I141" s="249" t="s">
        <v>37</v>
      </c>
      <c r="J141" s="250" t="s">
        <v>23</v>
      </c>
      <c r="K141" s="251" t="s">
        <v>37</v>
      </c>
      <c r="L141" s="251" t="s">
        <v>37</v>
      </c>
      <c r="M141" s="285" t="s">
        <v>37</v>
      </c>
      <c r="N141" s="253" t="s">
        <v>23</v>
      </c>
      <c r="O141" s="254" t="s">
        <v>37</v>
      </c>
      <c r="P141" s="246" t="s">
        <v>37</v>
      </c>
      <c r="Q141" s="246" t="s">
        <v>37</v>
      </c>
      <c r="R141" s="246" t="s">
        <v>37</v>
      </c>
      <c r="S141" s="246" t="s">
        <v>37</v>
      </c>
      <c r="T141" s="246" t="s">
        <v>37</v>
      </c>
      <c r="U141" s="248"/>
      <c r="V141" s="248"/>
      <c r="W141" s="248"/>
      <c r="X141" s="248"/>
      <c r="Y141" s="248"/>
      <c r="Z141" s="246" t="s">
        <v>37</v>
      </c>
      <c r="AA141" s="246" t="s">
        <v>590</v>
      </c>
    </row>
    <row r="142" ht="42.75" customHeight="1">
      <c r="A142" s="208">
        <v>141.0</v>
      </c>
      <c r="B142" s="208">
        <v>4.311E9</v>
      </c>
      <c r="C142" s="223" t="s">
        <v>10</v>
      </c>
      <c r="D142" s="223" t="s">
        <v>105</v>
      </c>
      <c r="E142" s="234" t="s">
        <v>591</v>
      </c>
      <c r="F142" s="223">
        <v>127.488975</v>
      </c>
      <c r="G142" s="223">
        <v>36.6424987</v>
      </c>
      <c r="H142" s="227" t="s">
        <v>592</v>
      </c>
      <c r="I142" s="210">
        <v>0.8244023083264633</v>
      </c>
      <c r="J142" s="211" t="s">
        <v>19</v>
      </c>
      <c r="K142" s="219">
        <v>107.0</v>
      </c>
      <c r="L142" s="219">
        <v>78.0</v>
      </c>
      <c r="M142" s="220" t="s">
        <v>348</v>
      </c>
      <c r="N142" s="241" t="s">
        <v>19</v>
      </c>
      <c r="O142" s="226">
        <v>43816.0</v>
      </c>
      <c r="P142" s="221" t="s">
        <v>207</v>
      </c>
      <c r="Q142" s="227" t="s">
        <v>227</v>
      </c>
      <c r="R142" s="227" t="s">
        <v>209</v>
      </c>
      <c r="S142" s="227" t="s">
        <v>210</v>
      </c>
      <c r="T142" s="227" t="s">
        <v>228</v>
      </c>
      <c r="U142" s="229">
        <v>50.0</v>
      </c>
      <c r="V142" s="229">
        <v>10.0</v>
      </c>
      <c r="W142" s="229">
        <v>4000.0</v>
      </c>
      <c r="X142" s="229">
        <v>462646.0</v>
      </c>
      <c r="Y142" s="229">
        <v>38994.0</v>
      </c>
      <c r="Z142" s="227" t="s">
        <v>37</v>
      </c>
      <c r="AA142" s="223"/>
    </row>
    <row r="143" ht="42.75" customHeight="1">
      <c r="A143" s="208">
        <v>142.0</v>
      </c>
      <c r="B143" s="208">
        <v>4.313E9</v>
      </c>
      <c r="C143" s="223" t="s">
        <v>10</v>
      </c>
      <c r="D143" s="223" t="s">
        <v>105</v>
      </c>
      <c r="E143" s="234" t="s">
        <v>593</v>
      </c>
      <c r="F143" s="223">
        <v>127.926012</v>
      </c>
      <c r="G143" s="223">
        <v>36.991105</v>
      </c>
      <c r="H143" s="231" t="s">
        <v>594</v>
      </c>
      <c r="I143" s="210">
        <v>0.9333333333333333</v>
      </c>
      <c r="J143" s="211" t="s">
        <v>19</v>
      </c>
      <c r="K143" s="219">
        <v>76.0</v>
      </c>
      <c r="L143" s="219">
        <v>109.0</v>
      </c>
      <c r="M143" s="220" t="s">
        <v>348</v>
      </c>
      <c r="N143" s="241" t="s">
        <v>19</v>
      </c>
      <c r="O143" s="226">
        <v>43647.0</v>
      </c>
      <c r="P143" s="221" t="s">
        <v>207</v>
      </c>
      <c r="Q143" s="227" t="s">
        <v>570</v>
      </c>
      <c r="R143" s="227" t="s">
        <v>209</v>
      </c>
      <c r="S143" s="231" t="s">
        <v>210</v>
      </c>
      <c r="T143" s="227" t="s">
        <v>264</v>
      </c>
      <c r="U143" s="229">
        <v>50.0</v>
      </c>
      <c r="V143" s="229">
        <v>10.0</v>
      </c>
      <c r="W143" s="229">
        <v>1400.0</v>
      </c>
      <c r="X143" s="229">
        <v>160183.0</v>
      </c>
      <c r="Y143" s="229">
        <v>10918.0</v>
      </c>
      <c r="Z143" s="233" t="s">
        <v>595</v>
      </c>
      <c r="AA143" s="223" t="s">
        <v>596</v>
      </c>
    </row>
    <row r="144" ht="42.75" customHeight="1">
      <c r="A144" s="208">
        <v>143.0</v>
      </c>
      <c r="B144" s="208">
        <v>4.315E9</v>
      </c>
      <c r="C144" s="223" t="s">
        <v>10</v>
      </c>
      <c r="D144" s="223" t="s">
        <v>105</v>
      </c>
      <c r="E144" s="234" t="s">
        <v>597</v>
      </c>
      <c r="F144" s="223">
        <v>128.191037</v>
      </c>
      <c r="G144" s="223">
        <v>37.132646</v>
      </c>
      <c r="H144" s="227" t="s">
        <v>598</v>
      </c>
      <c r="I144" s="210">
        <v>0.6788874841972187</v>
      </c>
      <c r="J144" s="211" t="s">
        <v>19</v>
      </c>
      <c r="K144" s="219">
        <v>148.0</v>
      </c>
      <c r="L144" s="219">
        <v>37.0</v>
      </c>
      <c r="M144" s="220" t="s">
        <v>467</v>
      </c>
      <c r="N144" s="241" t="s">
        <v>19</v>
      </c>
      <c r="O144" s="226">
        <v>43528.0</v>
      </c>
      <c r="P144" s="221" t="s">
        <v>207</v>
      </c>
      <c r="Q144" s="227" t="s">
        <v>519</v>
      </c>
      <c r="R144" s="227" t="s">
        <v>209</v>
      </c>
      <c r="S144" s="227" t="s">
        <v>210</v>
      </c>
      <c r="T144" s="227" t="s">
        <v>350</v>
      </c>
      <c r="U144" s="229">
        <v>100.0</v>
      </c>
      <c r="V144" s="229">
        <v>10.0</v>
      </c>
      <c r="W144" s="229">
        <v>1074.0</v>
      </c>
      <c r="X144" s="229">
        <v>80446.0</v>
      </c>
      <c r="Y144" s="229">
        <v>7674.0</v>
      </c>
      <c r="Z144" s="227" t="s">
        <v>37</v>
      </c>
      <c r="AA144" s="223" t="s">
        <v>37</v>
      </c>
    </row>
    <row r="145" ht="42.75" customHeight="1">
      <c r="A145" s="208">
        <v>144.0</v>
      </c>
      <c r="B145" s="208">
        <v>4.372E9</v>
      </c>
      <c r="C145" s="223" t="s">
        <v>10</v>
      </c>
      <c r="D145" s="223" t="s">
        <v>105</v>
      </c>
      <c r="E145" s="234" t="s">
        <v>599</v>
      </c>
      <c r="F145" s="223">
        <v>127.729485</v>
      </c>
      <c r="G145" s="223">
        <v>36.489455</v>
      </c>
      <c r="H145" s="231" t="s">
        <v>600</v>
      </c>
      <c r="I145" s="210">
        <v>0.5</v>
      </c>
      <c r="J145" s="211" t="s">
        <v>19</v>
      </c>
      <c r="K145" s="219">
        <v>169.0</v>
      </c>
      <c r="L145" s="219">
        <v>16.0</v>
      </c>
      <c r="M145" s="220" t="s">
        <v>348</v>
      </c>
      <c r="N145" s="283" t="s">
        <v>19</v>
      </c>
      <c r="O145" s="226">
        <v>43710.0</v>
      </c>
      <c r="P145" s="221" t="s">
        <v>207</v>
      </c>
      <c r="Q145" s="227" t="s">
        <v>388</v>
      </c>
      <c r="R145" s="227" t="s">
        <v>209</v>
      </c>
      <c r="S145" s="231" t="s">
        <v>210</v>
      </c>
      <c r="T145" s="231" t="s">
        <v>350</v>
      </c>
      <c r="U145" s="229">
        <v>50.0</v>
      </c>
      <c r="V145" s="229">
        <v>10.0</v>
      </c>
      <c r="W145" s="229">
        <v>210.0</v>
      </c>
      <c r="X145" s="229">
        <v>10759.0</v>
      </c>
      <c r="Y145" s="229">
        <v>1440.0</v>
      </c>
      <c r="Z145" s="233" t="s">
        <v>601</v>
      </c>
      <c r="AA145" s="223" t="s">
        <v>37</v>
      </c>
    </row>
    <row r="146" ht="42.75" customHeight="1">
      <c r="A146" s="208">
        <v>145.0</v>
      </c>
      <c r="B146" s="208">
        <v>4.373E9</v>
      </c>
      <c r="C146" s="223" t="s">
        <v>10</v>
      </c>
      <c r="D146" s="223" t="s">
        <v>105</v>
      </c>
      <c r="E146" s="234" t="s">
        <v>602</v>
      </c>
      <c r="F146" s="223">
        <v>127.5714191</v>
      </c>
      <c r="G146" s="223">
        <v>36.3064369</v>
      </c>
      <c r="H146" s="231" t="s">
        <v>603</v>
      </c>
      <c r="I146" s="210">
        <v>0.7322175732217573</v>
      </c>
      <c r="J146" s="211" t="s">
        <v>19</v>
      </c>
      <c r="K146" s="219">
        <v>130.0</v>
      </c>
      <c r="L146" s="219">
        <v>55.0</v>
      </c>
      <c r="M146" s="220" t="s">
        <v>436</v>
      </c>
      <c r="N146" s="237" t="s">
        <v>22</v>
      </c>
      <c r="O146" s="226">
        <v>43271.0</v>
      </c>
      <c r="P146" s="221" t="s">
        <v>207</v>
      </c>
      <c r="Q146" s="286" t="s">
        <v>604</v>
      </c>
      <c r="R146" s="320" t="s">
        <v>209</v>
      </c>
      <c r="S146" s="320" t="s">
        <v>210</v>
      </c>
      <c r="T146" s="231" t="s">
        <v>446</v>
      </c>
      <c r="U146" s="229">
        <v>70.0</v>
      </c>
      <c r="V146" s="229">
        <v>10.0</v>
      </c>
      <c r="W146" s="229">
        <v>700.0</v>
      </c>
      <c r="X146" s="229">
        <v>51234.0</v>
      </c>
      <c r="Y146" s="229">
        <v>2594.0</v>
      </c>
      <c r="Z146" s="233" t="s">
        <v>605</v>
      </c>
      <c r="AA146" s="223" t="s">
        <v>37</v>
      </c>
    </row>
    <row r="147" ht="42.75" customHeight="1">
      <c r="A147" s="208">
        <v>146.0</v>
      </c>
      <c r="B147" s="208">
        <v>4.374E9</v>
      </c>
      <c r="C147" s="208" t="s">
        <v>10</v>
      </c>
      <c r="D147" s="208" t="s">
        <v>105</v>
      </c>
      <c r="E147" s="207" t="s">
        <v>606</v>
      </c>
      <c r="F147" s="271">
        <v>127.783423</v>
      </c>
      <c r="G147" s="271">
        <v>36.175047</v>
      </c>
      <c r="H147" s="272" t="s">
        <v>607</v>
      </c>
      <c r="I147" s="210">
        <v>1.1</v>
      </c>
      <c r="J147" s="211" t="s">
        <v>17</v>
      </c>
      <c r="K147" s="219">
        <v>35.0</v>
      </c>
      <c r="L147" s="219">
        <v>150.0</v>
      </c>
      <c r="M147" s="313" t="s">
        <v>467</v>
      </c>
      <c r="N147" s="323" t="s">
        <v>19</v>
      </c>
      <c r="O147" s="275">
        <v>44221.0</v>
      </c>
      <c r="P147" s="272" t="s">
        <v>207</v>
      </c>
      <c r="Q147" s="272" t="s">
        <v>519</v>
      </c>
      <c r="R147" s="272" t="s">
        <v>209</v>
      </c>
      <c r="S147" s="272" t="s">
        <v>210</v>
      </c>
      <c r="T147" s="272" t="s">
        <v>350</v>
      </c>
      <c r="U147" s="277">
        <v>70.0</v>
      </c>
      <c r="V147" s="277">
        <v>10.0</v>
      </c>
      <c r="W147" s="277">
        <v>330.0</v>
      </c>
      <c r="X147" s="277">
        <v>17370.0</v>
      </c>
      <c r="Y147" s="277">
        <v>1863.0</v>
      </c>
      <c r="Z147" s="276" t="s">
        <v>1113</v>
      </c>
      <c r="AA147" s="270" t="s">
        <v>609</v>
      </c>
    </row>
    <row r="148" ht="42.75" customHeight="1">
      <c r="A148" s="208">
        <v>147.0</v>
      </c>
      <c r="B148" s="208">
        <v>4.3745E9</v>
      </c>
      <c r="C148" s="236" t="s">
        <v>10</v>
      </c>
      <c r="D148" s="236" t="s">
        <v>105</v>
      </c>
      <c r="E148" s="236" t="s">
        <v>610</v>
      </c>
      <c r="F148" s="236">
        <v>127.581507</v>
      </c>
      <c r="G148" s="236">
        <v>36.785345</v>
      </c>
      <c r="H148" s="221" t="s">
        <v>611</v>
      </c>
      <c r="I148" s="210">
        <v>2.1951219512195124</v>
      </c>
      <c r="J148" s="211" t="s">
        <v>17</v>
      </c>
      <c r="K148" s="219">
        <v>2.0</v>
      </c>
      <c r="L148" s="219">
        <v>183.0</v>
      </c>
      <c r="M148" s="273" t="s">
        <v>612</v>
      </c>
      <c r="N148" s="237" t="s">
        <v>19</v>
      </c>
      <c r="O148" s="238">
        <v>38128.0</v>
      </c>
      <c r="P148" s="221" t="s">
        <v>207</v>
      </c>
      <c r="Q148" s="221" t="s">
        <v>388</v>
      </c>
      <c r="R148" s="221" t="s">
        <v>209</v>
      </c>
      <c r="S148" s="221" t="s">
        <v>210</v>
      </c>
      <c r="T148" s="221" t="s">
        <v>350</v>
      </c>
      <c r="U148" s="235">
        <v>50.0</v>
      </c>
      <c r="V148" s="235">
        <v>10.0</v>
      </c>
      <c r="W148" s="235">
        <v>90.0</v>
      </c>
      <c r="X148" s="235">
        <v>10607.0</v>
      </c>
      <c r="Y148" s="235">
        <v>1494.0</v>
      </c>
      <c r="Z148" s="239" t="s">
        <v>613</v>
      </c>
      <c r="AA148" s="236" t="s">
        <v>37</v>
      </c>
    </row>
    <row r="149" ht="42.75" customHeight="1">
      <c r="A149" s="208">
        <v>148.0</v>
      </c>
      <c r="B149" s="208">
        <v>4.375E9</v>
      </c>
      <c r="C149" s="236" t="s">
        <v>10</v>
      </c>
      <c r="D149" s="236" t="s">
        <v>105</v>
      </c>
      <c r="E149" s="236" t="s">
        <v>614</v>
      </c>
      <c r="F149" s="236">
        <v>127.435602</v>
      </c>
      <c r="G149" s="236">
        <v>36.85542</v>
      </c>
      <c r="H149" s="221" t="s">
        <v>615</v>
      </c>
      <c r="I149" s="210">
        <v>0.9281609195402298</v>
      </c>
      <c r="J149" s="211" t="s">
        <v>19</v>
      </c>
      <c r="K149" s="219">
        <v>77.0</v>
      </c>
      <c r="L149" s="219">
        <v>108.0</v>
      </c>
      <c r="M149" s="220" t="s">
        <v>485</v>
      </c>
      <c r="N149" s="237" t="s">
        <v>19</v>
      </c>
      <c r="O149" s="238">
        <v>37257.0</v>
      </c>
      <c r="P149" s="221" t="s">
        <v>207</v>
      </c>
      <c r="Q149" s="221" t="s">
        <v>570</v>
      </c>
      <c r="R149" s="221" t="s">
        <v>209</v>
      </c>
      <c r="S149" s="221" t="s">
        <v>210</v>
      </c>
      <c r="T149" s="221" t="s">
        <v>616</v>
      </c>
      <c r="U149" s="235">
        <v>100.0</v>
      </c>
      <c r="V149" s="235">
        <v>10.0</v>
      </c>
      <c r="W149" s="235">
        <v>323.0</v>
      </c>
      <c r="X149" s="235">
        <v>37460.0</v>
      </c>
      <c r="Y149" s="235">
        <v>4038.0</v>
      </c>
      <c r="Z149" s="239" t="s">
        <v>617</v>
      </c>
      <c r="AA149" s="236" t="s">
        <v>618</v>
      </c>
    </row>
    <row r="150" ht="42.75" customHeight="1">
      <c r="A150" s="208">
        <v>149.0</v>
      </c>
      <c r="B150" s="208">
        <v>4.376E9</v>
      </c>
      <c r="C150" s="236" t="s">
        <v>10</v>
      </c>
      <c r="D150" s="236" t="s">
        <v>105</v>
      </c>
      <c r="E150" s="236" t="s">
        <v>619</v>
      </c>
      <c r="F150" s="236">
        <v>127.786704</v>
      </c>
      <c r="G150" s="236">
        <v>36.815381</v>
      </c>
      <c r="H150" s="221" t="s">
        <v>620</v>
      </c>
      <c r="I150" s="210">
        <v>1.3888888888888888</v>
      </c>
      <c r="J150" s="211" t="s">
        <v>17</v>
      </c>
      <c r="K150" s="219">
        <v>10.0</v>
      </c>
      <c r="L150" s="219">
        <v>175.0</v>
      </c>
      <c r="M150" s="220" t="s">
        <v>462</v>
      </c>
      <c r="N150" s="237" t="s">
        <v>19</v>
      </c>
      <c r="O150" s="238">
        <v>35156.0</v>
      </c>
      <c r="P150" s="221" t="s">
        <v>207</v>
      </c>
      <c r="Q150" s="221" t="s">
        <v>349</v>
      </c>
      <c r="R150" s="221" t="s">
        <v>209</v>
      </c>
      <c r="S150" s="221" t="s">
        <v>210</v>
      </c>
      <c r="T150" s="221" t="s">
        <v>350</v>
      </c>
      <c r="U150" s="235">
        <v>20.0</v>
      </c>
      <c r="V150" s="235">
        <v>10.0</v>
      </c>
      <c r="W150" s="235">
        <v>200.0</v>
      </c>
      <c r="X150" s="235">
        <v>30167.0</v>
      </c>
      <c r="Y150" s="235">
        <v>1294.0</v>
      </c>
      <c r="Z150" s="239" t="s">
        <v>621</v>
      </c>
      <c r="AA150" s="236" t="s">
        <v>622</v>
      </c>
    </row>
    <row r="151" ht="42.75" customHeight="1">
      <c r="A151" s="208">
        <v>150.0</v>
      </c>
      <c r="B151" s="208">
        <v>4.377E9</v>
      </c>
      <c r="C151" s="324" t="s">
        <v>10</v>
      </c>
      <c r="D151" s="324" t="s">
        <v>105</v>
      </c>
      <c r="E151" s="325" t="s">
        <v>623</v>
      </c>
      <c r="F151" s="324">
        <v>127.690487</v>
      </c>
      <c r="G151" s="324">
        <v>36.940282</v>
      </c>
      <c r="H151" s="286" t="s">
        <v>624</v>
      </c>
      <c r="I151" s="210">
        <v>0.6722689075630253</v>
      </c>
      <c r="J151" s="211" t="s">
        <v>19</v>
      </c>
      <c r="K151" s="219">
        <v>150.0</v>
      </c>
      <c r="L151" s="219">
        <v>35.0</v>
      </c>
      <c r="M151" s="289" t="s">
        <v>1114</v>
      </c>
      <c r="N151" s="283" t="s">
        <v>1115</v>
      </c>
      <c r="O151" s="326">
        <v>43878.0</v>
      </c>
      <c r="P151" s="221" t="s">
        <v>207</v>
      </c>
      <c r="Q151" s="286" t="s">
        <v>227</v>
      </c>
      <c r="R151" s="286" t="s">
        <v>209</v>
      </c>
      <c r="S151" s="286" t="s">
        <v>210</v>
      </c>
      <c r="T151" s="286" t="s">
        <v>228</v>
      </c>
      <c r="U151" s="327">
        <v>50.0</v>
      </c>
      <c r="V151" s="327">
        <v>10.0</v>
      </c>
      <c r="W151" s="327">
        <v>800.0</v>
      </c>
      <c r="X151" s="327">
        <v>81357.0</v>
      </c>
      <c r="Y151" s="327">
        <v>5011.0</v>
      </c>
      <c r="Z151" s="233" t="s">
        <v>1116</v>
      </c>
      <c r="AA151" s="324" t="s">
        <v>1117</v>
      </c>
    </row>
    <row r="152" ht="42.75" customHeight="1">
      <c r="A152" s="208">
        <v>151.0</v>
      </c>
      <c r="B152" s="208">
        <v>4.38E9</v>
      </c>
      <c r="C152" s="223" t="s">
        <v>10</v>
      </c>
      <c r="D152" s="223" t="s">
        <v>105</v>
      </c>
      <c r="E152" s="234" t="s">
        <v>629</v>
      </c>
      <c r="F152" s="223">
        <v>128.365589</v>
      </c>
      <c r="G152" s="223">
        <v>36.984539</v>
      </c>
      <c r="H152" s="231" t="s">
        <v>630</v>
      </c>
      <c r="I152" s="210">
        <v>0.8870967741935484</v>
      </c>
      <c r="J152" s="211" t="s">
        <v>19</v>
      </c>
      <c r="K152" s="219">
        <v>94.0</v>
      </c>
      <c r="L152" s="219">
        <v>91.0</v>
      </c>
      <c r="M152" s="220" t="s">
        <v>467</v>
      </c>
      <c r="N152" s="237" t="s">
        <v>19</v>
      </c>
      <c r="O152" s="226">
        <v>43756.0</v>
      </c>
      <c r="P152" s="221" t="s">
        <v>207</v>
      </c>
      <c r="Q152" s="227" t="s">
        <v>631</v>
      </c>
      <c r="R152" s="227" t="s">
        <v>209</v>
      </c>
      <c r="S152" s="231" t="s">
        <v>210</v>
      </c>
      <c r="T152" s="231" t="s">
        <v>350</v>
      </c>
      <c r="U152" s="229">
        <v>70.0</v>
      </c>
      <c r="V152" s="229">
        <v>10.0</v>
      </c>
      <c r="W152" s="229">
        <v>220.0</v>
      </c>
      <c r="X152" s="229">
        <v>11405.0</v>
      </c>
      <c r="Y152" s="229">
        <v>1143.0</v>
      </c>
      <c r="Z152" s="233" t="s">
        <v>632</v>
      </c>
      <c r="AA152" s="223" t="s">
        <v>633</v>
      </c>
    </row>
    <row r="153" ht="42.75" customHeight="1">
      <c r="A153" s="208">
        <v>152.0</v>
      </c>
      <c r="B153" s="208">
        <v>4.413E9</v>
      </c>
      <c r="C153" s="208" t="s">
        <v>10</v>
      </c>
      <c r="D153" s="208" t="s">
        <v>106</v>
      </c>
      <c r="E153" s="207" t="s">
        <v>634</v>
      </c>
      <c r="F153" s="223">
        <v>127.113892</v>
      </c>
      <c r="G153" s="223">
        <v>36.815147</v>
      </c>
      <c r="H153" s="227" t="s">
        <v>635</v>
      </c>
      <c r="I153" s="210">
        <v>1.166832174776564</v>
      </c>
      <c r="J153" s="211" t="s">
        <v>17</v>
      </c>
      <c r="K153" s="219">
        <v>21.0</v>
      </c>
      <c r="L153" s="219">
        <v>164.0</v>
      </c>
      <c r="M153" s="220" t="s">
        <v>524</v>
      </c>
      <c r="N153" s="241" t="s">
        <v>22</v>
      </c>
      <c r="O153" s="226">
        <v>43928.0</v>
      </c>
      <c r="P153" s="221" t="s">
        <v>207</v>
      </c>
      <c r="Q153" s="227" t="s">
        <v>227</v>
      </c>
      <c r="R153" s="227" t="s">
        <v>209</v>
      </c>
      <c r="S153" s="227" t="s">
        <v>210</v>
      </c>
      <c r="T153" s="227" t="s">
        <v>228</v>
      </c>
      <c r="U153" s="229">
        <v>30.0</v>
      </c>
      <c r="V153" s="229">
        <v>10.0</v>
      </c>
      <c r="W153" s="229">
        <v>4700.0</v>
      </c>
      <c r="X153" s="229">
        <v>332863.0</v>
      </c>
      <c r="Y153" s="229">
        <v>30200.0</v>
      </c>
      <c r="Z153" s="227" t="s">
        <v>636</v>
      </c>
      <c r="AA153" s="223" t="s">
        <v>637</v>
      </c>
    </row>
    <row r="154" ht="42.75" customHeight="1">
      <c r="A154" s="208">
        <v>153.0</v>
      </c>
      <c r="B154" s="208">
        <v>4.415E9</v>
      </c>
      <c r="C154" s="236" t="s">
        <v>10</v>
      </c>
      <c r="D154" s="236" t="s">
        <v>106</v>
      </c>
      <c r="E154" s="236" t="s">
        <v>638</v>
      </c>
      <c r="F154" s="236">
        <v>127.11904</v>
      </c>
      <c r="G154" s="236">
        <v>36.446556</v>
      </c>
      <c r="H154" s="221" t="s">
        <v>639</v>
      </c>
      <c r="I154" s="210">
        <v>0.6786233640329618</v>
      </c>
      <c r="J154" s="211" t="s">
        <v>19</v>
      </c>
      <c r="K154" s="219">
        <v>149.0</v>
      </c>
      <c r="L154" s="219">
        <v>36.0</v>
      </c>
      <c r="M154" s="220" t="s">
        <v>640</v>
      </c>
      <c r="N154" s="237" t="s">
        <v>19</v>
      </c>
      <c r="O154" s="238">
        <v>43739.0</v>
      </c>
      <c r="P154" s="221" t="s">
        <v>207</v>
      </c>
      <c r="Q154" s="221" t="s">
        <v>641</v>
      </c>
      <c r="R154" s="221" t="s">
        <v>209</v>
      </c>
      <c r="S154" s="221" t="s">
        <v>210</v>
      </c>
      <c r="T154" s="221" t="s">
        <v>247</v>
      </c>
      <c r="U154" s="235">
        <v>100.0</v>
      </c>
      <c r="V154" s="235">
        <v>10.0</v>
      </c>
      <c r="W154" s="235">
        <v>1400.0</v>
      </c>
      <c r="X154" s="235">
        <v>178633.0</v>
      </c>
      <c r="Y154" s="235">
        <v>4456.0</v>
      </c>
      <c r="Z154" s="330" t="s">
        <v>642</v>
      </c>
      <c r="AA154" s="236" t="s">
        <v>37</v>
      </c>
    </row>
    <row r="155" ht="42.75" customHeight="1">
      <c r="A155" s="208">
        <v>154.0</v>
      </c>
      <c r="B155" s="208">
        <v>4.418E9</v>
      </c>
      <c r="C155" s="223" t="s">
        <v>10</v>
      </c>
      <c r="D155" s="223" t="s">
        <v>106</v>
      </c>
      <c r="E155" s="234" t="s">
        <v>643</v>
      </c>
      <c r="F155" s="223">
        <v>126.612803</v>
      </c>
      <c r="G155" s="223">
        <v>36.333452</v>
      </c>
      <c r="H155" s="227" t="s">
        <v>644</v>
      </c>
      <c r="I155" s="210">
        <v>1.0471698113207548</v>
      </c>
      <c r="J155" s="211" t="s">
        <v>17</v>
      </c>
      <c r="K155" s="219">
        <v>47.0</v>
      </c>
      <c r="L155" s="219">
        <v>138.0</v>
      </c>
      <c r="M155" s="220" t="s">
        <v>467</v>
      </c>
      <c r="N155" s="241" t="s">
        <v>19</v>
      </c>
      <c r="O155" s="226">
        <v>43717.0</v>
      </c>
      <c r="P155" s="221" t="s">
        <v>207</v>
      </c>
      <c r="Q155" s="227" t="s">
        <v>1118</v>
      </c>
      <c r="R155" s="227" t="s">
        <v>209</v>
      </c>
      <c r="S155" s="227" t="s">
        <v>210</v>
      </c>
      <c r="T155" s="227" t="s">
        <v>350</v>
      </c>
      <c r="U155" s="229">
        <v>70.0</v>
      </c>
      <c r="V155" s="229">
        <v>10.0</v>
      </c>
      <c r="W155" s="229">
        <v>444.0</v>
      </c>
      <c r="X155" s="229">
        <v>31065.0</v>
      </c>
      <c r="Y155" s="229">
        <v>4224.0</v>
      </c>
      <c r="Z155" s="233" t="s">
        <v>646</v>
      </c>
      <c r="AA155" s="234" t="s">
        <v>647</v>
      </c>
    </row>
    <row r="156" ht="42.75" customHeight="1">
      <c r="A156" s="208">
        <v>155.0</v>
      </c>
      <c r="B156" s="208">
        <v>4.42E9</v>
      </c>
      <c r="C156" s="208" t="s">
        <v>10</v>
      </c>
      <c r="D156" s="208" t="s">
        <v>106</v>
      </c>
      <c r="E156" s="207" t="s">
        <v>648</v>
      </c>
      <c r="F156" s="223">
        <v>127.002474</v>
      </c>
      <c r="G156" s="223">
        <v>36.790013</v>
      </c>
      <c r="H156" s="231" t="s">
        <v>649</v>
      </c>
      <c r="I156" s="210">
        <v>0.9028530155290718</v>
      </c>
      <c r="J156" s="211" t="s">
        <v>19</v>
      </c>
      <c r="K156" s="219">
        <v>86.0</v>
      </c>
      <c r="L156" s="219">
        <v>99.0</v>
      </c>
      <c r="M156" s="220" t="s">
        <v>440</v>
      </c>
      <c r="N156" s="283" t="s">
        <v>18</v>
      </c>
      <c r="O156" s="226">
        <v>39417.0</v>
      </c>
      <c r="P156" s="221" t="s">
        <v>207</v>
      </c>
      <c r="Q156" s="227" t="s">
        <v>379</v>
      </c>
      <c r="R156" s="227" t="s">
        <v>209</v>
      </c>
      <c r="S156" s="231" t="s">
        <v>210</v>
      </c>
      <c r="T156" s="231" t="s">
        <v>350</v>
      </c>
      <c r="U156" s="229">
        <v>30.0</v>
      </c>
      <c r="V156" s="229">
        <v>10.0</v>
      </c>
      <c r="W156" s="229">
        <v>2500.0</v>
      </c>
      <c r="X156" s="229">
        <v>247881.0</v>
      </c>
      <c r="Y156" s="229">
        <v>12423.0</v>
      </c>
      <c r="Z156" s="227" t="s">
        <v>650</v>
      </c>
      <c r="AA156" s="223" t="s">
        <v>37</v>
      </c>
    </row>
    <row r="157" ht="42.75" customHeight="1">
      <c r="A157" s="208">
        <v>156.0</v>
      </c>
      <c r="B157" s="208">
        <v>4.421E9</v>
      </c>
      <c r="C157" s="236" t="s">
        <v>10</v>
      </c>
      <c r="D157" s="236" t="s">
        <v>106</v>
      </c>
      <c r="E157" s="236" t="s">
        <v>651</v>
      </c>
      <c r="F157" s="236">
        <v>126.4502766</v>
      </c>
      <c r="G157" s="236">
        <v>36.7849216</v>
      </c>
      <c r="H157" s="221" t="s">
        <v>652</v>
      </c>
      <c r="I157" s="210">
        <v>0.9137931034482759</v>
      </c>
      <c r="J157" s="211" t="s">
        <v>19</v>
      </c>
      <c r="K157" s="219">
        <v>83.0</v>
      </c>
      <c r="L157" s="219">
        <v>102.0</v>
      </c>
      <c r="M157" s="220" t="s">
        <v>653</v>
      </c>
      <c r="N157" s="237" t="s">
        <v>19</v>
      </c>
      <c r="O157" s="238">
        <v>43678.0</v>
      </c>
      <c r="P157" s="221" t="s">
        <v>207</v>
      </c>
      <c r="Q157" s="221" t="s">
        <v>513</v>
      </c>
      <c r="R157" s="221" t="s">
        <v>209</v>
      </c>
      <c r="S157" s="221" t="s">
        <v>210</v>
      </c>
      <c r="T157" s="221" t="s">
        <v>350</v>
      </c>
      <c r="U157" s="235">
        <v>30.0</v>
      </c>
      <c r="V157" s="235">
        <v>10.0</v>
      </c>
      <c r="W157" s="235">
        <v>1060.0</v>
      </c>
      <c r="X157" s="235">
        <v>288063.0</v>
      </c>
      <c r="Y157" s="235">
        <v>6323.0</v>
      </c>
      <c r="Z157" s="239" t="s">
        <v>654</v>
      </c>
      <c r="AA157" s="236" t="s">
        <v>655</v>
      </c>
    </row>
    <row r="158" ht="42.75" customHeight="1">
      <c r="A158" s="208">
        <v>157.0</v>
      </c>
      <c r="B158" s="208">
        <v>4.423E9</v>
      </c>
      <c r="C158" s="223" t="s">
        <v>10</v>
      </c>
      <c r="D158" s="223" t="s">
        <v>106</v>
      </c>
      <c r="E158" s="234" t="s">
        <v>656</v>
      </c>
      <c r="F158" s="223">
        <v>127.0986227</v>
      </c>
      <c r="G158" s="223">
        <v>36.1872399</v>
      </c>
      <c r="H158" s="231" t="s">
        <v>657</v>
      </c>
      <c r="I158" s="210">
        <v>1.1382978723404256</v>
      </c>
      <c r="J158" s="211" t="s">
        <v>17</v>
      </c>
      <c r="K158" s="219">
        <v>26.0</v>
      </c>
      <c r="L158" s="219">
        <v>159.0</v>
      </c>
      <c r="M158" s="220" t="s">
        <v>467</v>
      </c>
      <c r="N158" s="241" t="s">
        <v>19</v>
      </c>
      <c r="O158" s="226">
        <v>43709.0</v>
      </c>
      <c r="P158" s="221" t="s">
        <v>207</v>
      </c>
      <c r="Q158" s="227" t="s">
        <v>1119</v>
      </c>
      <c r="R158" s="227" t="s">
        <v>209</v>
      </c>
      <c r="S158" s="231" t="s">
        <v>210</v>
      </c>
      <c r="T158" s="231" t="s">
        <v>659</v>
      </c>
      <c r="U158" s="229">
        <v>70.0</v>
      </c>
      <c r="V158" s="229">
        <v>10.0</v>
      </c>
      <c r="W158" s="229">
        <v>1177.0</v>
      </c>
      <c r="X158" s="229">
        <v>108056.0</v>
      </c>
      <c r="Y158" s="229">
        <v>4644.0</v>
      </c>
      <c r="Z158" s="233" t="s">
        <v>1120</v>
      </c>
      <c r="AA158" s="223" t="s">
        <v>37</v>
      </c>
    </row>
    <row r="159" ht="42.75" customHeight="1">
      <c r="A159" s="208">
        <v>158.0</v>
      </c>
      <c r="B159" s="208">
        <v>4.425E9</v>
      </c>
      <c r="C159" s="236" t="s">
        <v>10</v>
      </c>
      <c r="D159" s="236" t="s">
        <v>106</v>
      </c>
      <c r="E159" s="236" t="s">
        <v>661</v>
      </c>
      <c r="F159" s="208">
        <v>127.248633</v>
      </c>
      <c r="G159" s="208">
        <v>36.274554</v>
      </c>
      <c r="H159" s="221" t="s">
        <v>662</v>
      </c>
      <c r="I159" s="210">
        <v>1.1336032388663968</v>
      </c>
      <c r="J159" s="211" t="s">
        <v>17</v>
      </c>
      <c r="K159" s="219">
        <v>29.0</v>
      </c>
      <c r="L159" s="219">
        <v>156.0</v>
      </c>
      <c r="M159" s="220" t="s">
        <v>663</v>
      </c>
      <c r="N159" s="237" t="s">
        <v>19</v>
      </c>
      <c r="O159" s="238">
        <v>43466.0</v>
      </c>
      <c r="P159" s="221" t="s">
        <v>207</v>
      </c>
      <c r="Q159" s="221" t="s">
        <v>664</v>
      </c>
      <c r="R159" s="221" t="s">
        <v>209</v>
      </c>
      <c r="S159" s="221" t="s">
        <v>210</v>
      </c>
      <c r="T159" s="221" t="s">
        <v>350</v>
      </c>
      <c r="U159" s="235">
        <v>50.0</v>
      </c>
      <c r="V159" s="235">
        <v>10.0</v>
      </c>
      <c r="W159" s="235">
        <v>280.0</v>
      </c>
      <c r="X159" s="235">
        <v>23616.0</v>
      </c>
      <c r="Y159" s="235">
        <v>1564.0</v>
      </c>
      <c r="Z159" s="239" t="s">
        <v>665</v>
      </c>
      <c r="AA159" s="236" t="s">
        <v>666</v>
      </c>
    </row>
    <row r="160" ht="42.75" customHeight="1">
      <c r="A160" s="208">
        <v>159.0</v>
      </c>
      <c r="B160" s="208">
        <v>4.427E9</v>
      </c>
      <c r="C160" s="223" t="s">
        <v>10</v>
      </c>
      <c r="D160" s="223" t="s">
        <v>106</v>
      </c>
      <c r="E160" s="234" t="s">
        <v>667</v>
      </c>
      <c r="F160" s="223">
        <v>126.6459003</v>
      </c>
      <c r="G160" s="223">
        <v>36.8899744</v>
      </c>
      <c r="H160" s="231" t="s">
        <v>668</v>
      </c>
      <c r="I160" s="210">
        <v>0.468063872255489</v>
      </c>
      <c r="J160" s="211" t="s">
        <v>19</v>
      </c>
      <c r="K160" s="219">
        <v>174.0</v>
      </c>
      <c r="L160" s="219">
        <v>11.0</v>
      </c>
      <c r="M160" s="220" t="s">
        <v>348</v>
      </c>
      <c r="N160" s="241" t="s">
        <v>19</v>
      </c>
      <c r="O160" s="226">
        <v>43891.0</v>
      </c>
      <c r="P160" s="221" t="s">
        <v>207</v>
      </c>
      <c r="Q160" s="227" t="s">
        <v>513</v>
      </c>
      <c r="R160" s="227" t="s">
        <v>209</v>
      </c>
      <c r="S160" s="231" t="s">
        <v>210</v>
      </c>
      <c r="T160" s="231" t="s">
        <v>350</v>
      </c>
      <c r="U160" s="229">
        <v>50.0</v>
      </c>
      <c r="V160" s="229">
        <v>10.0</v>
      </c>
      <c r="W160" s="229">
        <v>469.0</v>
      </c>
      <c r="X160" s="229">
        <v>42573.0</v>
      </c>
      <c r="Y160" s="229">
        <v>5497.0</v>
      </c>
      <c r="Z160" s="233" t="s">
        <v>669</v>
      </c>
      <c r="AA160" s="223" t="s">
        <v>37</v>
      </c>
    </row>
    <row r="161" ht="42.75" customHeight="1">
      <c r="A161" s="208">
        <v>160.0</v>
      </c>
      <c r="B161" s="208">
        <v>4.471E9</v>
      </c>
      <c r="C161" s="223" t="s">
        <v>10</v>
      </c>
      <c r="D161" s="223" t="s">
        <v>106</v>
      </c>
      <c r="E161" s="234" t="s">
        <v>670</v>
      </c>
      <c r="F161" s="223">
        <v>127.488213</v>
      </c>
      <c r="G161" s="223">
        <v>36.108857</v>
      </c>
      <c r="H161" s="231" t="s">
        <v>671</v>
      </c>
      <c r="I161" s="210">
        <v>0.6946107784431138</v>
      </c>
      <c r="J161" s="211" t="s">
        <v>19</v>
      </c>
      <c r="K161" s="219">
        <v>138.0</v>
      </c>
      <c r="L161" s="219">
        <v>47.0</v>
      </c>
      <c r="M161" s="220" t="s">
        <v>348</v>
      </c>
      <c r="N161" s="241" t="s">
        <v>19</v>
      </c>
      <c r="O161" s="226">
        <v>44013.0</v>
      </c>
      <c r="P161" s="221" t="s">
        <v>207</v>
      </c>
      <c r="Q161" s="227" t="s">
        <v>570</v>
      </c>
      <c r="R161" s="227" t="s">
        <v>209</v>
      </c>
      <c r="S161" s="231" t="s">
        <v>210</v>
      </c>
      <c r="T161" s="231" t="s">
        <v>350</v>
      </c>
      <c r="U161" s="229">
        <v>50.0</v>
      </c>
      <c r="V161" s="229">
        <v>10.0</v>
      </c>
      <c r="W161" s="229">
        <v>232.0</v>
      </c>
      <c r="X161" s="229">
        <v>15549.0</v>
      </c>
      <c r="Y161" s="229">
        <v>2545.0</v>
      </c>
      <c r="Z161" s="233" t="s">
        <v>672</v>
      </c>
      <c r="AA161" s="223" t="s">
        <v>37</v>
      </c>
    </row>
    <row r="162" ht="42.75" customHeight="1">
      <c r="A162" s="208">
        <v>161.0</v>
      </c>
      <c r="B162" s="208">
        <v>4.476E9</v>
      </c>
      <c r="C162" s="223" t="s">
        <v>10</v>
      </c>
      <c r="D162" s="223" t="s">
        <v>106</v>
      </c>
      <c r="E162" s="234" t="s">
        <v>673</v>
      </c>
      <c r="F162" s="223">
        <v>126.909775</v>
      </c>
      <c r="G162" s="223">
        <v>36.275658</v>
      </c>
      <c r="H162" s="221" t="s">
        <v>674</v>
      </c>
      <c r="I162" s="210">
        <v>0.8341056533827618</v>
      </c>
      <c r="J162" s="211" t="s">
        <v>19</v>
      </c>
      <c r="K162" s="219">
        <v>105.0</v>
      </c>
      <c r="L162" s="219">
        <v>80.0</v>
      </c>
      <c r="M162" s="289" t="s">
        <v>675</v>
      </c>
      <c r="N162" s="241" t="s">
        <v>19</v>
      </c>
      <c r="O162" s="226">
        <v>43815.0</v>
      </c>
      <c r="P162" s="221" t="s">
        <v>207</v>
      </c>
      <c r="Q162" s="227" t="s">
        <v>519</v>
      </c>
      <c r="R162" s="227" t="s">
        <v>209</v>
      </c>
      <c r="S162" s="231" t="s">
        <v>210</v>
      </c>
      <c r="T162" s="227" t="s">
        <v>676</v>
      </c>
      <c r="U162" s="229">
        <v>100.0</v>
      </c>
      <c r="V162" s="229">
        <v>15.0</v>
      </c>
      <c r="W162" s="229">
        <v>900.0</v>
      </c>
      <c r="X162" s="229">
        <v>69889.0</v>
      </c>
      <c r="Y162" s="229">
        <v>3380.0</v>
      </c>
      <c r="Z162" s="302" t="s">
        <v>677</v>
      </c>
      <c r="AA162" s="223" t="s">
        <v>678</v>
      </c>
    </row>
    <row r="163" ht="42.75" customHeight="1">
      <c r="A163" s="208">
        <v>162.0</v>
      </c>
      <c r="B163" s="208">
        <v>4.477E9</v>
      </c>
      <c r="C163" s="223" t="s">
        <v>10</v>
      </c>
      <c r="D163" s="223" t="s">
        <v>106</v>
      </c>
      <c r="E163" s="234" t="s">
        <v>679</v>
      </c>
      <c r="F163" s="223">
        <v>126.6917418</v>
      </c>
      <c r="G163" s="223">
        <v>36.080286</v>
      </c>
      <c r="H163" s="231" t="s">
        <v>680</v>
      </c>
      <c r="I163" s="210">
        <v>0.8957654723127035</v>
      </c>
      <c r="J163" s="211" t="s">
        <v>19</v>
      </c>
      <c r="K163" s="219">
        <v>91.0</v>
      </c>
      <c r="L163" s="219">
        <v>94.0</v>
      </c>
      <c r="M163" s="220" t="s">
        <v>467</v>
      </c>
      <c r="N163" s="283" t="s">
        <v>19</v>
      </c>
      <c r="O163" s="226">
        <v>39610.0</v>
      </c>
      <c r="P163" s="221" t="s">
        <v>207</v>
      </c>
      <c r="Q163" s="227" t="s">
        <v>1121</v>
      </c>
      <c r="R163" s="227" t="s">
        <v>209</v>
      </c>
      <c r="S163" s="231" t="s">
        <v>210</v>
      </c>
      <c r="T163" s="231" t="s">
        <v>350</v>
      </c>
      <c r="U163" s="229">
        <v>70.0</v>
      </c>
      <c r="V163" s="229">
        <v>10.0</v>
      </c>
      <c r="W163" s="229">
        <v>275.0</v>
      </c>
      <c r="X163" s="229">
        <v>35630.0</v>
      </c>
      <c r="Y163" s="229">
        <v>2543.0</v>
      </c>
      <c r="Z163" s="231" t="s">
        <v>682</v>
      </c>
      <c r="AA163" s="223" t="s">
        <v>683</v>
      </c>
    </row>
    <row r="164" ht="42.75" customHeight="1">
      <c r="A164" s="208">
        <v>163.0</v>
      </c>
      <c r="B164" s="208">
        <v>4.479E9</v>
      </c>
      <c r="C164" s="223" t="s">
        <v>10</v>
      </c>
      <c r="D164" s="223" t="s">
        <v>106</v>
      </c>
      <c r="E164" s="234" t="s">
        <v>684</v>
      </c>
      <c r="F164" s="223">
        <v>126.802238</v>
      </c>
      <c r="G164" s="223">
        <v>36.459151</v>
      </c>
      <c r="H164" s="227" t="s">
        <v>685</v>
      </c>
      <c r="I164" s="210">
        <v>0.847457627118644</v>
      </c>
      <c r="J164" s="211" t="s">
        <v>19</v>
      </c>
      <c r="K164" s="219">
        <v>102.0</v>
      </c>
      <c r="L164" s="219">
        <v>83.0</v>
      </c>
      <c r="M164" s="220" t="s">
        <v>467</v>
      </c>
      <c r="N164" s="237" t="s">
        <v>22</v>
      </c>
      <c r="O164" s="226">
        <v>44013.0</v>
      </c>
      <c r="P164" s="221" t="s">
        <v>207</v>
      </c>
      <c r="Q164" s="227" t="s">
        <v>570</v>
      </c>
      <c r="R164" s="227" t="s">
        <v>209</v>
      </c>
      <c r="S164" s="227" t="s">
        <v>210</v>
      </c>
      <c r="T164" s="227" t="s">
        <v>350</v>
      </c>
      <c r="U164" s="229">
        <v>70.0</v>
      </c>
      <c r="V164" s="229">
        <v>10.0</v>
      </c>
      <c r="W164" s="229">
        <v>150.0</v>
      </c>
      <c r="X164" s="229">
        <v>10677.0</v>
      </c>
      <c r="Y164" s="229">
        <v>1012.0</v>
      </c>
      <c r="Z164" s="227" t="s">
        <v>686</v>
      </c>
      <c r="AA164" s="223" t="s">
        <v>37</v>
      </c>
    </row>
    <row r="165" ht="42.75" customHeight="1">
      <c r="A165" s="208">
        <v>164.0</v>
      </c>
      <c r="B165" s="208">
        <v>4.48E9</v>
      </c>
      <c r="C165" s="236" t="s">
        <v>10</v>
      </c>
      <c r="D165" s="236" t="s">
        <v>106</v>
      </c>
      <c r="E165" s="236" t="s">
        <v>687</v>
      </c>
      <c r="F165" s="236">
        <v>126.660775</v>
      </c>
      <c r="G165" s="236">
        <v>36.601324</v>
      </c>
      <c r="H165" s="221" t="s">
        <v>688</v>
      </c>
      <c r="I165" s="210">
        <v>1.0</v>
      </c>
      <c r="J165" s="211" t="s">
        <v>18</v>
      </c>
      <c r="K165" s="219">
        <v>57.0</v>
      </c>
      <c r="L165" s="219">
        <v>124.0</v>
      </c>
      <c r="M165" s="220" t="s">
        <v>348</v>
      </c>
      <c r="N165" s="237" t="s">
        <v>19</v>
      </c>
      <c r="O165" s="238">
        <v>43983.0</v>
      </c>
      <c r="P165" s="221" t="s">
        <v>207</v>
      </c>
      <c r="Q165" s="221" t="s">
        <v>379</v>
      </c>
      <c r="R165" s="221" t="s">
        <v>209</v>
      </c>
      <c r="S165" s="221" t="s">
        <v>210</v>
      </c>
      <c r="T165" s="221" t="s">
        <v>689</v>
      </c>
      <c r="U165" s="235">
        <v>50.0</v>
      </c>
      <c r="V165" s="235">
        <v>10.0</v>
      </c>
      <c r="W165" s="235">
        <v>400.0</v>
      </c>
      <c r="X165" s="235">
        <v>55455.0</v>
      </c>
      <c r="Y165" s="235">
        <v>3566.0</v>
      </c>
      <c r="Z165" s="239" t="s">
        <v>690</v>
      </c>
      <c r="AA165" s="236" t="s">
        <v>691</v>
      </c>
    </row>
    <row r="166" ht="42.75" customHeight="1">
      <c r="A166" s="208">
        <v>165.0</v>
      </c>
      <c r="B166" s="208">
        <v>4.481E9</v>
      </c>
      <c r="C166" s="324" t="s">
        <v>10</v>
      </c>
      <c r="D166" s="324" t="s">
        <v>106</v>
      </c>
      <c r="E166" s="325" t="s">
        <v>692</v>
      </c>
      <c r="F166" s="236">
        <v>126.504073</v>
      </c>
      <c r="G166" s="236">
        <v>36.4051165</v>
      </c>
      <c r="H166" s="227" t="s">
        <v>693</v>
      </c>
      <c r="I166" s="210">
        <v>0.9861495844875346</v>
      </c>
      <c r="J166" s="211" t="s">
        <v>19</v>
      </c>
      <c r="K166" s="219">
        <v>67.0</v>
      </c>
      <c r="L166" s="219">
        <v>118.0</v>
      </c>
      <c r="M166" s="220" t="s">
        <v>467</v>
      </c>
      <c r="N166" s="283" t="s">
        <v>18</v>
      </c>
      <c r="O166" s="226">
        <v>36495.0</v>
      </c>
      <c r="P166" s="221" t="s">
        <v>207</v>
      </c>
      <c r="Q166" s="286" t="s">
        <v>513</v>
      </c>
      <c r="R166" s="286" t="s">
        <v>209</v>
      </c>
      <c r="S166" s="286" t="s">
        <v>210</v>
      </c>
      <c r="T166" s="227" t="s">
        <v>350</v>
      </c>
      <c r="U166" s="229">
        <v>70.0</v>
      </c>
      <c r="V166" s="229">
        <v>10.0</v>
      </c>
      <c r="W166" s="229">
        <v>356.0</v>
      </c>
      <c r="X166" s="229">
        <v>25248.0</v>
      </c>
      <c r="Y166" s="229">
        <v>3276.0</v>
      </c>
      <c r="Z166" s="233" t="s">
        <v>694</v>
      </c>
      <c r="AA166" s="223" t="s">
        <v>37</v>
      </c>
    </row>
    <row r="167" ht="42.75" customHeight="1">
      <c r="A167" s="208">
        <v>166.0</v>
      </c>
      <c r="B167" s="208">
        <v>4.4825E9</v>
      </c>
      <c r="C167" s="223" t="s">
        <v>10</v>
      </c>
      <c r="D167" s="223" t="s">
        <v>106</v>
      </c>
      <c r="E167" s="234" t="s">
        <v>695</v>
      </c>
      <c r="F167" s="223">
        <v>126.297913</v>
      </c>
      <c r="G167" s="223">
        <v>36.74561</v>
      </c>
      <c r="H167" s="231" t="s">
        <v>696</v>
      </c>
      <c r="I167" s="210">
        <v>0.8528864059590316</v>
      </c>
      <c r="J167" s="211" t="s">
        <v>19</v>
      </c>
      <c r="K167" s="219">
        <v>101.0</v>
      </c>
      <c r="L167" s="219">
        <v>84.0</v>
      </c>
      <c r="M167" s="220" t="s">
        <v>348</v>
      </c>
      <c r="N167" s="241" t="s">
        <v>19</v>
      </c>
      <c r="O167" s="226">
        <v>37257.0</v>
      </c>
      <c r="P167" s="221" t="s">
        <v>207</v>
      </c>
      <c r="Q167" s="227" t="s">
        <v>570</v>
      </c>
      <c r="R167" s="227" t="s">
        <v>209</v>
      </c>
      <c r="S167" s="231" t="s">
        <v>210</v>
      </c>
      <c r="T167" s="231" t="s">
        <v>350</v>
      </c>
      <c r="U167" s="229">
        <v>50.0</v>
      </c>
      <c r="V167" s="229">
        <v>10.0</v>
      </c>
      <c r="W167" s="229">
        <v>458.0</v>
      </c>
      <c r="X167" s="229">
        <v>30852.0</v>
      </c>
      <c r="Y167" s="229">
        <v>2523.0</v>
      </c>
      <c r="Z167" s="233" t="s">
        <v>697</v>
      </c>
      <c r="AA167" s="223" t="s">
        <v>37</v>
      </c>
    </row>
    <row r="168" ht="42.75" customHeight="1">
      <c r="A168" s="208">
        <v>167.0</v>
      </c>
      <c r="B168" s="208">
        <v>4.511E9</v>
      </c>
      <c r="C168" s="223" t="s">
        <v>10</v>
      </c>
      <c r="D168" s="223" t="s">
        <v>107</v>
      </c>
      <c r="E168" s="234" t="s">
        <v>698</v>
      </c>
      <c r="F168" s="223">
        <v>127.14805</v>
      </c>
      <c r="G168" s="223">
        <v>35.824171</v>
      </c>
      <c r="H168" s="231" t="s">
        <v>699</v>
      </c>
      <c r="I168" s="210">
        <v>1.0</v>
      </c>
      <c r="J168" s="211" t="s">
        <v>18</v>
      </c>
      <c r="K168" s="219">
        <v>57.0</v>
      </c>
      <c r="L168" s="219">
        <v>124.0</v>
      </c>
      <c r="M168" s="331" t="s">
        <v>432</v>
      </c>
      <c r="N168" s="232" t="s">
        <v>22</v>
      </c>
      <c r="O168" s="226">
        <v>44137.0</v>
      </c>
      <c r="P168" s="221" t="s">
        <v>207</v>
      </c>
      <c r="Q168" s="231" t="s">
        <v>227</v>
      </c>
      <c r="R168" s="231" t="s">
        <v>209</v>
      </c>
      <c r="S168" s="231" t="s">
        <v>210</v>
      </c>
      <c r="T168" s="231" t="s">
        <v>700</v>
      </c>
      <c r="U168" s="229">
        <v>50.0</v>
      </c>
      <c r="V168" s="229">
        <v>10.0</v>
      </c>
      <c r="W168" s="229">
        <v>2400.0</v>
      </c>
      <c r="X168" s="229">
        <v>321230.0</v>
      </c>
      <c r="Y168" s="229">
        <v>30996.0</v>
      </c>
      <c r="Z168" s="231" t="s">
        <v>701</v>
      </c>
      <c r="AA168" s="223" t="s">
        <v>37</v>
      </c>
    </row>
    <row r="169" ht="42.75" customHeight="1">
      <c r="A169" s="208">
        <v>168.0</v>
      </c>
      <c r="B169" s="208">
        <v>4.513E9</v>
      </c>
      <c r="C169" s="223" t="s">
        <v>10</v>
      </c>
      <c r="D169" s="223" t="s">
        <v>107</v>
      </c>
      <c r="E169" s="234" t="s">
        <v>702</v>
      </c>
      <c r="F169" s="223">
        <v>126.736875</v>
      </c>
      <c r="G169" s="223">
        <v>35.9676263</v>
      </c>
      <c r="H169" s="231" t="s">
        <v>703</v>
      </c>
      <c r="I169" s="210">
        <v>0.9452492020623618</v>
      </c>
      <c r="J169" s="211" t="s">
        <v>19</v>
      </c>
      <c r="K169" s="219">
        <v>75.0</v>
      </c>
      <c r="L169" s="219">
        <v>110.0</v>
      </c>
      <c r="M169" s="220" t="s">
        <v>348</v>
      </c>
      <c r="N169" s="241" t="s">
        <v>19</v>
      </c>
      <c r="O169" s="226">
        <v>43346.0</v>
      </c>
      <c r="P169" s="221" t="s">
        <v>207</v>
      </c>
      <c r="Q169" s="227" t="s">
        <v>1122</v>
      </c>
      <c r="R169" s="227" t="s">
        <v>209</v>
      </c>
      <c r="S169" s="231" t="s">
        <v>210</v>
      </c>
      <c r="T169" s="231" t="s">
        <v>350</v>
      </c>
      <c r="U169" s="229">
        <v>50.0</v>
      </c>
      <c r="V169" s="229">
        <v>10.0</v>
      </c>
      <c r="W169" s="229">
        <v>3850.0</v>
      </c>
      <c r="X169" s="229">
        <v>202192.0</v>
      </c>
      <c r="Y169" s="229">
        <v>12642.0</v>
      </c>
      <c r="Z169" s="227" t="s">
        <v>705</v>
      </c>
      <c r="AA169" s="223" t="s">
        <v>37</v>
      </c>
    </row>
    <row r="170" ht="42.75" customHeight="1">
      <c r="A170" s="208">
        <v>169.0</v>
      </c>
      <c r="B170" s="208">
        <v>4.514E9</v>
      </c>
      <c r="C170" s="307" t="s">
        <v>10</v>
      </c>
      <c r="D170" s="307" t="s">
        <v>107</v>
      </c>
      <c r="E170" s="307" t="s">
        <v>706</v>
      </c>
      <c r="F170" s="223">
        <v>126.957786</v>
      </c>
      <c r="G170" s="223">
        <v>35.948295</v>
      </c>
      <c r="H170" s="227" t="s">
        <v>707</v>
      </c>
      <c r="I170" s="210">
        <v>0.9236667828511677</v>
      </c>
      <c r="J170" s="211" t="s">
        <v>19</v>
      </c>
      <c r="K170" s="219">
        <v>80.0</v>
      </c>
      <c r="L170" s="219">
        <v>105.0</v>
      </c>
      <c r="M170" s="332" t="s">
        <v>436</v>
      </c>
      <c r="N170" s="241" t="s">
        <v>19</v>
      </c>
      <c r="O170" s="226">
        <v>43847.0</v>
      </c>
      <c r="P170" s="221" t="s">
        <v>207</v>
      </c>
      <c r="Q170" s="227" t="s">
        <v>708</v>
      </c>
      <c r="R170" s="227" t="s">
        <v>209</v>
      </c>
      <c r="S170" s="231" t="s">
        <v>210</v>
      </c>
      <c r="T170" s="227" t="s">
        <v>247</v>
      </c>
      <c r="U170" s="229">
        <v>70.0</v>
      </c>
      <c r="V170" s="229">
        <v>10.0</v>
      </c>
      <c r="W170" s="229">
        <v>5300.0</v>
      </c>
      <c r="X170" s="229">
        <v>231983.0</v>
      </c>
      <c r="Y170" s="229">
        <v>16442.0</v>
      </c>
      <c r="Z170" s="233" t="s">
        <v>709</v>
      </c>
      <c r="AA170" s="223" t="s">
        <v>710</v>
      </c>
    </row>
    <row r="171" ht="42.75" customHeight="1">
      <c r="A171" s="208">
        <v>170.0</v>
      </c>
      <c r="B171" s="208">
        <v>4.518E9</v>
      </c>
      <c r="C171" s="236" t="s">
        <v>10</v>
      </c>
      <c r="D171" s="236" t="s">
        <v>107</v>
      </c>
      <c r="E171" s="236" t="s">
        <v>711</v>
      </c>
      <c r="F171" s="333">
        <v>126.856038</v>
      </c>
      <c r="G171" s="333">
        <v>35.569867</v>
      </c>
      <c r="H171" s="221" t="s">
        <v>712</v>
      </c>
      <c r="I171" s="212">
        <v>0.75</v>
      </c>
      <c r="J171" s="211" t="s">
        <v>19</v>
      </c>
      <c r="K171" s="213">
        <v>125.0</v>
      </c>
      <c r="L171" s="213">
        <v>59.0</v>
      </c>
      <c r="M171" s="220" t="s">
        <v>485</v>
      </c>
      <c r="N171" s="334" t="s">
        <v>18</v>
      </c>
      <c r="O171" s="238">
        <v>43801.0</v>
      </c>
      <c r="P171" s="221" t="s">
        <v>207</v>
      </c>
      <c r="Q171" s="221" t="s">
        <v>708</v>
      </c>
      <c r="R171" s="221" t="s">
        <v>237</v>
      </c>
      <c r="S171" s="221" t="s">
        <v>210</v>
      </c>
      <c r="T171" s="221" t="s">
        <v>350</v>
      </c>
      <c r="U171" s="235">
        <v>100.0</v>
      </c>
      <c r="V171" s="235">
        <v>10.0</v>
      </c>
      <c r="W171" s="235">
        <v>600.0</v>
      </c>
      <c r="X171" s="235">
        <v>54160.0</v>
      </c>
      <c r="Y171" s="235">
        <v>5226.0</v>
      </c>
      <c r="Z171" s="239" t="s">
        <v>713</v>
      </c>
      <c r="AA171" s="223"/>
    </row>
    <row r="172" ht="42.75" customHeight="1">
      <c r="A172" s="208">
        <v>171.0</v>
      </c>
      <c r="B172" s="208">
        <v>4.519E9</v>
      </c>
      <c r="C172" s="208" t="s">
        <v>10</v>
      </c>
      <c r="D172" s="208" t="s">
        <v>107</v>
      </c>
      <c r="E172" s="207" t="s">
        <v>714</v>
      </c>
      <c r="F172" s="223">
        <v>127.390438</v>
      </c>
      <c r="G172" s="223">
        <v>35.416432</v>
      </c>
      <c r="H172" s="227" t="s">
        <v>715</v>
      </c>
      <c r="I172" s="210">
        <v>1.0836363636363637</v>
      </c>
      <c r="J172" s="211" t="s">
        <v>17</v>
      </c>
      <c r="K172" s="219">
        <v>39.0</v>
      </c>
      <c r="L172" s="219">
        <v>146.0</v>
      </c>
      <c r="M172" s="220" t="s">
        <v>467</v>
      </c>
      <c r="N172" s="241" t="s">
        <v>18</v>
      </c>
      <c r="O172" s="226">
        <v>43549.0</v>
      </c>
      <c r="P172" s="221" t="s">
        <v>207</v>
      </c>
      <c r="Q172" s="227" t="s">
        <v>716</v>
      </c>
      <c r="R172" s="227" t="s">
        <v>209</v>
      </c>
      <c r="S172" s="227" t="s">
        <v>210</v>
      </c>
      <c r="T172" s="227" t="s">
        <v>350</v>
      </c>
      <c r="U172" s="229">
        <v>70.0</v>
      </c>
      <c r="V172" s="229">
        <v>10.0</v>
      </c>
      <c r="W172" s="229">
        <v>1192.0</v>
      </c>
      <c r="X172" s="229">
        <v>27121.0</v>
      </c>
      <c r="Y172" s="229">
        <v>3712.0</v>
      </c>
      <c r="Z172" s="242" t="s">
        <v>717</v>
      </c>
      <c r="AA172" s="223" t="s">
        <v>37</v>
      </c>
    </row>
    <row r="173" ht="42.75" customHeight="1">
      <c r="A173" s="208">
        <v>172.0</v>
      </c>
      <c r="B173" s="208">
        <v>4.521E9</v>
      </c>
      <c r="C173" s="223" t="s">
        <v>10</v>
      </c>
      <c r="D173" s="223" t="s">
        <v>107</v>
      </c>
      <c r="E173" s="234" t="s">
        <v>718</v>
      </c>
      <c r="F173" s="223">
        <v>126.8808375</v>
      </c>
      <c r="G173" s="223">
        <v>35.8035917</v>
      </c>
      <c r="H173" s="227" t="s">
        <v>719</v>
      </c>
      <c r="I173" s="210">
        <v>0.9978308026030369</v>
      </c>
      <c r="J173" s="211" t="s">
        <v>19</v>
      </c>
      <c r="K173" s="219">
        <v>62.0</v>
      </c>
      <c r="L173" s="219">
        <v>123.0</v>
      </c>
      <c r="M173" s="220" t="s">
        <v>467</v>
      </c>
      <c r="N173" s="241" t="s">
        <v>19</v>
      </c>
      <c r="O173" s="226">
        <v>36860.0</v>
      </c>
      <c r="P173" s="221" t="s">
        <v>207</v>
      </c>
      <c r="Q173" s="227" t="s">
        <v>716</v>
      </c>
      <c r="R173" s="227" t="s">
        <v>209</v>
      </c>
      <c r="S173" s="227" t="s">
        <v>210</v>
      </c>
      <c r="T173" s="227" t="s">
        <v>264</v>
      </c>
      <c r="U173" s="235">
        <v>70.0</v>
      </c>
      <c r="V173" s="229">
        <v>10.0</v>
      </c>
      <c r="W173" s="229">
        <v>920.0</v>
      </c>
      <c r="X173" s="229">
        <v>89795.0</v>
      </c>
      <c r="Y173" s="229">
        <v>3914.0</v>
      </c>
      <c r="Z173" s="227" t="s">
        <v>720</v>
      </c>
      <c r="AA173" s="223" t="s">
        <v>1123</v>
      </c>
    </row>
    <row r="174" ht="42.75" customHeight="1">
      <c r="A174" s="208">
        <v>173.0</v>
      </c>
      <c r="B174" s="208">
        <v>4.571E9</v>
      </c>
      <c r="C174" s="208" t="s">
        <v>10</v>
      </c>
      <c r="D174" s="208" t="s">
        <v>107</v>
      </c>
      <c r="E174" s="207" t="s">
        <v>722</v>
      </c>
      <c r="F174" s="223">
        <v>127.162019</v>
      </c>
      <c r="G174" s="223">
        <v>35.904708</v>
      </c>
      <c r="H174" s="227" t="s">
        <v>723</v>
      </c>
      <c r="I174" s="210">
        <v>0.5161290322580645</v>
      </c>
      <c r="J174" s="211" t="s">
        <v>19</v>
      </c>
      <c r="K174" s="219">
        <v>167.0</v>
      </c>
      <c r="L174" s="219">
        <v>18.0</v>
      </c>
      <c r="M174" s="220" t="s">
        <v>440</v>
      </c>
      <c r="N174" s="241" t="s">
        <v>18</v>
      </c>
      <c r="O174" s="226">
        <v>42125.0</v>
      </c>
      <c r="P174" s="221" t="s">
        <v>207</v>
      </c>
      <c r="Q174" s="227" t="s">
        <v>724</v>
      </c>
      <c r="R174" s="227" t="s">
        <v>37</v>
      </c>
      <c r="S174" s="227" t="s">
        <v>37</v>
      </c>
      <c r="T174" s="227" t="s">
        <v>725</v>
      </c>
      <c r="U174" s="229">
        <v>30.0</v>
      </c>
      <c r="V174" s="229">
        <v>0.1</v>
      </c>
      <c r="W174" s="229">
        <v>160.0</v>
      </c>
      <c r="X174" s="229">
        <v>15577.0</v>
      </c>
      <c r="Y174" s="229">
        <v>3113.0</v>
      </c>
      <c r="Z174" s="227" t="s">
        <v>726</v>
      </c>
      <c r="AA174" s="223" t="s">
        <v>37</v>
      </c>
    </row>
    <row r="175" ht="42.75" customHeight="1">
      <c r="A175" s="208">
        <v>174.0</v>
      </c>
      <c r="B175" s="208">
        <v>4.572E9</v>
      </c>
      <c r="C175" s="208" t="s">
        <v>10</v>
      </c>
      <c r="D175" s="208" t="s">
        <v>107</v>
      </c>
      <c r="E175" s="208" t="s">
        <v>727</v>
      </c>
      <c r="F175" s="208">
        <v>127.424875</v>
      </c>
      <c r="G175" s="208">
        <v>35.7917621</v>
      </c>
      <c r="H175" s="209" t="s">
        <v>728</v>
      </c>
      <c r="I175" s="210">
        <v>1.271186440677966</v>
      </c>
      <c r="J175" s="211" t="s">
        <v>17</v>
      </c>
      <c r="K175" s="219">
        <v>16.0</v>
      </c>
      <c r="L175" s="219">
        <v>169.0</v>
      </c>
      <c r="M175" s="220" t="s">
        <v>348</v>
      </c>
      <c r="N175" s="214" t="s">
        <v>18</v>
      </c>
      <c r="O175" s="216">
        <v>43496.0</v>
      </c>
      <c r="P175" s="221" t="s">
        <v>207</v>
      </c>
      <c r="Q175" s="209" t="s">
        <v>729</v>
      </c>
      <c r="R175" s="209" t="s">
        <v>209</v>
      </c>
      <c r="S175" s="209" t="s">
        <v>210</v>
      </c>
      <c r="T175" s="209" t="s">
        <v>350</v>
      </c>
      <c r="U175" s="217">
        <v>50.0</v>
      </c>
      <c r="V175" s="217">
        <v>10.0</v>
      </c>
      <c r="W175" s="217">
        <v>150.0</v>
      </c>
      <c r="X175" s="217">
        <v>11218.0</v>
      </c>
      <c r="Y175" s="217">
        <v>762.0</v>
      </c>
      <c r="Z175" s="222" t="s">
        <v>730</v>
      </c>
      <c r="AA175" s="208" t="s">
        <v>37</v>
      </c>
    </row>
    <row r="176" ht="42.75" customHeight="1">
      <c r="A176" s="208">
        <v>175.0</v>
      </c>
      <c r="B176" s="208">
        <v>4.573E9</v>
      </c>
      <c r="C176" s="223" t="s">
        <v>10</v>
      </c>
      <c r="D176" s="223" t="s">
        <v>107</v>
      </c>
      <c r="E176" s="234" t="s">
        <v>731</v>
      </c>
      <c r="F176" s="223">
        <v>127.660818</v>
      </c>
      <c r="G176" s="223">
        <v>36.00681</v>
      </c>
      <c r="H176" s="231" t="s">
        <v>732</v>
      </c>
      <c r="I176" s="210">
        <v>0.8888888888888888</v>
      </c>
      <c r="J176" s="211" t="s">
        <v>19</v>
      </c>
      <c r="K176" s="219">
        <v>93.0</v>
      </c>
      <c r="L176" s="219">
        <v>92.0</v>
      </c>
      <c r="M176" s="220" t="s">
        <v>467</v>
      </c>
      <c r="N176" s="241" t="s">
        <v>19</v>
      </c>
      <c r="O176" s="226">
        <v>43647.0</v>
      </c>
      <c r="P176" s="221" t="s">
        <v>207</v>
      </c>
      <c r="Q176" s="227" t="s">
        <v>1124</v>
      </c>
      <c r="R176" s="227" t="s">
        <v>209</v>
      </c>
      <c r="S176" s="231" t="s">
        <v>210</v>
      </c>
      <c r="T176" s="231" t="s">
        <v>264</v>
      </c>
      <c r="U176" s="229">
        <v>70.0</v>
      </c>
      <c r="V176" s="229">
        <v>10.0</v>
      </c>
      <c r="W176" s="229">
        <v>400.0</v>
      </c>
      <c r="X176" s="229">
        <v>21522.0</v>
      </c>
      <c r="Y176" s="229">
        <v>1254.0</v>
      </c>
      <c r="Z176" s="233" t="s">
        <v>734</v>
      </c>
      <c r="AA176" s="223" t="s">
        <v>37</v>
      </c>
    </row>
    <row r="177" ht="42.75" customHeight="1">
      <c r="A177" s="208">
        <v>176.0</v>
      </c>
      <c r="B177" s="208">
        <v>4.574E9</v>
      </c>
      <c r="C177" s="208" t="s">
        <v>10</v>
      </c>
      <c r="D177" s="208" t="s">
        <v>107</v>
      </c>
      <c r="E177" s="208" t="s">
        <v>735</v>
      </c>
      <c r="F177" s="208">
        <v>127.5215208</v>
      </c>
      <c r="G177" s="208">
        <v>35.647366</v>
      </c>
      <c r="H177" s="209" t="s">
        <v>736</v>
      </c>
      <c r="I177" s="210">
        <v>0.46511627906976744</v>
      </c>
      <c r="J177" s="211" t="s">
        <v>19</v>
      </c>
      <c r="K177" s="219">
        <v>175.0</v>
      </c>
      <c r="L177" s="219">
        <v>10.0</v>
      </c>
      <c r="M177" s="220" t="s">
        <v>348</v>
      </c>
      <c r="N177" s="214" t="s">
        <v>19</v>
      </c>
      <c r="O177" s="216">
        <v>38534.0</v>
      </c>
      <c r="P177" s="221" t="s">
        <v>207</v>
      </c>
      <c r="Q177" s="209" t="s">
        <v>388</v>
      </c>
      <c r="R177" s="209" t="s">
        <v>209</v>
      </c>
      <c r="S177" s="209" t="s">
        <v>210</v>
      </c>
      <c r="T177" s="209" t="s">
        <v>350</v>
      </c>
      <c r="U177" s="217">
        <v>50.0</v>
      </c>
      <c r="V177" s="217">
        <v>10.0</v>
      </c>
      <c r="W177" s="217">
        <v>200.0</v>
      </c>
      <c r="X177" s="217">
        <v>1095750.0</v>
      </c>
      <c r="Y177" s="217">
        <v>1080.0</v>
      </c>
      <c r="Z177" s="209" t="s">
        <v>737</v>
      </c>
      <c r="AA177" s="208" t="s">
        <v>37</v>
      </c>
    </row>
    <row r="178" ht="42.75" customHeight="1">
      <c r="A178" s="208">
        <v>177.0</v>
      </c>
      <c r="B178" s="208">
        <v>4.575E9</v>
      </c>
      <c r="C178" s="208" t="s">
        <v>10</v>
      </c>
      <c r="D178" s="208" t="s">
        <v>107</v>
      </c>
      <c r="E178" s="208" t="s">
        <v>738</v>
      </c>
      <c r="F178" s="208">
        <v>127.2890774</v>
      </c>
      <c r="G178" s="208">
        <v>35.6178286</v>
      </c>
      <c r="H178" s="209" t="s">
        <v>739</v>
      </c>
      <c r="I178" s="210">
        <v>0.5988023952095808</v>
      </c>
      <c r="J178" s="211" t="s">
        <v>19</v>
      </c>
      <c r="K178" s="219">
        <v>159.0</v>
      </c>
      <c r="L178" s="219">
        <v>26.0</v>
      </c>
      <c r="M178" s="220" t="s">
        <v>440</v>
      </c>
      <c r="N178" s="214" t="s">
        <v>19</v>
      </c>
      <c r="O178" s="216">
        <v>41091.0</v>
      </c>
      <c r="P178" s="221" t="s">
        <v>207</v>
      </c>
      <c r="Q178" s="209" t="s">
        <v>570</v>
      </c>
      <c r="R178" s="209" t="s">
        <v>209</v>
      </c>
      <c r="S178" s="209" t="s">
        <v>210</v>
      </c>
      <c r="T178" s="209" t="s">
        <v>350</v>
      </c>
      <c r="U178" s="217">
        <v>30.0</v>
      </c>
      <c r="V178" s="217">
        <v>10.0</v>
      </c>
      <c r="W178" s="217">
        <v>200.0</v>
      </c>
      <c r="X178" s="217">
        <v>16795.0</v>
      </c>
      <c r="Y178" s="217">
        <v>1144.0</v>
      </c>
      <c r="Z178" s="222" t="s">
        <v>740</v>
      </c>
      <c r="AA178" s="208" t="s">
        <v>37</v>
      </c>
    </row>
    <row r="179" ht="42.75" customHeight="1">
      <c r="A179" s="208">
        <v>178.0</v>
      </c>
      <c r="B179" s="208">
        <v>4.577E9</v>
      </c>
      <c r="C179" s="236" t="s">
        <v>10</v>
      </c>
      <c r="D179" s="236" t="s">
        <v>107</v>
      </c>
      <c r="E179" s="236" t="s">
        <v>741</v>
      </c>
      <c r="F179" s="236">
        <v>127.137489</v>
      </c>
      <c r="G179" s="236">
        <v>35.374476</v>
      </c>
      <c r="H179" s="221" t="s">
        <v>742</v>
      </c>
      <c r="I179" s="210">
        <v>1.3636363636363635</v>
      </c>
      <c r="J179" s="211" t="s">
        <v>17</v>
      </c>
      <c r="K179" s="219">
        <v>12.0</v>
      </c>
      <c r="L179" s="219">
        <v>173.0</v>
      </c>
      <c r="M179" s="220" t="s">
        <v>467</v>
      </c>
      <c r="N179" s="237" t="s">
        <v>18</v>
      </c>
      <c r="O179" s="238">
        <v>43678.0</v>
      </c>
      <c r="P179" s="221" t="s">
        <v>207</v>
      </c>
      <c r="Q179" s="221" t="s">
        <v>743</v>
      </c>
      <c r="R179" s="221" t="s">
        <v>209</v>
      </c>
      <c r="S179" s="221" t="s">
        <v>210</v>
      </c>
      <c r="T179" s="221" t="s">
        <v>744</v>
      </c>
      <c r="U179" s="235">
        <v>70.0</v>
      </c>
      <c r="V179" s="235">
        <v>10.0</v>
      </c>
      <c r="W179" s="235">
        <v>300.0</v>
      </c>
      <c r="X179" s="235">
        <v>13926.0</v>
      </c>
      <c r="Y179" s="235">
        <v>1118.0</v>
      </c>
      <c r="Z179" s="239" t="s">
        <v>745</v>
      </c>
      <c r="AA179" s="236" t="s">
        <v>746</v>
      </c>
    </row>
    <row r="180" ht="42.75" customHeight="1">
      <c r="A180" s="208">
        <v>179.0</v>
      </c>
      <c r="B180" s="208">
        <v>4.579E9</v>
      </c>
      <c r="C180" s="223" t="s">
        <v>10</v>
      </c>
      <c r="D180" s="223" t="s">
        <v>107</v>
      </c>
      <c r="E180" s="234" t="s">
        <v>747</v>
      </c>
      <c r="F180" s="223">
        <v>126.701973</v>
      </c>
      <c r="G180" s="223">
        <v>35.435836</v>
      </c>
      <c r="H180" s="231" t="s">
        <v>748</v>
      </c>
      <c r="I180" s="210">
        <v>1.5727272727272728</v>
      </c>
      <c r="J180" s="211" t="s">
        <v>17</v>
      </c>
      <c r="K180" s="219">
        <v>6.0</v>
      </c>
      <c r="L180" s="219">
        <v>179.0</v>
      </c>
      <c r="M180" s="220" t="s">
        <v>348</v>
      </c>
      <c r="N180" s="237" t="s">
        <v>19</v>
      </c>
      <c r="O180" s="226">
        <v>43647.0</v>
      </c>
      <c r="P180" s="221" t="s">
        <v>207</v>
      </c>
      <c r="Q180" s="231" t="s">
        <v>749</v>
      </c>
      <c r="R180" s="227" t="s">
        <v>209</v>
      </c>
      <c r="S180" s="231" t="s">
        <v>210</v>
      </c>
      <c r="T180" s="227" t="s">
        <v>264</v>
      </c>
      <c r="U180" s="229">
        <v>50.0</v>
      </c>
      <c r="V180" s="229">
        <v>10.0</v>
      </c>
      <c r="W180" s="229">
        <v>865.0</v>
      </c>
      <c r="X180" s="229">
        <v>48775.0</v>
      </c>
      <c r="Y180" s="229">
        <v>2900.0</v>
      </c>
      <c r="Z180" s="227" t="s">
        <v>750</v>
      </c>
      <c r="AA180" s="223" t="s">
        <v>37</v>
      </c>
    </row>
    <row r="181" ht="42.75" customHeight="1">
      <c r="A181" s="208">
        <v>180.0</v>
      </c>
      <c r="B181" s="208">
        <v>4.58E9</v>
      </c>
      <c r="C181" s="223" t="s">
        <v>10</v>
      </c>
      <c r="D181" s="223" t="s">
        <v>107</v>
      </c>
      <c r="E181" s="234" t="s">
        <v>751</v>
      </c>
      <c r="F181" s="223">
        <v>126.733199</v>
      </c>
      <c r="G181" s="223">
        <v>35.731755</v>
      </c>
      <c r="H181" s="227" t="s">
        <v>752</v>
      </c>
      <c r="I181" s="210">
        <v>0.8672086720867209</v>
      </c>
      <c r="J181" s="211" t="s">
        <v>19</v>
      </c>
      <c r="K181" s="219">
        <v>96.0</v>
      </c>
      <c r="L181" s="219">
        <v>89.0</v>
      </c>
      <c r="M181" s="220" t="s">
        <v>348</v>
      </c>
      <c r="N181" s="283" t="s">
        <v>18</v>
      </c>
      <c r="O181" s="226">
        <v>43647.0</v>
      </c>
      <c r="P181" s="221" t="s">
        <v>207</v>
      </c>
      <c r="Q181" s="286" t="s">
        <v>227</v>
      </c>
      <c r="R181" s="227" t="s">
        <v>209</v>
      </c>
      <c r="S181" s="227" t="s">
        <v>210</v>
      </c>
      <c r="T181" s="227" t="s">
        <v>264</v>
      </c>
      <c r="U181" s="229">
        <v>50.0</v>
      </c>
      <c r="V181" s="229">
        <v>0.1</v>
      </c>
      <c r="W181" s="229">
        <v>320.0</v>
      </c>
      <c r="X181" s="229">
        <v>42241.0</v>
      </c>
      <c r="Y181" s="229">
        <v>2746.0</v>
      </c>
      <c r="Z181" s="227" t="s">
        <v>753</v>
      </c>
      <c r="AA181" s="223" t="s">
        <v>37</v>
      </c>
    </row>
    <row r="182" ht="42.75" customHeight="1">
      <c r="A182" s="208">
        <v>181.0</v>
      </c>
      <c r="B182" s="208">
        <v>4.611E9</v>
      </c>
      <c r="C182" s="223" t="s">
        <v>10</v>
      </c>
      <c r="D182" s="223" t="s">
        <v>154</v>
      </c>
      <c r="E182" s="234" t="s">
        <v>754</v>
      </c>
      <c r="F182" s="223">
        <v>126.3923375</v>
      </c>
      <c r="G182" s="223">
        <v>34.811875</v>
      </c>
      <c r="H182" s="231" t="s">
        <v>755</v>
      </c>
      <c r="I182" s="210">
        <v>1.3333333333333333</v>
      </c>
      <c r="J182" s="211" t="s">
        <v>17</v>
      </c>
      <c r="K182" s="219">
        <v>13.0</v>
      </c>
      <c r="L182" s="219">
        <v>171.0</v>
      </c>
      <c r="M182" s="220" t="s">
        <v>467</v>
      </c>
      <c r="N182" s="241" t="s">
        <v>19</v>
      </c>
      <c r="O182" s="226">
        <v>43709.0</v>
      </c>
      <c r="P182" s="221" t="s">
        <v>207</v>
      </c>
      <c r="Q182" s="227" t="s">
        <v>570</v>
      </c>
      <c r="R182" s="227" t="s">
        <v>209</v>
      </c>
      <c r="S182" s="335" t="s">
        <v>210</v>
      </c>
      <c r="T182" s="291" t="s">
        <v>756</v>
      </c>
      <c r="U182" s="235">
        <v>70.0</v>
      </c>
      <c r="V182" s="235">
        <v>10.0</v>
      </c>
      <c r="W182" s="235">
        <v>800.0</v>
      </c>
      <c r="X182" s="235">
        <v>1319385.0</v>
      </c>
      <c r="Y182" s="235">
        <v>8518.0</v>
      </c>
      <c r="Z182" s="231" t="s">
        <v>757</v>
      </c>
      <c r="AA182" s="223" t="s">
        <v>758</v>
      </c>
    </row>
    <row r="183" ht="42.75" customHeight="1">
      <c r="A183" s="208">
        <v>182.0</v>
      </c>
      <c r="B183" s="208">
        <v>4.613E9</v>
      </c>
      <c r="C183" s="223" t="s">
        <v>10</v>
      </c>
      <c r="D183" s="223" t="s">
        <v>154</v>
      </c>
      <c r="E183" s="234" t="s">
        <v>759</v>
      </c>
      <c r="F183" s="223">
        <v>127.662313</v>
      </c>
      <c r="G183" s="223">
        <v>34.760425</v>
      </c>
      <c r="H183" s="231" t="s">
        <v>760</v>
      </c>
      <c r="I183" s="210">
        <v>0.4348582362149939</v>
      </c>
      <c r="J183" s="211" t="s">
        <v>19</v>
      </c>
      <c r="K183" s="219">
        <v>176.0</v>
      </c>
      <c r="L183" s="219">
        <v>9.0</v>
      </c>
      <c r="M183" s="220" t="s">
        <v>761</v>
      </c>
      <c r="N183" s="241" t="s">
        <v>17</v>
      </c>
      <c r="O183" s="226">
        <v>36617.0</v>
      </c>
      <c r="P183" s="221" t="s">
        <v>207</v>
      </c>
      <c r="Q183" s="227" t="s">
        <v>388</v>
      </c>
      <c r="R183" s="227" t="s">
        <v>209</v>
      </c>
      <c r="S183" s="231" t="s">
        <v>210</v>
      </c>
      <c r="T183" s="231" t="s">
        <v>350</v>
      </c>
      <c r="U183" s="229">
        <v>50.0</v>
      </c>
      <c r="V183" s="229">
        <v>10.0</v>
      </c>
      <c r="W183" s="229">
        <v>700.0</v>
      </c>
      <c r="X183" s="229">
        <v>80235.0</v>
      </c>
      <c r="Y183" s="229">
        <v>8467.0</v>
      </c>
      <c r="Z183" s="231" t="s">
        <v>762</v>
      </c>
      <c r="AA183" s="223" t="s">
        <v>1125</v>
      </c>
    </row>
    <row r="184" ht="42.75" customHeight="1">
      <c r="A184" s="208">
        <v>183.0</v>
      </c>
      <c r="B184" s="208">
        <v>4.615E9</v>
      </c>
      <c r="C184" s="208" t="s">
        <v>10</v>
      </c>
      <c r="D184" s="208" t="s">
        <v>154</v>
      </c>
      <c r="E184" s="207" t="s">
        <v>764</v>
      </c>
      <c r="F184" s="223">
        <v>127.487243</v>
      </c>
      <c r="G184" s="223">
        <v>34.9506984</v>
      </c>
      <c r="H184" s="231" t="s">
        <v>765</v>
      </c>
      <c r="I184" s="210">
        <v>1.0461114934618032</v>
      </c>
      <c r="J184" s="211" t="s">
        <v>17</v>
      </c>
      <c r="K184" s="219">
        <v>50.0</v>
      </c>
      <c r="L184" s="219">
        <v>135.0</v>
      </c>
      <c r="M184" s="220" t="s">
        <v>348</v>
      </c>
      <c r="N184" s="241" t="s">
        <v>19</v>
      </c>
      <c r="O184" s="226">
        <v>43191.0</v>
      </c>
      <c r="P184" s="221" t="s">
        <v>207</v>
      </c>
      <c r="Q184" s="227" t="s">
        <v>379</v>
      </c>
      <c r="R184" s="227" t="s">
        <v>209</v>
      </c>
      <c r="S184" s="231" t="s">
        <v>471</v>
      </c>
      <c r="T184" s="231" t="s">
        <v>350</v>
      </c>
      <c r="U184" s="229">
        <v>50.0</v>
      </c>
      <c r="V184" s="229">
        <v>10.0</v>
      </c>
      <c r="W184" s="229">
        <v>1520.0</v>
      </c>
      <c r="X184" s="229">
        <v>1234141.0</v>
      </c>
      <c r="Y184" s="229">
        <v>13713.0</v>
      </c>
      <c r="Z184" s="227" t="s">
        <v>766</v>
      </c>
      <c r="AA184" s="234" t="s">
        <v>767</v>
      </c>
    </row>
    <row r="185" ht="42.75" customHeight="1">
      <c r="A185" s="208">
        <v>184.0</v>
      </c>
      <c r="B185" s="208">
        <v>4.617E9</v>
      </c>
      <c r="C185" s="223" t="s">
        <v>10</v>
      </c>
      <c r="D185" s="223" t="s">
        <v>154</v>
      </c>
      <c r="E185" s="223" t="s">
        <v>768</v>
      </c>
      <c r="F185" s="208">
        <v>126.710814</v>
      </c>
      <c r="G185" s="208">
        <v>35.015814</v>
      </c>
      <c r="H185" s="227" t="s">
        <v>769</v>
      </c>
      <c r="I185" s="210">
        <v>0.612088752869166</v>
      </c>
      <c r="J185" s="211" t="s">
        <v>19</v>
      </c>
      <c r="K185" s="219">
        <v>157.0</v>
      </c>
      <c r="L185" s="219">
        <v>28.0</v>
      </c>
      <c r="M185" s="220" t="s">
        <v>348</v>
      </c>
      <c r="N185" s="237" t="s">
        <v>19</v>
      </c>
      <c r="O185" s="226">
        <v>39114.0</v>
      </c>
      <c r="P185" s="221" t="s">
        <v>207</v>
      </c>
      <c r="Q185" s="227" t="s">
        <v>716</v>
      </c>
      <c r="R185" s="227" t="s">
        <v>209</v>
      </c>
      <c r="S185" s="227" t="s">
        <v>210</v>
      </c>
      <c r="T185" s="227" t="s">
        <v>350</v>
      </c>
      <c r="U185" s="217">
        <v>50.0</v>
      </c>
      <c r="V185" s="217">
        <v>10.0</v>
      </c>
      <c r="W185" s="217">
        <v>800.0</v>
      </c>
      <c r="X185" s="217">
        <v>62184.0</v>
      </c>
      <c r="Y185" s="217">
        <v>5138.0</v>
      </c>
      <c r="Z185" s="233" t="s">
        <v>770</v>
      </c>
      <c r="AA185" s="207" t="s">
        <v>771</v>
      </c>
    </row>
    <row r="186" ht="42.75" customHeight="1">
      <c r="A186" s="208">
        <v>185.0</v>
      </c>
      <c r="B186" s="208">
        <v>4.623E9</v>
      </c>
      <c r="C186" s="236" t="s">
        <v>10</v>
      </c>
      <c r="D186" s="236" t="s">
        <v>154</v>
      </c>
      <c r="E186" s="236" t="s">
        <v>772</v>
      </c>
      <c r="F186" s="236">
        <v>127.6958987</v>
      </c>
      <c r="G186" s="236">
        <v>34.9406575</v>
      </c>
      <c r="H186" s="221" t="s">
        <v>773</v>
      </c>
      <c r="I186" s="210">
        <v>0.48115477145148355</v>
      </c>
      <c r="J186" s="211" t="s">
        <v>19</v>
      </c>
      <c r="K186" s="219">
        <v>171.0</v>
      </c>
      <c r="L186" s="219">
        <v>14.0</v>
      </c>
      <c r="M186" s="220" t="s">
        <v>774</v>
      </c>
      <c r="N186" s="237" t="s">
        <v>17</v>
      </c>
      <c r="O186" s="238">
        <v>44792.0</v>
      </c>
      <c r="P186" s="221" t="s">
        <v>207</v>
      </c>
      <c r="Q186" s="221" t="s">
        <v>349</v>
      </c>
      <c r="R186" s="221" t="s">
        <v>209</v>
      </c>
      <c r="S186" s="221" t="s">
        <v>210</v>
      </c>
      <c r="T186" s="221" t="s">
        <v>350</v>
      </c>
      <c r="U186" s="235">
        <v>150.0</v>
      </c>
      <c r="V186" s="235">
        <v>10.0</v>
      </c>
      <c r="W186" s="235">
        <v>600.0</v>
      </c>
      <c r="X186" s="235">
        <v>34777.0</v>
      </c>
      <c r="Y186" s="235">
        <v>6522.0</v>
      </c>
      <c r="Z186" s="239" t="s">
        <v>775</v>
      </c>
      <c r="AA186" s="236" t="s">
        <v>776</v>
      </c>
    </row>
    <row r="187" ht="42.75" customHeight="1">
      <c r="A187" s="208">
        <v>186.0</v>
      </c>
      <c r="B187" s="208">
        <v>4.671E9</v>
      </c>
      <c r="C187" s="223" t="s">
        <v>10</v>
      </c>
      <c r="D187" s="223" t="s">
        <v>154</v>
      </c>
      <c r="E187" s="234" t="s">
        <v>777</v>
      </c>
      <c r="F187" s="223">
        <v>126.988175</v>
      </c>
      <c r="G187" s="223">
        <v>35.321175</v>
      </c>
      <c r="H187" s="231" t="s">
        <v>778</v>
      </c>
      <c r="I187" s="210">
        <v>0.37328094302554027</v>
      </c>
      <c r="J187" s="211" t="s">
        <v>19</v>
      </c>
      <c r="K187" s="219">
        <v>177.0</v>
      </c>
      <c r="L187" s="219">
        <v>8.0</v>
      </c>
      <c r="M187" s="220" t="s">
        <v>348</v>
      </c>
      <c r="N187" s="283" t="s">
        <v>19</v>
      </c>
      <c r="O187" s="226">
        <v>44060.0</v>
      </c>
      <c r="P187" s="221" t="s">
        <v>207</v>
      </c>
      <c r="Q187" s="227" t="s">
        <v>716</v>
      </c>
      <c r="R187" s="227" t="s">
        <v>209</v>
      </c>
      <c r="S187" s="231" t="s">
        <v>210</v>
      </c>
      <c r="T187" s="231" t="s">
        <v>1126</v>
      </c>
      <c r="U187" s="229">
        <v>50.0</v>
      </c>
      <c r="V187" s="229">
        <v>10.0</v>
      </c>
      <c r="W187" s="229">
        <v>190.0</v>
      </c>
      <c r="X187" s="229">
        <v>21758.0</v>
      </c>
      <c r="Y187" s="229">
        <v>1478.0</v>
      </c>
      <c r="Z187" s="233" t="s">
        <v>780</v>
      </c>
      <c r="AA187" s="234" t="s">
        <v>781</v>
      </c>
    </row>
    <row r="188" ht="42.75" customHeight="1">
      <c r="A188" s="208">
        <v>187.0</v>
      </c>
      <c r="B188" s="208">
        <v>4.672E9</v>
      </c>
      <c r="C188" s="208" t="s">
        <v>10</v>
      </c>
      <c r="D188" s="208" t="s">
        <v>154</v>
      </c>
      <c r="E188" s="207" t="s">
        <v>782</v>
      </c>
      <c r="F188" s="208">
        <v>127.2919779</v>
      </c>
      <c r="G188" s="208">
        <v>35.2820169</v>
      </c>
      <c r="H188" s="209" t="s">
        <v>783</v>
      </c>
      <c r="I188" s="210">
        <v>1.1235955056179776</v>
      </c>
      <c r="J188" s="211" t="s">
        <v>17</v>
      </c>
      <c r="K188" s="219">
        <v>30.0</v>
      </c>
      <c r="L188" s="219">
        <v>155.0</v>
      </c>
      <c r="M188" s="220" t="s">
        <v>467</v>
      </c>
      <c r="N188" s="214" t="s">
        <v>19</v>
      </c>
      <c r="O188" s="216">
        <v>37135.0</v>
      </c>
      <c r="P188" s="221" t="s">
        <v>207</v>
      </c>
      <c r="Q188" s="209" t="s">
        <v>513</v>
      </c>
      <c r="R188" s="209" t="s">
        <v>209</v>
      </c>
      <c r="S188" s="209" t="s">
        <v>210</v>
      </c>
      <c r="T188" s="209" t="s">
        <v>616</v>
      </c>
      <c r="U188" s="217">
        <v>70.0</v>
      </c>
      <c r="V188" s="217">
        <v>10.0</v>
      </c>
      <c r="W188" s="217">
        <v>300.0</v>
      </c>
      <c r="X188" s="217">
        <v>8246.0</v>
      </c>
      <c r="Y188" s="217">
        <v>1221.0</v>
      </c>
      <c r="Z188" s="209" t="s">
        <v>784</v>
      </c>
      <c r="AA188" s="208" t="s">
        <v>785</v>
      </c>
    </row>
    <row r="189" ht="42.75" customHeight="1">
      <c r="A189" s="208">
        <v>188.0</v>
      </c>
      <c r="B189" s="208">
        <v>4.673E9</v>
      </c>
      <c r="C189" s="223" t="s">
        <v>10</v>
      </c>
      <c r="D189" s="223" t="s">
        <v>154</v>
      </c>
      <c r="E189" s="234" t="s">
        <v>786</v>
      </c>
      <c r="F189" s="223">
        <v>127.4629375</v>
      </c>
      <c r="G189" s="223">
        <v>35.2025096</v>
      </c>
      <c r="H189" s="227" t="s">
        <v>787</v>
      </c>
      <c r="I189" s="210">
        <v>1.4457831325301205</v>
      </c>
      <c r="J189" s="211" t="s">
        <v>17</v>
      </c>
      <c r="K189" s="219">
        <v>8.0</v>
      </c>
      <c r="L189" s="219">
        <v>177.0</v>
      </c>
      <c r="M189" s="220" t="s">
        <v>467</v>
      </c>
      <c r="N189" s="241" t="s">
        <v>19</v>
      </c>
      <c r="O189" s="226">
        <v>41334.0</v>
      </c>
      <c r="P189" s="221" t="s">
        <v>207</v>
      </c>
      <c r="Q189" s="227" t="s">
        <v>388</v>
      </c>
      <c r="R189" s="227" t="s">
        <v>209</v>
      </c>
      <c r="S189" s="231" t="s">
        <v>210</v>
      </c>
      <c r="T189" s="231" t="s">
        <v>350</v>
      </c>
      <c r="U189" s="229">
        <v>70.0</v>
      </c>
      <c r="V189" s="229">
        <v>10.0</v>
      </c>
      <c r="W189" s="229">
        <v>120.0</v>
      </c>
      <c r="X189" s="229">
        <v>24810.0</v>
      </c>
      <c r="Y189" s="229">
        <v>885.0</v>
      </c>
      <c r="Z189" s="227" t="s">
        <v>788</v>
      </c>
      <c r="AA189" s="236" t="s">
        <v>789</v>
      </c>
    </row>
    <row r="190" ht="42.75" customHeight="1">
      <c r="A190" s="208">
        <v>189.0</v>
      </c>
      <c r="B190" s="208">
        <v>4.677E9</v>
      </c>
      <c r="C190" s="236" t="s">
        <v>10</v>
      </c>
      <c r="D190" s="236" t="s">
        <v>154</v>
      </c>
      <c r="E190" s="236" t="s">
        <v>790</v>
      </c>
      <c r="F190" s="236">
        <v>127.275507</v>
      </c>
      <c r="G190" s="236">
        <v>34.6047049</v>
      </c>
      <c r="H190" s="221" t="s">
        <v>791</v>
      </c>
      <c r="I190" s="210">
        <v>0.6299212598425197</v>
      </c>
      <c r="J190" s="211" t="s">
        <v>19</v>
      </c>
      <c r="K190" s="219">
        <v>154.0</v>
      </c>
      <c r="L190" s="219">
        <v>31.0</v>
      </c>
      <c r="M190" s="220" t="s">
        <v>348</v>
      </c>
      <c r="N190" s="237" t="s">
        <v>19</v>
      </c>
      <c r="O190" s="238">
        <v>43761.0</v>
      </c>
      <c r="P190" s="221" t="s">
        <v>207</v>
      </c>
      <c r="Q190" s="221" t="s">
        <v>570</v>
      </c>
      <c r="R190" s="221" t="s">
        <v>209</v>
      </c>
      <c r="S190" s="221" t="s">
        <v>210</v>
      </c>
      <c r="T190" s="221" t="s">
        <v>350</v>
      </c>
      <c r="U190" s="235">
        <v>50.0</v>
      </c>
      <c r="V190" s="235">
        <v>10.0</v>
      </c>
      <c r="W190" s="235">
        <v>400.0</v>
      </c>
      <c r="X190" s="235">
        <v>6460.0</v>
      </c>
      <c r="Y190" s="235">
        <v>2370.0</v>
      </c>
      <c r="Z190" s="239" t="s">
        <v>792</v>
      </c>
      <c r="AA190" s="236" t="s">
        <v>793</v>
      </c>
    </row>
    <row r="191" ht="42.75" customHeight="1">
      <c r="A191" s="208">
        <v>190.0</v>
      </c>
      <c r="B191" s="208">
        <v>4.678E9</v>
      </c>
      <c r="C191" s="223" t="s">
        <v>10</v>
      </c>
      <c r="D191" s="236" t="s">
        <v>154</v>
      </c>
      <c r="E191" s="236" t="s">
        <v>794</v>
      </c>
      <c r="F191" s="236">
        <v>127.080088</v>
      </c>
      <c r="G191" s="236">
        <v>34.771458</v>
      </c>
      <c r="H191" s="221" t="s">
        <v>795</v>
      </c>
      <c r="I191" s="210">
        <v>0.8651162790697674</v>
      </c>
      <c r="J191" s="211" t="s">
        <v>19</v>
      </c>
      <c r="K191" s="219">
        <v>97.0</v>
      </c>
      <c r="L191" s="219">
        <v>88.0</v>
      </c>
      <c r="M191" s="220" t="s">
        <v>796</v>
      </c>
      <c r="N191" s="237" t="s">
        <v>18</v>
      </c>
      <c r="O191" s="238">
        <v>43709.0</v>
      </c>
      <c r="P191" s="221" t="s">
        <v>207</v>
      </c>
      <c r="Q191" s="221" t="s">
        <v>388</v>
      </c>
      <c r="R191" s="221" t="s">
        <v>209</v>
      </c>
      <c r="S191" s="221" t="s">
        <v>210</v>
      </c>
      <c r="T191" s="221" t="s">
        <v>350</v>
      </c>
      <c r="U191" s="235">
        <v>70.0</v>
      </c>
      <c r="V191" s="235">
        <v>10.0</v>
      </c>
      <c r="W191" s="235">
        <v>372.0</v>
      </c>
      <c r="X191" s="235">
        <v>27740.0</v>
      </c>
      <c r="Y191" s="235">
        <v>100.0</v>
      </c>
      <c r="Z191" s="239" t="s">
        <v>797</v>
      </c>
      <c r="AA191" s="236" t="s">
        <v>37</v>
      </c>
    </row>
    <row r="192" ht="42.75" customHeight="1">
      <c r="A192" s="208">
        <v>191.0</v>
      </c>
      <c r="B192" s="208">
        <v>4.679E9</v>
      </c>
      <c r="C192" s="223" t="s">
        <v>10</v>
      </c>
      <c r="D192" s="223" t="s">
        <v>154</v>
      </c>
      <c r="E192" s="234" t="s">
        <v>798</v>
      </c>
      <c r="F192" s="223">
        <v>126.9864771</v>
      </c>
      <c r="G192" s="223">
        <v>35.0645238</v>
      </c>
      <c r="H192" s="227" t="s">
        <v>799</v>
      </c>
      <c r="I192" s="210">
        <v>0.7070707070707071</v>
      </c>
      <c r="J192" s="211" t="s">
        <v>19</v>
      </c>
      <c r="K192" s="219">
        <v>135.0</v>
      </c>
      <c r="L192" s="219">
        <v>50.0</v>
      </c>
      <c r="M192" s="220" t="s">
        <v>348</v>
      </c>
      <c r="N192" s="237" t="s">
        <v>22</v>
      </c>
      <c r="O192" s="226">
        <v>43705.0</v>
      </c>
      <c r="P192" s="221" t="s">
        <v>207</v>
      </c>
      <c r="Q192" s="227" t="s">
        <v>388</v>
      </c>
      <c r="R192" s="227" t="s">
        <v>209</v>
      </c>
      <c r="S192" s="227" t="s">
        <v>210</v>
      </c>
      <c r="T192" s="227" t="s">
        <v>350</v>
      </c>
      <c r="U192" s="229">
        <v>50.0</v>
      </c>
      <c r="V192" s="229">
        <v>10.0</v>
      </c>
      <c r="W192" s="229">
        <v>700.0</v>
      </c>
      <c r="X192" s="229">
        <v>19873.0</v>
      </c>
      <c r="Y192" s="229">
        <v>2806.0</v>
      </c>
      <c r="Z192" s="227" t="s">
        <v>800</v>
      </c>
      <c r="AA192" s="223" t="s">
        <v>37</v>
      </c>
    </row>
    <row r="193" ht="42.75" customHeight="1">
      <c r="A193" s="208">
        <v>192.0</v>
      </c>
      <c r="B193" s="208">
        <v>4.68E9</v>
      </c>
      <c r="C193" s="223" t="s">
        <v>10</v>
      </c>
      <c r="D193" s="223" t="s">
        <v>154</v>
      </c>
      <c r="E193" s="223" t="s">
        <v>801</v>
      </c>
      <c r="F193" s="223">
        <v>126.9070507</v>
      </c>
      <c r="G193" s="223">
        <v>34.681622</v>
      </c>
      <c r="H193" s="227" t="s">
        <v>802</v>
      </c>
      <c r="I193" s="210">
        <v>0.75</v>
      </c>
      <c r="J193" s="211" t="s">
        <v>19</v>
      </c>
      <c r="K193" s="219">
        <v>125.0</v>
      </c>
      <c r="L193" s="219">
        <v>59.0</v>
      </c>
      <c r="M193" s="220" t="s">
        <v>348</v>
      </c>
      <c r="N193" s="237" t="s">
        <v>22</v>
      </c>
      <c r="O193" s="226">
        <v>43770.0</v>
      </c>
      <c r="P193" s="221" t="s">
        <v>207</v>
      </c>
      <c r="Q193" s="227" t="s">
        <v>388</v>
      </c>
      <c r="R193" s="227" t="s">
        <v>237</v>
      </c>
      <c r="S193" s="227" t="s">
        <v>210</v>
      </c>
      <c r="T193" s="227" t="s">
        <v>350</v>
      </c>
      <c r="U193" s="229">
        <v>50.0</v>
      </c>
      <c r="V193" s="229">
        <v>10.0</v>
      </c>
      <c r="W193" s="229">
        <v>150.0</v>
      </c>
      <c r="X193" s="229">
        <v>52160.0</v>
      </c>
      <c r="Y193" s="229">
        <v>1545.0</v>
      </c>
      <c r="Z193" s="227" t="s">
        <v>803</v>
      </c>
      <c r="AA193" s="223" t="s">
        <v>1127</v>
      </c>
    </row>
    <row r="194" ht="42.75" customHeight="1">
      <c r="A194" s="208">
        <v>193.0</v>
      </c>
      <c r="B194" s="208">
        <v>4.681E9</v>
      </c>
      <c r="C194" s="208" t="s">
        <v>10</v>
      </c>
      <c r="D194" s="208" t="s">
        <v>154</v>
      </c>
      <c r="E194" s="207" t="s">
        <v>805</v>
      </c>
      <c r="F194" s="223">
        <v>126.7672</v>
      </c>
      <c r="G194" s="223">
        <v>34.64209</v>
      </c>
      <c r="H194" s="231" t="s">
        <v>806</v>
      </c>
      <c r="I194" s="210">
        <v>0.5758157389635317</v>
      </c>
      <c r="J194" s="211" t="s">
        <v>19</v>
      </c>
      <c r="K194" s="219">
        <v>161.0</v>
      </c>
      <c r="L194" s="219">
        <v>24.0</v>
      </c>
      <c r="M194" s="220" t="s">
        <v>807</v>
      </c>
      <c r="N194" s="241" t="s">
        <v>17</v>
      </c>
      <c r="O194" s="238">
        <v>40909.0</v>
      </c>
      <c r="P194" s="221" t="s">
        <v>207</v>
      </c>
      <c r="Q194" s="227" t="s">
        <v>1128</v>
      </c>
      <c r="R194" s="227" t="s">
        <v>209</v>
      </c>
      <c r="S194" s="231" t="s">
        <v>210</v>
      </c>
      <c r="T194" s="221" t="s">
        <v>809</v>
      </c>
      <c r="U194" s="229">
        <v>70.0</v>
      </c>
      <c r="V194" s="229">
        <v>10.0</v>
      </c>
      <c r="W194" s="229">
        <v>300.0</v>
      </c>
      <c r="X194" s="229">
        <v>15386.0</v>
      </c>
      <c r="Y194" s="229">
        <v>1402.0</v>
      </c>
      <c r="Z194" s="227" t="s">
        <v>810</v>
      </c>
      <c r="AA194" s="223" t="s">
        <v>1129</v>
      </c>
    </row>
    <row r="195" ht="42.75" customHeight="1">
      <c r="A195" s="208">
        <v>194.0</v>
      </c>
      <c r="B195" s="208">
        <v>4.682E9</v>
      </c>
      <c r="C195" s="223" t="s">
        <v>10</v>
      </c>
      <c r="D195" s="223" t="s">
        <v>154</v>
      </c>
      <c r="E195" s="234" t="s">
        <v>812</v>
      </c>
      <c r="F195" s="223">
        <v>126.5994353</v>
      </c>
      <c r="G195" s="223">
        <v>34.5740398</v>
      </c>
      <c r="H195" s="231" t="s">
        <v>813</v>
      </c>
      <c r="I195" s="210">
        <v>0.7741935483870968</v>
      </c>
      <c r="J195" s="211" t="s">
        <v>19</v>
      </c>
      <c r="K195" s="219">
        <v>121.0</v>
      </c>
      <c r="L195" s="219">
        <v>64.0</v>
      </c>
      <c r="M195" s="220" t="s">
        <v>807</v>
      </c>
      <c r="N195" s="283" t="s">
        <v>19</v>
      </c>
      <c r="O195" s="226">
        <v>43568.0</v>
      </c>
      <c r="P195" s="221" t="s">
        <v>207</v>
      </c>
      <c r="Q195" s="227" t="s">
        <v>1130</v>
      </c>
      <c r="R195" s="227" t="s">
        <v>209</v>
      </c>
      <c r="S195" s="231" t="s">
        <v>210</v>
      </c>
      <c r="T195" s="231" t="s">
        <v>350</v>
      </c>
      <c r="U195" s="229">
        <v>70.0</v>
      </c>
      <c r="V195" s="229">
        <v>10.0</v>
      </c>
      <c r="W195" s="229">
        <v>1200.0</v>
      </c>
      <c r="X195" s="229">
        <v>43136.0</v>
      </c>
      <c r="Y195" s="229">
        <v>3799.0</v>
      </c>
      <c r="Z195" s="231" t="s">
        <v>815</v>
      </c>
      <c r="AA195" s="223" t="s">
        <v>816</v>
      </c>
    </row>
    <row r="196" ht="42.75" customHeight="1">
      <c r="A196" s="208">
        <v>195.0</v>
      </c>
      <c r="B196" s="208">
        <v>4.683E9</v>
      </c>
      <c r="C196" s="223" t="s">
        <v>10</v>
      </c>
      <c r="D196" s="223" t="s">
        <v>154</v>
      </c>
      <c r="E196" s="234" t="s">
        <v>817</v>
      </c>
      <c r="F196" s="223">
        <v>126.6967961</v>
      </c>
      <c r="G196" s="223">
        <v>34.8001638</v>
      </c>
      <c r="H196" s="231" t="s">
        <v>818</v>
      </c>
      <c r="I196" s="210">
        <v>0.667779632721202</v>
      </c>
      <c r="J196" s="211" t="s">
        <v>19</v>
      </c>
      <c r="K196" s="219">
        <v>153.0</v>
      </c>
      <c r="L196" s="219">
        <v>32.0</v>
      </c>
      <c r="M196" s="220" t="s">
        <v>467</v>
      </c>
      <c r="N196" s="283" t="s">
        <v>18</v>
      </c>
      <c r="O196" s="226">
        <v>39114.0</v>
      </c>
      <c r="P196" s="221" t="s">
        <v>207</v>
      </c>
      <c r="Q196" s="227" t="s">
        <v>379</v>
      </c>
      <c r="R196" s="231" t="s">
        <v>819</v>
      </c>
      <c r="S196" s="231" t="s">
        <v>210</v>
      </c>
      <c r="T196" s="227" t="s">
        <v>820</v>
      </c>
      <c r="U196" s="229">
        <v>70.0</v>
      </c>
      <c r="V196" s="229">
        <v>10.0</v>
      </c>
      <c r="W196" s="229">
        <v>400.0</v>
      </c>
      <c r="X196" s="229">
        <v>17041.0</v>
      </c>
      <c r="Y196" s="229">
        <v>1684.0</v>
      </c>
      <c r="Z196" s="231" t="s">
        <v>821</v>
      </c>
      <c r="AA196" s="223" t="s">
        <v>822</v>
      </c>
    </row>
    <row r="197" ht="42.75" customHeight="1">
      <c r="A197" s="208">
        <v>196.0</v>
      </c>
      <c r="B197" s="208">
        <v>4.684E9</v>
      </c>
      <c r="C197" s="223" t="s">
        <v>10</v>
      </c>
      <c r="D197" s="223" t="s">
        <v>154</v>
      </c>
      <c r="E197" s="234" t="s">
        <v>823</v>
      </c>
      <c r="F197" s="223">
        <v>126.4817117</v>
      </c>
      <c r="G197" s="223">
        <v>34.9904886</v>
      </c>
      <c r="H197" s="231" t="s">
        <v>824</v>
      </c>
      <c r="I197" s="210">
        <v>0.7898894154818326</v>
      </c>
      <c r="J197" s="211" t="s">
        <v>19</v>
      </c>
      <c r="K197" s="219">
        <v>116.0</v>
      </c>
      <c r="L197" s="219">
        <v>69.0</v>
      </c>
      <c r="M197" s="220" t="s">
        <v>348</v>
      </c>
      <c r="N197" s="241" t="s">
        <v>19</v>
      </c>
      <c r="O197" s="226">
        <v>43656.0</v>
      </c>
      <c r="P197" s="221" t="s">
        <v>207</v>
      </c>
      <c r="Q197" s="227" t="s">
        <v>349</v>
      </c>
      <c r="R197" s="227" t="s">
        <v>209</v>
      </c>
      <c r="S197" s="231" t="s">
        <v>210</v>
      </c>
      <c r="T197" s="231" t="s">
        <v>350</v>
      </c>
      <c r="U197" s="229">
        <v>50.0</v>
      </c>
      <c r="V197" s="229">
        <v>10.0</v>
      </c>
      <c r="W197" s="229">
        <v>1000.0</v>
      </c>
      <c r="X197" s="229">
        <v>30088.0</v>
      </c>
      <c r="Y197" s="229">
        <v>4066.0</v>
      </c>
      <c r="Z197" s="231" t="s">
        <v>825</v>
      </c>
      <c r="AA197" s="223" t="s">
        <v>826</v>
      </c>
    </row>
    <row r="198" ht="42.75" customHeight="1">
      <c r="A198" s="208">
        <v>197.0</v>
      </c>
      <c r="B198" s="208">
        <v>4.686E9</v>
      </c>
      <c r="C198" s="223" t="s">
        <v>10</v>
      </c>
      <c r="D198" s="223" t="s">
        <v>154</v>
      </c>
      <c r="E198" s="234" t="s">
        <v>827</v>
      </c>
      <c r="F198" s="223">
        <v>126.5165816</v>
      </c>
      <c r="G198" s="223">
        <v>35.065929</v>
      </c>
      <c r="H198" s="227" t="s">
        <v>828</v>
      </c>
      <c r="I198" s="210">
        <v>1.1376564277588168</v>
      </c>
      <c r="J198" s="211" t="s">
        <v>17</v>
      </c>
      <c r="K198" s="219">
        <v>27.0</v>
      </c>
      <c r="L198" s="219">
        <v>158.0</v>
      </c>
      <c r="M198" s="220" t="s">
        <v>485</v>
      </c>
      <c r="N198" s="241" t="s">
        <v>18</v>
      </c>
      <c r="O198" s="226">
        <v>40590.0</v>
      </c>
      <c r="P198" s="221" t="s">
        <v>207</v>
      </c>
      <c r="Q198" s="227" t="s">
        <v>1131</v>
      </c>
      <c r="R198" s="227" t="s">
        <v>830</v>
      </c>
      <c r="S198" s="227" t="s">
        <v>210</v>
      </c>
      <c r="T198" s="227" t="s">
        <v>350</v>
      </c>
      <c r="U198" s="229">
        <v>100.0</v>
      </c>
      <c r="V198" s="229">
        <v>10.0</v>
      </c>
      <c r="W198" s="229">
        <v>400.0</v>
      </c>
      <c r="X198" s="229">
        <v>27102.0</v>
      </c>
      <c r="Y198" s="229">
        <v>1002.0</v>
      </c>
      <c r="Z198" s="233" t="s">
        <v>831</v>
      </c>
      <c r="AA198" s="223" t="s">
        <v>1132</v>
      </c>
    </row>
    <row r="199" ht="42.75" customHeight="1">
      <c r="A199" s="208">
        <v>198.0</v>
      </c>
      <c r="B199" s="208">
        <v>4.687E9</v>
      </c>
      <c r="C199" s="208" t="s">
        <v>10</v>
      </c>
      <c r="D199" s="208" t="s">
        <v>154</v>
      </c>
      <c r="E199" s="207" t="s">
        <v>833</v>
      </c>
      <c r="F199" s="271">
        <v>126.5120143</v>
      </c>
      <c r="G199" s="271">
        <v>35.2772127</v>
      </c>
      <c r="H199" s="272" t="s">
        <v>834</v>
      </c>
      <c r="I199" s="210">
        <v>0.6006006006006006</v>
      </c>
      <c r="J199" s="211" t="s">
        <v>19</v>
      </c>
      <c r="K199" s="219">
        <v>158.0</v>
      </c>
      <c r="L199" s="219">
        <v>27.0</v>
      </c>
      <c r="M199" s="313" t="s">
        <v>835</v>
      </c>
      <c r="N199" s="274" t="s">
        <v>19</v>
      </c>
      <c r="O199" s="275">
        <v>43466.0</v>
      </c>
      <c r="P199" s="272" t="s">
        <v>207</v>
      </c>
      <c r="Q199" s="272" t="s">
        <v>388</v>
      </c>
      <c r="R199" s="272" t="s">
        <v>209</v>
      </c>
      <c r="S199" s="272" t="s">
        <v>210</v>
      </c>
      <c r="T199" s="272" t="s">
        <v>836</v>
      </c>
      <c r="U199" s="277">
        <v>50.0</v>
      </c>
      <c r="V199" s="277">
        <v>10.0</v>
      </c>
      <c r="W199" s="277">
        <v>400.0</v>
      </c>
      <c r="X199" s="277">
        <v>57291.0</v>
      </c>
      <c r="Y199" s="277">
        <v>3180.0</v>
      </c>
      <c r="Z199" s="276" t="s">
        <v>1133</v>
      </c>
      <c r="AA199" s="270" t="s">
        <v>37</v>
      </c>
    </row>
    <row r="200" ht="42.75" customHeight="1">
      <c r="A200" s="208">
        <v>199.0</v>
      </c>
      <c r="B200" s="208">
        <v>4.688E9</v>
      </c>
      <c r="C200" s="223" t="s">
        <v>10</v>
      </c>
      <c r="D200" s="223" t="s">
        <v>154</v>
      </c>
      <c r="E200" s="234" t="s">
        <v>838</v>
      </c>
      <c r="F200" s="223">
        <v>126.784814</v>
      </c>
      <c r="G200" s="223">
        <v>35.301943</v>
      </c>
      <c r="H200" s="231" t="s">
        <v>839</v>
      </c>
      <c r="I200" s="210">
        <v>0.6796116504854369</v>
      </c>
      <c r="J200" s="211" t="s">
        <v>19</v>
      </c>
      <c r="K200" s="219">
        <v>147.0</v>
      </c>
      <c r="L200" s="219">
        <v>38.0</v>
      </c>
      <c r="M200" s="220" t="s">
        <v>348</v>
      </c>
      <c r="N200" s="241" t="s">
        <v>19</v>
      </c>
      <c r="O200" s="226">
        <v>43739.0</v>
      </c>
      <c r="P200" s="221" t="s">
        <v>207</v>
      </c>
      <c r="Q200" s="227" t="s">
        <v>840</v>
      </c>
      <c r="R200" s="231" t="s">
        <v>209</v>
      </c>
      <c r="S200" s="231" t="s">
        <v>210</v>
      </c>
      <c r="T200" s="231" t="s">
        <v>350</v>
      </c>
      <c r="U200" s="229">
        <v>50.0</v>
      </c>
      <c r="V200" s="229">
        <v>10.0</v>
      </c>
      <c r="W200" s="229">
        <v>350.0</v>
      </c>
      <c r="X200" s="229">
        <v>7815.0</v>
      </c>
      <c r="Y200" s="229">
        <v>1984.0</v>
      </c>
      <c r="Z200" s="231" t="s">
        <v>841</v>
      </c>
      <c r="AA200" s="223" t="s">
        <v>842</v>
      </c>
    </row>
    <row r="201" ht="42.75" customHeight="1">
      <c r="A201" s="208">
        <v>200.0</v>
      </c>
      <c r="B201" s="208">
        <v>4.689E9</v>
      </c>
      <c r="C201" s="208" t="s">
        <v>10</v>
      </c>
      <c r="D201" s="208" t="s">
        <v>154</v>
      </c>
      <c r="E201" s="208" t="s">
        <v>843</v>
      </c>
      <c r="F201" s="208">
        <v>126.7548524</v>
      </c>
      <c r="G201" s="208">
        <v>34.3110391</v>
      </c>
      <c r="H201" s="209" t="s">
        <v>844</v>
      </c>
      <c r="I201" s="210">
        <v>0.9578544061302682</v>
      </c>
      <c r="J201" s="211" t="s">
        <v>19</v>
      </c>
      <c r="K201" s="219">
        <v>72.0</v>
      </c>
      <c r="L201" s="219">
        <v>113.0</v>
      </c>
      <c r="M201" s="220" t="s">
        <v>845</v>
      </c>
      <c r="N201" s="214" t="s">
        <v>19</v>
      </c>
      <c r="O201" s="216">
        <v>43647.0</v>
      </c>
      <c r="P201" s="221" t="s">
        <v>207</v>
      </c>
      <c r="Q201" s="209" t="s">
        <v>570</v>
      </c>
      <c r="R201" s="209" t="s">
        <v>209</v>
      </c>
      <c r="S201" s="209" t="s">
        <v>210</v>
      </c>
      <c r="T201" s="209" t="s">
        <v>350</v>
      </c>
      <c r="U201" s="217">
        <v>50.0</v>
      </c>
      <c r="V201" s="217">
        <v>10.0</v>
      </c>
      <c r="W201" s="217">
        <v>500.0</v>
      </c>
      <c r="X201" s="217">
        <v>21264.0</v>
      </c>
      <c r="Y201" s="217">
        <v>2376.0</v>
      </c>
      <c r="Z201" s="222" t="s">
        <v>846</v>
      </c>
      <c r="AA201" s="208" t="s">
        <v>37</v>
      </c>
    </row>
    <row r="202" ht="42.75" customHeight="1">
      <c r="A202" s="208">
        <v>201.0</v>
      </c>
      <c r="B202" s="208">
        <v>4.69E9</v>
      </c>
      <c r="C202" s="208" t="s">
        <v>10</v>
      </c>
      <c r="D202" s="208" t="s">
        <v>154</v>
      </c>
      <c r="E202" s="208" t="s">
        <v>847</v>
      </c>
      <c r="F202" s="208">
        <v>126.263475</v>
      </c>
      <c r="G202" s="208">
        <v>34.486818</v>
      </c>
      <c r="H202" s="209" t="s">
        <v>848</v>
      </c>
      <c r="I202" s="210">
        <v>0.7407407407407407</v>
      </c>
      <c r="J202" s="211" t="s">
        <v>19</v>
      </c>
      <c r="K202" s="219">
        <v>128.0</v>
      </c>
      <c r="L202" s="219">
        <v>57.0</v>
      </c>
      <c r="M202" s="220" t="s">
        <v>467</v>
      </c>
      <c r="N202" s="214" t="s">
        <v>18</v>
      </c>
      <c r="O202" s="216">
        <v>43647.0</v>
      </c>
      <c r="P202" s="221" t="s">
        <v>207</v>
      </c>
      <c r="Q202" s="209" t="s">
        <v>388</v>
      </c>
      <c r="R202" s="209" t="s">
        <v>209</v>
      </c>
      <c r="S202" s="209" t="s">
        <v>210</v>
      </c>
      <c r="T202" s="209" t="s">
        <v>350</v>
      </c>
      <c r="U202" s="217">
        <v>70.0</v>
      </c>
      <c r="V202" s="217">
        <v>5.0</v>
      </c>
      <c r="W202" s="217">
        <v>240.0</v>
      </c>
      <c r="X202" s="217">
        <v>5047.0</v>
      </c>
      <c r="Y202" s="217">
        <v>1526.0</v>
      </c>
      <c r="Z202" s="222" t="s">
        <v>849</v>
      </c>
      <c r="AA202" s="208" t="s">
        <v>850</v>
      </c>
    </row>
    <row r="203" ht="42.75" customHeight="1">
      <c r="A203" s="208">
        <v>202.0</v>
      </c>
      <c r="B203" s="208">
        <v>4.691E9</v>
      </c>
      <c r="C203" s="236" t="s">
        <v>10</v>
      </c>
      <c r="D203" s="236" t="s">
        <v>154</v>
      </c>
      <c r="E203" s="236" t="s">
        <v>851</v>
      </c>
      <c r="F203" s="236">
        <v>126.351124</v>
      </c>
      <c r="G203" s="236">
        <v>34.833626</v>
      </c>
      <c r="H203" s="221" t="s">
        <v>852</v>
      </c>
      <c r="I203" s="210">
        <v>0.819672131147541</v>
      </c>
      <c r="J203" s="211" t="s">
        <v>19</v>
      </c>
      <c r="K203" s="219">
        <v>108.0</v>
      </c>
      <c r="L203" s="219">
        <v>77.0</v>
      </c>
      <c r="M203" s="220" t="s">
        <v>467</v>
      </c>
      <c r="N203" s="269" t="s">
        <v>19</v>
      </c>
      <c r="O203" s="238">
        <v>43678.0</v>
      </c>
      <c r="P203" s="221" t="s">
        <v>207</v>
      </c>
      <c r="Q203" s="221" t="s">
        <v>388</v>
      </c>
      <c r="R203" s="221" t="s">
        <v>209</v>
      </c>
      <c r="S203" s="221" t="s">
        <v>210</v>
      </c>
      <c r="T203" s="221" t="s">
        <v>350</v>
      </c>
      <c r="U203" s="235">
        <v>70.0</v>
      </c>
      <c r="V203" s="235">
        <v>10.0</v>
      </c>
      <c r="W203" s="235">
        <v>150.0</v>
      </c>
      <c r="X203" s="235">
        <v>15764.0</v>
      </c>
      <c r="Y203" s="235">
        <v>1124.0</v>
      </c>
      <c r="Z203" s="239" t="s">
        <v>853</v>
      </c>
      <c r="AA203" s="236" t="s">
        <v>854</v>
      </c>
    </row>
    <row r="204" ht="42.75" customHeight="1">
      <c r="A204" s="208">
        <v>203.0</v>
      </c>
      <c r="B204" s="208">
        <v>4.711E9</v>
      </c>
      <c r="C204" s="208" t="s">
        <v>10</v>
      </c>
      <c r="D204" s="208" t="s">
        <v>109</v>
      </c>
      <c r="E204" s="207" t="s">
        <v>855</v>
      </c>
      <c r="F204" s="223">
        <v>129.3433898</v>
      </c>
      <c r="G204" s="223">
        <v>36.0190333</v>
      </c>
      <c r="H204" s="227" t="s">
        <v>856</v>
      </c>
      <c r="I204" s="210">
        <v>0.8958677685950414</v>
      </c>
      <c r="J204" s="211" t="s">
        <v>19</v>
      </c>
      <c r="K204" s="219">
        <v>90.0</v>
      </c>
      <c r="L204" s="219">
        <v>95.0</v>
      </c>
      <c r="M204" s="220" t="s">
        <v>348</v>
      </c>
      <c r="N204" s="241" t="s">
        <v>19</v>
      </c>
      <c r="O204" s="226">
        <v>42758.0</v>
      </c>
      <c r="P204" s="221" t="s">
        <v>207</v>
      </c>
      <c r="Q204" s="227" t="s">
        <v>388</v>
      </c>
      <c r="R204" s="227" t="s">
        <v>209</v>
      </c>
      <c r="S204" s="227" t="s">
        <v>210</v>
      </c>
      <c r="T204" s="227" t="s">
        <v>222</v>
      </c>
      <c r="U204" s="229">
        <v>70.0</v>
      </c>
      <c r="V204" s="229">
        <v>10.0</v>
      </c>
      <c r="W204" s="229">
        <v>3252.0</v>
      </c>
      <c r="X204" s="229">
        <v>235551.0</v>
      </c>
      <c r="Y204" s="229">
        <v>22242.0</v>
      </c>
      <c r="Z204" s="227" t="s">
        <v>857</v>
      </c>
      <c r="AA204" s="223" t="s">
        <v>37</v>
      </c>
    </row>
    <row r="205" ht="42.75" customHeight="1">
      <c r="A205" s="208">
        <v>204.0</v>
      </c>
      <c r="B205" s="208">
        <v>4.713E9</v>
      </c>
      <c r="C205" s="208" t="s">
        <v>10</v>
      </c>
      <c r="D205" s="208" t="s">
        <v>109</v>
      </c>
      <c r="E205" s="208" t="s">
        <v>858</v>
      </c>
      <c r="F205" s="223">
        <v>129.224784</v>
      </c>
      <c r="G205" s="223">
        <v>35.856242</v>
      </c>
      <c r="H205" s="227" t="s">
        <v>859</v>
      </c>
      <c r="I205" s="210">
        <v>1.1210191082802548</v>
      </c>
      <c r="J205" s="211" t="s">
        <v>17</v>
      </c>
      <c r="K205" s="219">
        <v>31.0</v>
      </c>
      <c r="L205" s="219">
        <v>154.0</v>
      </c>
      <c r="M205" s="332" t="s">
        <v>262</v>
      </c>
      <c r="N205" s="237" t="s">
        <v>22</v>
      </c>
      <c r="O205" s="226">
        <v>43983.0</v>
      </c>
      <c r="P205" s="221" t="s">
        <v>207</v>
      </c>
      <c r="Q205" s="227" t="s">
        <v>367</v>
      </c>
      <c r="R205" s="227" t="s">
        <v>209</v>
      </c>
      <c r="S205" s="227" t="s">
        <v>210</v>
      </c>
      <c r="T205" s="227" t="s">
        <v>228</v>
      </c>
      <c r="U205" s="229">
        <v>70.0</v>
      </c>
      <c r="V205" s="229">
        <v>7.0</v>
      </c>
      <c r="W205" s="229">
        <v>1760.0</v>
      </c>
      <c r="X205" s="229">
        <v>162819.0</v>
      </c>
      <c r="Y205" s="229">
        <v>13447.0</v>
      </c>
      <c r="Z205" s="227" t="s">
        <v>860</v>
      </c>
      <c r="AA205" s="223" t="s">
        <v>37</v>
      </c>
    </row>
    <row r="206" ht="42.75" customHeight="1">
      <c r="A206" s="208">
        <v>205.0</v>
      </c>
      <c r="B206" s="208">
        <v>4.715E9</v>
      </c>
      <c r="C206" s="208" t="s">
        <v>10</v>
      </c>
      <c r="D206" s="208" t="s">
        <v>109</v>
      </c>
      <c r="E206" s="208" t="s">
        <v>861</v>
      </c>
      <c r="F206" s="223">
        <v>128.1136148</v>
      </c>
      <c r="G206" s="223">
        <v>36.1397714</v>
      </c>
      <c r="H206" s="227" t="s">
        <v>862</v>
      </c>
      <c r="I206" s="210">
        <v>0.695</v>
      </c>
      <c r="J206" s="211" t="s">
        <v>19</v>
      </c>
      <c r="K206" s="219">
        <v>137.0</v>
      </c>
      <c r="L206" s="219">
        <v>48.0</v>
      </c>
      <c r="M206" s="220" t="s">
        <v>348</v>
      </c>
      <c r="N206" s="283" t="s">
        <v>19</v>
      </c>
      <c r="O206" s="226">
        <v>43678.0</v>
      </c>
      <c r="P206" s="221" t="s">
        <v>207</v>
      </c>
      <c r="Q206" s="227" t="s">
        <v>388</v>
      </c>
      <c r="R206" s="227" t="s">
        <v>209</v>
      </c>
      <c r="S206" s="227" t="s">
        <v>210</v>
      </c>
      <c r="T206" s="227" t="s">
        <v>228</v>
      </c>
      <c r="U206" s="229">
        <v>50.0</v>
      </c>
      <c r="V206" s="229">
        <v>10.0</v>
      </c>
      <c r="W206" s="229">
        <v>1251.0</v>
      </c>
      <c r="X206" s="229">
        <v>104787.0</v>
      </c>
      <c r="Y206" s="229">
        <v>5291.0</v>
      </c>
      <c r="Z206" s="227" t="s">
        <v>863</v>
      </c>
      <c r="AA206" s="223" t="s">
        <v>864</v>
      </c>
    </row>
    <row r="207" ht="42.75" customHeight="1">
      <c r="A207" s="208">
        <v>206.0</v>
      </c>
      <c r="B207" s="208">
        <v>4.717E9</v>
      </c>
      <c r="C207" s="236" t="s">
        <v>10</v>
      </c>
      <c r="D207" s="236" t="s">
        <v>109</v>
      </c>
      <c r="E207" s="236" t="s">
        <v>865</v>
      </c>
      <c r="F207" s="236">
        <v>128.7295375</v>
      </c>
      <c r="G207" s="236">
        <v>36.568425</v>
      </c>
      <c r="H207" s="221" t="s">
        <v>866</v>
      </c>
      <c r="I207" s="210">
        <v>1.0405827263267429</v>
      </c>
      <c r="J207" s="211" t="s">
        <v>17</v>
      </c>
      <c r="K207" s="219">
        <v>51.0</v>
      </c>
      <c r="L207" s="219">
        <v>134.0</v>
      </c>
      <c r="M207" s="220" t="s">
        <v>467</v>
      </c>
      <c r="N207" s="237" t="s">
        <v>17</v>
      </c>
      <c r="O207" s="238">
        <v>43805.0</v>
      </c>
      <c r="P207" s="221" t="s">
        <v>207</v>
      </c>
      <c r="Q207" s="221" t="s">
        <v>867</v>
      </c>
      <c r="R207" s="221" t="s">
        <v>237</v>
      </c>
      <c r="S207" s="221" t="s">
        <v>210</v>
      </c>
      <c r="T207" s="221" t="s">
        <v>350</v>
      </c>
      <c r="U207" s="235">
        <v>70.0</v>
      </c>
      <c r="V207" s="235">
        <v>10.0</v>
      </c>
      <c r="W207" s="235">
        <v>1000.0</v>
      </c>
      <c r="X207" s="235">
        <v>108204.0</v>
      </c>
      <c r="Y207" s="235">
        <v>6282.0</v>
      </c>
      <c r="Z207" s="239" t="s">
        <v>868</v>
      </c>
      <c r="AA207" s="236" t="s">
        <v>37</v>
      </c>
    </row>
    <row r="208" ht="42.75" customHeight="1">
      <c r="A208" s="208">
        <v>207.0</v>
      </c>
      <c r="B208" s="208">
        <v>4.719E9</v>
      </c>
      <c r="C208" s="236" t="s">
        <v>10</v>
      </c>
      <c r="D208" s="236" t="s">
        <v>109</v>
      </c>
      <c r="E208" s="236" t="s">
        <v>869</v>
      </c>
      <c r="F208" s="236">
        <v>128.3443</v>
      </c>
      <c r="G208" s="236">
        <v>36.1195987</v>
      </c>
      <c r="H208" s="221" t="s">
        <v>35</v>
      </c>
      <c r="I208" s="210">
        <v>2.4985714285714287</v>
      </c>
      <c r="J208" s="211" t="s">
        <v>17</v>
      </c>
      <c r="K208" s="219">
        <v>1.0</v>
      </c>
      <c r="L208" s="219">
        <v>184.0</v>
      </c>
      <c r="M208" s="220" t="s">
        <v>454</v>
      </c>
      <c r="N208" s="237" t="s">
        <v>22</v>
      </c>
      <c r="O208" s="238">
        <v>43668.0</v>
      </c>
      <c r="P208" s="221" t="s">
        <v>207</v>
      </c>
      <c r="Q208" s="221" t="s">
        <v>388</v>
      </c>
      <c r="R208" s="221" t="s">
        <v>209</v>
      </c>
      <c r="S208" s="221" t="s">
        <v>210</v>
      </c>
      <c r="T208" s="221" t="s">
        <v>264</v>
      </c>
      <c r="U208" s="235">
        <v>40.0</v>
      </c>
      <c r="V208" s="235">
        <v>10.0</v>
      </c>
      <c r="W208" s="235">
        <v>1749.0</v>
      </c>
      <c r="X208" s="235">
        <v>202359.0</v>
      </c>
      <c r="Y208" s="235">
        <v>15537.0</v>
      </c>
      <c r="Z208" s="242" t="s">
        <v>870</v>
      </c>
      <c r="AA208" s="236" t="s">
        <v>37</v>
      </c>
    </row>
    <row r="209" ht="42.75" customHeight="1">
      <c r="A209" s="208">
        <v>208.0</v>
      </c>
      <c r="B209" s="208">
        <v>4.721E9</v>
      </c>
      <c r="C209" s="223" t="s">
        <v>10</v>
      </c>
      <c r="D209" s="223" t="s">
        <v>109</v>
      </c>
      <c r="E209" s="234" t="s">
        <v>871</v>
      </c>
      <c r="F209" s="223">
        <v>128.624063</v>
      </c>
      <c r="G209" s="223">
        <v>36.805667</v>
      </c>
      <c r="H209" s="231" t="s">
        <v>872</v>
      </c>
      <c r="I209" s="210">
        <v>0.9018036072144289</v>
      </c>
      <c r="J209" s="211" t="s">
        <v>19</v>
      </c>
      <c r="K209" s="219">
        <v>87.0</v>
      </c>
      <c r="L209" s="219">
        <v>98.0</v>
      </c>
      <c r="M209" s="220" t="s">
        <v>410</v>
      </c>
      <c r="N209" s="241" t="s">
        <v>18</v>
      </c>
      <c r="O209" s="226">
        <v>43647.0</v>
      </c>
      <c r="P209" s="221" t="s">
        <v>207</v>
      </c>
      <c r="Q209" s="227" t="s">
        <v>379</v>
      </c>
      <c r="R209" s="227" t="s">
        <v>209</v>
      </c>
      <c r="S209" s="231" t="s">
        <v>210</v>
      </c>
      <c r="T209" s="231" t="s">
        <v>350</v>
      </c>
      <c r="U209" s="229">
        <v>60.0</v>
      </c>
      <c r="V209" s="229">
        <v>10.0</v>
      </c>
      <c r="W209" s="229">
        <v>900.0</v>
      </c>
      <c r="X209" s="229">
        <v>43078.0</v>
      </c>
      <c r="Y209" s="229">
        <v>5522.0</v>
      </c>
      <c r="Z209" s="227" t="s">
        <v>873</v>
      </c>
      <c r="AA209" s="223" t="s">
        <v>1134</v>
      </c>
    </row>
    <row r="210" ht="42.75" customHeight="1">
      <c r="A210" s="208">
        <v>209.0</v>
      </c>
      <c r="B210" s="208">
        <v>4.723E9</v>
      </c>
      <c r="C210" s="208" t="s">
        <v>10</v>
      </c>
      <c r="D210" s="208" t="s">
        <v>109</v>
      </c>
      <c r="E210" s="208" t="s">
        <v>875</v>
      </c>
      <c r="F210" s="208">
        <v>128.938613</v>
      </c>
      <c r="G210" s="208">
        <v>35.97326</v>
      </c>
      <c r="H210" s="209" t="s">
        <v>876</v>
      </c>
      <c r="I210" s="210">
        <v>1.0465116279069768</v>
      </c>
      <c r="J210" s="211" t="s">
        <v>17</v>
      </c>
      <c r="K210" s="219">
        <v>48.0</v>
      </c>
      <c r="L210" s="219">
        <v>137.0</v>
      </c>
      <c r="M210" s="220" t="s">
        <v>877</v>
      </c>
      <c r="N210" s="214" t="s">
        <v>19</v>
      </c>
      <c r="O210" s="216">
        <v>43678.0</v>
      </c>
      <c r="P210" s="221" t="s">
        <v>207</v>
      </c>
      <c r="Q210" s="209" t="s">
        <v>388</v>
      </c>
      <c r="R210" s="209" t="s">
        <v>209</v>
      </c>
      <c r="S210" s="209" t="s">
        <v>210</v>
      </c>
      <c r="T210" s="209" t="s">
        <v>878</v>
      </c>
      <c r="U210" s="217">
        <v>70.0</v>
      </c>
      <c r="V210" s="217">
        <v>10.0</v>
      </c>
      <c r="W210" s="217">
        <v>900.0</v>
      </c>
      <c r="X210" s="217">
        <v>66000.0</v>
      </c>
      <c r="Y210" s="217">
        <v>3666.0</v>
      </c>
      <c r="Z210" s="222" t="s">
        <v>879</v>
      </c>
      <c r="AA210" s="208" t="s">
        <v>37</v>
      </c>
    </row>
    <row r="211" ht="42.75" customHeight="1">
      <c r="A211" s="208">
        <v>210.0</v>
      </c>
      <c r="B211" s="208">
        <v>4.725E9</v>
      </c>
      <c r="C211" s="223" t="s">
        <v>10</v>
      </c>
      <c r="D211" s="223" t="s">
        <v>109</v>
      </c>
      <c r="E211" s="234" t="s">
        <v>880</v>
      </c>
      <c r="F211" s="223">
        <v>128.159229</v>
      </c>
      <c r="G211" s="223">
        <v>36.411002</v>
      </c>
      <c r="H211" s="231" t="s">
        <v>881</v>
      </c>
      <c r="I211" s="210">
        <v>1.0845986984815619</v>
      </c>
      <c r="J211" s="211" t="s">
        <v>17</v>
      </c>
      <c r="K211" s="219">
        <v>38.0</v>
      </c>
      <c r="L211" s="219">
        <v>147.0</v>
      </c>
      <c r="M211" s="220" t="s">
        <v>467</v>
      </c>
      <c r="N211" s="283" t="s">
        <v>18</v>
      </c>
      <c r="O211" s="226">
        <v>44029.0</v>
      </c>
      <c r="P211" s="221" t="s">
        <v>207</v>
      </c>
      <c r="Q211" s="227" t="s">
        <v>379</v>
      </c>
      <c r="R211" s="227" t="s">
        <v>209</v>
      </c>
      <c r="S211" s="231" t="s">
        <v>210</v>
      </c>
      <c r="T211" s="227" t="s">
        <v>882</v>
      </c>
      <c r="U211" s="229">
        <v>70.0</v>
      </c>
      <c r="V211" s="229">
        <v>10.0</v>
      </c>
      <c r="W211" s="229">
        <v>1000.0</v>
      </c>
      <c r="X211" s="229">
        <v>49574.0</v>
      </c>
      <c r="Y211" s="229">
        <v>4695.0</v>
      </c>
      <c r="Z211" s="233" t="s">
        <v>883</v>
      </c>
      <c r="AA211" s="223" t="s">
        <v>37</v>
      </c>
    </row>
    <row r="212" ht="42.75" customHeight="1">
      <c r="A212" s="208">
        <v>211.0</v>
      </c>
      <c r="B212" s="208">
        <v>4.728E9</v>
      </c>
      <c r="C212" s="208" t="s">
        <v>10</v>
      </c>
      <c r="D212" s="208" t="s">
        <v>109</v>
      </c>
      <c r="E212" s="207" t="s">
        <v>884</v>
      </c>
      <c r="F212" s="208">
        <v>128.186787</v>
      </c>
      <c r="G212" s="208">
        <v>36.586522</v>
      </c>
      <c r="H212" s="209" t="s">
        <v>885</v>
      </c>
      <c r="I212" s="210">
        <v>0.5386934673366834</v>
      </c>
      <c r="J212" s="211" t="s">
        <v>19</v>
      </c>
      <c r="K212" s="219">
        <v>165.0</v>
      </c>
      <c r="L212" s="219">
        <v>20.0</v>
      </c>
      <c r="M212" s="220" t="s">
        <v>348</v>
      </c>
      <c r="N212" s="214" t="s">
        <v>18</v>
      </c>
      <c r="O212" s="216">
        <v>43983.0</v>
      </c>
      <c r="P212" s="221" t="s">
        <v>207</v>
      </c>
      <c r="Q212" s="209" t="s">
        <v>379</v>
      </c>
      <c r="R212" s="209" t="s">
        <v>209</v>
      </c>
      <c r="S212" s="279" t="s">
        <v>210</v>
      </c>
      <c r="T212" s="209" t="s">
        <v>350</v>
      </c>
      <c r="U212" s="217">
        <v>50.0</v>
      </c>
      <c r="V212" s="217">
        <v>10.0</v>
      </c>
      <c r="W212" s="217">
        <v>536.0</v>
      </c>
      <c r="X212" s="217">
        <v>21558.0</v>
      </c>
      <c r="Y212" s="217">
        <v>3385.0</v>
      </c>
      <c r="Z212" s="209" t="s">
        <v>886</v>
      </c>
      <c r="AA212" s="208" t="s">
        <v>887</v>
      </c>
    </row>
    <row r="213" ht="42.75" customHeight="1">
      <c r="A213" s="208">
        <v>212.0</v>
      </c>
      <c r="B213" s="208">
        <v>4.729E9</v>
      </c>
      <c r="C213" s="208" t="s">
        <v>10</v>
      </c>
      <c r="D213" s="208" t="s">
        <v>109</v>
      </c>
      <c r="E213" s="208" t="s">
        <v>888</v>
      </c>
      <c r="F213" s="236">
        <v>128.741201</v>
      </c>
      <c r="G213" s="236">
        <v>35.82509</v>
      </c>
      <c r="H213" s="221" t="s">
        <v>889</v>
      </c>
      <c r="I213" s="210">
        <v>1.1450381679389312</v>
      </c>
      <c r="J213" s="211" t="s">
        <v>17</v>
      </c>
      <c r="K213" s="219">
        <v>24.0</v>
      </c>
      <c r="L213" s="219">
        <v>161.0</v>
      </c>
      <c r="M213" s="220" t="s">
        <v>269</v>
      </c>
      <c r="N213" s="237" t="s">
        <v>19</v>
      </c>
      <c r="O213" s="238">
        <v>43966.0</v>
      </c>
      <c r="P213" s="221" t="s">
        <v>207</v>
      </c>
      <c r="Q213" s="221" t="s">
        <v>227</v>
      </c>
      <c r="R213" s="221" t="s">
        <v>209</v>
      </c>
      <c r="S213" s="221" t="s">
        <v>210</v>
      </c>
      <c r="T213" s="221" t="s">
        <v>228</v>
      </c>
      <c r="U213" s="235">
        <v>50.0</v>
      </c>
      <c r="V213" s="235">
        <v>7.0</v>
      </c>
      <c r="W213" s="235">
        <v>1800.0</v>
      </c>
      <c r="X213" s="235">
        <v>245834.0</v>
      </c>
      <c r="Y213" s="235">
        <v>10471.0</v>
      </c>
      <c r="Z213" s="239" t="s">
        <v>890</v>
      </c>
      <c r="AA213" s="236" t="s">
        <v>37</v>
      </c>
    </row>
    <row r="214" ht="42.75" customHeight="1">
      <c r="A214" s="246">
        <v>213.0</v>
      </c>
      <c r="B214" s="246">
        <v>4.772E9</v>
      </c>
      <c r="C214" s="246" t="s">
        <v>10</v>
      </c>
      <c r="D214" s="246" t="s">
        <v>109</v>
      </c>
      <c r="E214" s="247" t="s">
        <v>891</v>
      </c>
      <c r="F214" s="246">
        <v>128.572657</v>
      </c>
      <c r="G214" s="246">
        <v>36.242945</v>
      </c>
      <c r="H214" s="247" t="s">
        <v>892</v>
      </c>
      <c r="I214" s="249" t="s">
        <v>37</v>
      </c>
      <c r="J214" s="367" t="s">
        <v>893</v>
      </c>
      <c r="K214" s="251" t="s">
        <v>37</v>
      </c>
      <c r="L214" s="251" t="s">
        <v>37</v>
      </c>
      <c r="M214" s="368" t="s">
        <v>348</v>
      </c>
      <c r="N214" s="369" t="s">
        <v>23</v>
      </c>
      <c r="O214" s="254">
        <v>43983.0</v>
      </c>
      <c r="P214" s="370">
        <v>44732.0</v>
      </c>
      <c r="Q214" s="246" t="s">
        <v>894</v>
      </c>
      <c r="R214" s="246" t="s">
        <v>209</v>
      </c>
      <c r="S214" s="247" t="s">
        <v>210</v>
      </c>
      <c r="T214" s="246" t="s">
        <v>882</v>
      </c>
      <c r="U214" s="248" t="s">
        <v>37</v>
      </c>
      <c r="V214" s="248" t="s">
        <v>37</v>
      </c>
      <c r="W214" s="248" t="s">
        <v>37</v>
      </c>
      <c r="X214" s="248" t="s">
        <v>37</v>
      </c>
      <c r="Y214" s="248" t="s">
        <v>37</v>
      </c>
      <c r="Z214" s="246" t="s">
        <v>895</v>
      </c>
      <c r="AA214" s="246" t="s">
        <v>896</v>
      </c>
    </row>
    <row r="215" ht="42.75" customHeight="1">
      <c r="A215" s="208">
        <v>214.0</v>
      </c>
      <c r="B215" s="208">
        <v>4.773E9</v>
      </c>
      <c r="C215" s="223" t="s">
        <v>10</v>
      </c>
      <c r="D215" s="223" t="s">
        <v>109</v>
      </c>
      <c r="E215" s="234" t="s">
        <v>897</v>
      </c>
      <c r="F215" s="223">
        <v>128.6971711</v>
      </c>
      <c r="G215" s="223">
        <v>36.3527158</v>
      </c>
      <c r="H215" s="231" t="s">
        <v>898</v>
      </c>
      <c r="I215" s="210">
        <v>2.085</v>
      </c>
      <c r="J215" s="211" t="s">
        <v>17</v>
      </c>
      <c r="K215" s="219">
        <v>3.0</v>
      </c>
      <c r="L215" s="219">
        <v>182.0</v>
      </c>
      <c r="M215" s="220" t="s">
        <v>899</v>
      </c>
      <c r="N215" s="241" t="s">
        <v>19</v>
      </c>
      <c r="O215" s="226">
        <v>43334.0</v>
      </c>
      <c r="P215" s="221" t="s">
        <v>207</v>
      </c>
      <c r="Q215" s="227" t="s">
        <v>379</v>
      </c>
      <c r="R215" s="227" t="s">
        <v>209</v>
      </c>
      <c r="S215" s="231" t="s">
        <v>210</v>
      </c>
      <c r="T215" s="227" t="s">
        <v>900</v>
      </c>
      <c r="U215" s="229">
        <v>70.0</v>
      </c>
      <c r="V215" s="229">
        <v>10.0</v>
      </c>
      <c r="W215" s="229">
        <v>417.0</v>
      </c>
      <c r="X215" s="229">
        <v>30540.0</v>
      </c>
      <c r="Y215" s="229">
        <v>3058.0</v>
      </c>
      <c r="Z215" s="231"/>
      <c r="AA215" s="223" t="s">
        <v>901</v>
      </c>
    </row>
    <row r="216" ht="42.75" customHeight="1">
      <c r="A216" s="208">
        <v>215.0</v>
      </c>
      <c r="B216" s="208">
        <v>4.775E9</v>
      </c>
      <c r="C216" s="236" t="s">
        <v>10</v>
      </c>
      <c r="D216" s="236" t="s">
        <v>109</v>
      </c>
      <c r="E216" s="236" t="s">
        <v>902</v>
      </c>
      <c r="F216" s="208">
        <v>129.0571263</v>
      </c>
      <c r="G216" s="208">
        <v>36.4362793</v>
      </c>
      <c r="H216" s="221" t="s">
        <v>903</v>
      </c>
      <c r="I216" s="210">
        <v>0.7</v>
      </c>
      <c r="J216" s="211" t="s">
        <v>19</v>
      </c>
      <c r="K216" s="219">
        <v>136.0</v>
      </c>
      <c r="L216" s="219">
        <v>49.0</v>
      </c>
      <c r="M216" s="220" t="s">
        <v>485</v>
      </c>
      <c r="N216" s="237" t="s">
        <v>18</v>
      </c>
      <c r="O216" s="238">
        <v>44927.0</v>
      </c>
      <c r="P216" s="221" t="s">
        <v>207</v>
      </c>
      <c r="Q216" s="221" t="s">
        <v>349</v>
      </c>
      <c r="R216" s="221" t="s">
        <v>904</v>
      </c>
      <c r="S216" s="221" t="s">
        <v>210</v>
      </c>
      <c r="T216" s="221" t="s">
        <v>350</v>
      </c>
      <c r="U216" s="235">
        <v>70.0</v>
      </c>
      <c r="V216" s="235">
        <v>10.0</v>
      </c>
      <c r="W216" s="235">
        <v>700.0</v>
      </c>
      <c r="X216" s="235" t="s">
        <v>37</v>
      </c>
      <c r="Y216" s="235">
        <v>1422.0</v>
      </c>
      <c r="Z216" s="239" t="s">
        <v>905</v>
      </c>
      <c r="AA216" s="208" t="s">
        <v>906</v>
      </c>
    </row>
    <row r="217" ht="42.75" customHeight="1">
      <c r="A217" s="208">
        <v>216.0</v>
      </c>
      <c r="B217" s="208">
        <v>4.776E9</v>
      </c>
      <c r="C217" s="236" t="s">
        <v>10</v>
      </c>
      <c r="D217" s="236" t="s">
        <v>109</v>
      </c>
      <c r="E217" s="236" t="s">
        <v>907</v>
      </c>
      <c r="F217" s="311">
        <v>129.1123839</v>
      </c>
      <c r="G217" s="311">
        <v>36.6667174</v>
      </c>
      <c r="H217" s="312" t="s">
        <v>908</v>
      </c>
      <c r="I217" s="210">
        <v>0.912621359223301</v>
      </c>
      <c r="J217" s="211" t="s">
        <v>19</v>
      </c>
      <c r="K217" s="219">
        <v>84.0</v>
      </c>
      <c r="L217" s="219">
        <v>101.0</v>
      </c>
      <c r="M217" s="313" t="s">
        <v>348</v>
      </c>
      <c r="N217" s="314" t="s">
        <v>18</v>
      </c>
      <c r="O217" s="315">
        <v>39029.0</v>
      </c>
      <c r="P217" s="312" t="s">
        <v>207</v>
      </c>
      <c r="Q217" s="312" t="s">
        <v>388</v>
      </c>
      <c r="R217" s="312" t="s">
        <v>209</v>
      </c>
      <c r="S217" s="312" t="s">
        <v>210</v>
      </c>
      <c r="T217" s="312" t="s">
        <v>350</v>
      </c>
      <c r="U217" s="318">
        <v>50.0</v>
      </c>
      <c r="V217" s="318">
        <v>10.0</v>
      </c>
      <c r="W217" s="318">
        <v>94.0</v>
      </c>
      <c r="X217" s="318">
        <v>2717.0</v>
      </c>
      <c r="Y217" s="318">
        <v>452.0</v>
      </c>
      <c r="Z217" s="316" t="s">
        <v>909</v>
      </c>
      <c r="AA217" s="317" t="s">
        <v>37</v>
      </c>
    </row>
    <row r="218" ht="42.75" customHeight="1">
      <c r="A218" s="208">
        <v>217.0</v>
      </c>
      <c r="B218" s="208">
        <v>4.777E9</v>
      </c>
      <c r="C218" s="223" t="s">
        <v>10</v>
      </c>
      <c r="D218" s="236" t="s">
        <v>109</v>
      </c>
      <c r="E218" s="236" t="s">
        <v>910</v>
      </c>
      <c r="F218" s="236">
        <v>129.365267</v>
      </c>
      <c r="G218" s="236">
        <v>36.415034</v>
      </c>
      <c r="H218" s="221" t="s">
        <v>911</v>
      </c>
      <c r="I218" s="210">
        <v>0.8379888268156425</v>
      </c>
      <c r="J218" s="211" t="s">
        <v>19</v>
      </c>
      <c r="K218" s="219">
        <v>103.0</v>
      </c>
      <c r="L218" s="219">
        <v>82.0</v>
      </c>
      <c r="M218" s="220" t="s">
        <v>912</v>
      </c>
      <c r="N218" s="237" t="s">
        <v>19</v>
      </c>
      <c r="O218" s="238">
        <v>43133.0</v>
      </c>
      <c r="P218" s="221" t="s">
        <v>207</v>
      </c>
      <c r="Q218" s="221" t="s">
        <v>388</v>
      </c>
      <c r="R218" s="221" t="s">
        <v>237</v>
      </c>
      <c r="S218" s="221" t="s">
        <v>210</v>
      </c>
      <c r="T218" s="221" t="s">
        <v>350</v>
      </c>
      <c r="U218" s="235">
        <v>50.0</v>
      </c>
      <c r="V218" s="235">
        <v>10.0</v>
      </c>
      <c r="W218" s="235">
        <v>150.0</v>
      </c>
      <c r="X218" s="235">
        <v>18671.0</v>
      </c>
      <c r="Y218" s="235">
        <v>1917.0</v>
      </c>
      <c r="Z218" s="239" t="s">
        <v>913</v>
      </c>
      <c r="AA218" s="236" t="s">
        <v>37</v>
      </c>
    </row>
    <row r="219" ht="42.75" customHeight="1">
      <c r="A219" s="208">
        <v>218.0</v>
      </c>
      <c r="B219" s="208">
        <v>4.782E9</v>
      </c>
      <c r="C219" s="223" t="s">
        <v>10</v>
      </c>
      <c r="D219" s="223" t="s">
        <v>109</v>
      </c>
      <c r="E219" s="234" t="s">
        <v>914</v>
      </c>
      <c r="F219" s="223">
        <v>128.733988</v>
      </c>
      <c r="G219" s="223">
        <v>35.647399</v>
      </c>
      <c r="H219" s="231" t="s">
        <v>915</v>
      </c>
      <c r="I219" s="210">
        <v>1.1142857142857143</v>
      </c>
      <c r="J219" s="211" t="s">
        <v>17</v>
      </c>
      <c r="K219" s="219">
        <v>33.0</v>
      </c>
      <c r="L219" s="219">
        <v>152.0</v>
      </c>
      <c r="M219" s="220" t="s">
        <v>348</v>
      </c>
      <c r="N219" s="237" t="s">
        <v>19</v>
      </c>
      <c r="O219" s="226">
        <v>38881.0</v>
      </c>
      <c r="P219" s="221" t="s">
        <v>207</v>
      </c>
      <c r="Q219" s="227" t="s">
        <v>379</v>
      </c>
      <c r="R219" s="227" t="s">
        <v>209</v>
      </c>
      <c r="S219" s="231" t="s">
        <v>210</v>
      </c>
      <c r="T219" s="231" t="s">
        <v>264</v>
      </c>
      <c r="U219" s="229">
        <v>50.0</v>
      </c>
      <c r="V219" s="229">
        <v>10.0</v>
      </c>
      <c r="W219" s="229">
        <v>390.0</v>
      </c>
      <c r="X219" s="229">
        <v>25899.0</v>
      </c>
      <c r="Y219" s="229">
        <v>2805.0</v>
      </c>
      <c r="Z219" s="227" t="s">
        <v>916</v>
      </c>
      <c r="AA219" s="223" t="s">
        <v>1135</v>
      </c>
    </row>
    <row r="220" ht="42.75" customHeight="1">
      <c r="A220" s="208">
        <v>219.0</v>
      </c>
      <c r="B220" s="208">
        <v>4.783E9</v>
      </c>
      <c r="C220" s="208" t="s">
        <v>10</v>
      </c>
      <c r="D220" s="208" t="s">
        <v>109</v>
      </c>
      <c r="E220" s="207" t="s">
        <v>918</v>
      </c>
      <c r="F220" s="223">
        <v>128.263074</v>
      </c>
      <c r="G220" s="223">
        <v>35.726177</v>
      </c>
      <c r="H220" s="231" t="s">
        <v>919</v>
      </c>
      <c r="I220" s="210">
        <v>0.7814569536423841</v>
      </c>
      <c r="J220" s="211" t="s">
        <v>19</v>
      </c>
      <c r="K220" s="219">
        <v>119.0</v>
      </c>
      <c r="L220" s="219">
        <v>66.0</v>
      </c>
      <c r="M220" s="220" t="s">
        <v>920</v>
      </c>
      <c r="N220" s="241" t="s">
        <v>18</v>
      </c>
      <c r="O220" s="226">
        <v>36332.0</v>
      </c>
      <c r="P220" s="221" t="s">
        <v>207</v>
      </c>
      <c r="Q220" s="227" t="s">
        <v>921</v>
      </c>
      <c r="R220" s="227" t="s">
        <v>209</v>
      </c>
      <c r="S220" s="231" t="s">
        <v>210</v>
      </c>
      <c r="T220" s="227" t="s">
        <v>922</v>
      </c>
      <c r="U220" s="229">
        <v>70.0</v>
      </c>
      <c r="V220" s="229">
        <v>10.0</v>
      </c>
      <c r="W220" s="229">
        <v>118.0</v>
      </c>
      <c r="X220" s="229">
        <v>48931.0</v>
      </c>
      <c r="Y220" s="229">
        <v>1227.0</v>
      </c>
      <c r="Z220" s="227" t="s">
        <v>923</v>
      </c>
      <c r="AA220" s="234" t="s">
        <v>924</v>
      </c>
    </row>
    <row r="221" ht="42.75" customHeight="1">
      <c r="A221" s="208">
        <v>220.0</v>
      </c>
      <c r="B221" s="208">
        <v>4.784E9</v>
      </c>
      <c r="C221" s="223" t="s">
        <v>10</v>
      </c>
      <c r="D221" s="223" t="s">
        <v>109</v>
      </c>
      <c r="E221" s="234" t="s">
        <v>925</v>
      </c>
      <c r="F221" s="223">
        <v>128.282959</v>
      </c>
      <c r="G221" s="223">
        <v>35.919175</v>
      </c>
      <c r="H221" s="231" t="s">
        <v>926</v>
      </c>
      <c r="I221" s="210">
        <v>0.7925170068027211</v>
      </c>
      <c r="J221" s="211" t="s">
        <v>19</v>
      </c>
      <c r="K221" s="219">
        <v>115.0</v>
      </c>
      <c r="L221" s="219">
        <v>70.0</v>
      </c>
      <c r="M221" s="220" t="s">
        <v>927</v>
      </c>
      <c r="N221" s="237" t="s">
        <v>19</v>
      </c>
      <c r="O221" s="226">
        <v>38718.0</v>
      </c>
      <c r="P221" s="221" t="s">
        <v>207</v>
      </c>
      <c r="Q221" s="227" t="s">
        <v>388</v>
      </c>
      <c r="R221" s="227" t="s">
        <v>209</v>
      </c>
      <c r="S221" s="231" t="s">
        <v>210</v>
      </c>
      <c r="T221" s="231" t="s">
        <v>350</v>
      </c>
      <c r="U221" s="229">
        <v>70.0</v>
      </c>
      <c r="V221" s="229">
        <v>10.0</v>
      </c>
      <c r="W221" s="229">
        <v>233.0</v>
      </c>
      <c r="X221" s="229">
        <v>16288.0</v>
      </c>
      <c r="Y221" s="229">
        <v>1395.0</v>
      </c>
      <c r="Z221" s="233" t="s">
        <v>928</v>
      </c>
      <c r="AA221" s="223" t="s">
        <v>37</v>
      </c>
    </row>
    <row r="222" ht="42.75" customHeight="1">
      <c r="A222" s="208">
        <v>221.0</v>
      </c>
      <c r="B222" s="208">
        <v>4.785E9</v>
      </c>
      <c r="C222" s="223" t="s">
        <v>10</v>
      </c>
      <c r="D222" s="223" t="s">
        <v>109</v>
      </c>
      <c r="E222" s="234" t="s">
        <v>929</v>
      </c>
      <c r="F222" s="223">
        <v>128.401679</v>
      </c>
      <c r="G222" s="223">
        <v>35.9955753</v>
      </c>
      <c r="H222" s="231" t="s">
        <v>930</v>
      </c>
      <c r="I222" s="210">
        <v>0.9240924092409241</v>
      </c>
      <c r="J222" s="211" t="s">
        <v>19</v>
      </c>
      <c r="K222" s="219">
        <v>79.0</v>
      </c>
      <c r="L222" s="219">
        <v>106.0</v>
      </c>
      <c r="M222" s="220" t="s">
        <v>467</v>
      </c>
      <c r="N222" s="241" t="s">
        <v>19</v>
      </c>
      <c r="O222" s="226">
        <v>40556.0</v>
      </c>
      <c r="P222" s="221" t="s">
        <v>207</v>
      </c>
      <c r="Q222" s="227" t="s">
        <v>388</v>
      </c>
      <c r="R222" s="227" t="s">
        <v>209</v>
      </c>
      <c r="S222" s="231" t="s">
        <v>210</v>
      </c>
      <c r="T222" s="227" t="s">
        <v>247</v>
      </c>
      <c r="U222" s="229">
        <v>70.0</v>
      </c>
      <c r="V222" s="229">
        <v>10.0</v>
      </c>
      <c r="W222" s="229">
        <v>560.0</v>
      </c>
      <c r="X222" s="229">
        <v>94558.0</v>
      </c>
      <c r="Y222" s="229">
        <v>5017.0</v>
      </c>
      <c r="Z222" s="231" t="s">
        <v>931</v>
      </c>
      <c r="AA222" s="223" t="s">
        <v>37</v>
      </c>
    </row>
    <row r="223" ht="42.75" customHeight="1">
      <c r="A223" s="208">
        <v>222.0</v>
      </c>
      <c r="B223" s="208">
        <v>4.79E9</v>
      </c>
      <c r="C223" s="223" t="s">
        <v>10</v>
      </c>
      <c r="D223" s="223" t="s">
        <v>109</v>
      </c>
      <c r="E223" s="234" t="s">
        <v>932</v>
      </c>
      <c r="F223" s="223">
        <v>128.4373552</v>
      </c>
      <c r="G223" s="223">
        <v>36.6468844</v>
      </c>
      <c r="H223" s="227" t="s">
        <v>933</v>
      </c>
      <c r="I223" s="210">
        <v>0.5825242718446602</v>
      </c>
      <c r="J223" s="211" t="s">
        <v>19</v>
      </c>
      <c r="K223" s="219">
        <v>160.0</v>
      </c>
      <c r="L223" s="219">
        <v>25.0</v>
      </c>
      <c r="M223" s="220" t="s">
        <v>348</v>
      </c>
      <c r="N223" s="304" t="s">
        <v>19</v>
      </c>
      <c r="O223" s="226">
        <v>43657.0</v>
      </c>
      <c r="P223" s="221" t="s">
        <v>207</v>
      </c>
      <c r="Q223" s="227" t="s">
        <v>1136</v>
      </c>
      <c r="R223" s="227" t="s">
        <v>209</v>
      </c>
      <c r="S223" s="227" t="s">
        <v>210</v>
      </c>
      <c r="T223" s="227" t="s">
        <v>350</v>
      </c>
      <c r="U223" s="229">
        <v>50.0</v>
      </c>
      <c r="V223" s="229">
        <v>10.0</v>
      </c>
      <c r="W223" s="229">
        <v>240.0</v>
      </c>
      <c r="X223" s="229">
        <v>19832.0</v>
      </c>
      <c r="Y223" s="229">
        <v>2196.0</v>
      </c>
      <c r="Z223" s="227" t="s">
        <v>935</v>
      </c>
      <c r="AA223" s="223" t="s">
        <v>936</v>
      </c>
    </row>
    <row r="224" ht="42.75" customHeight="1">
      <c r="A224" s="208">
        <v>223.0</v>
      </c>
      <c r="B224" s="208">
        <v>4.792E9</v>
      </c>
      <c r="C224" s="223" t="s">
        <v>10</v>
      </c>
      <c r="D224" s="223" t="s">
        <v>109</v>
      </c>
      <c r="E224" s="234" t="s">
        <v>937</v>
      </c>
      <c r="F224" s="223">
        <v>128.732503</v>
      </c>
      <c r="G224" s="223">
        <v>36.893114</v>
      </c>
      <c r="H224" s="231" t="s">
        <v>938</v>
      </c>
      <c r="I224" s="210">
        <v>1.0</v>
      </c>
      <c r="J224" s="211" t="s">
        <v>18</v>
      </c>
      <c r="K224" s="219">
        <v>57.0</v>
      </c>
      <c r="L224" s="219">
        <v>124.0</v>
      </c>
      <c r="M224" s="220" t="s">
        <v>348</v>
      </c>
      <c r="N224" s="241" t="s">
        <v>18</v>
      </c>
      <c r="O224" s="226">
        <v>43647.0</v>
      </c>
      <c r="P224" s="221" t="s">
        <v>207</v>
      </c>
      <c r="Q224" s="227" t="s">
        <v>388</v>
      </c>
      <c r="R224" s="227" t="s">
        <v>209</v>
      </c>
      <c r="S224" s="231" t="s">
        <v>210</v>
      </c>
      <c r="T224" s="231" t="s">
        <v>350</v>
      </c>
      <c r="U224" s="229">
        <v>50.0</v>
      </c>
      <c r="V224" s="229">
        <v>10.0</v>
      </c>
      <c r="W224" s="229">
        <v>250.0</v>
      </c>
      <c r="X224" s="229">
        <v>13524.0</v>
      </c>
      <c r="Y224" s="229">
        <v>1268.0</v>
      </c>
      <c r="Z224" s="227" t="s">
        <v>939</v>
      </c>
      <c r="AA224" s="223" t="s">
        <v>37</v>
      </c>
    </row>
    <row r="225" ht="42.75" customHeight="1">
      <c r="A225" s="208">
        <v>224.0</v>
      </c>
      <c r="B225" s="208">
        <v>4.793E9</v>
      </c>
      <c r="C225" s="223" t="s">
        <v>10</v>
      </c>
      <c r="D225" s="223" t="s">
        <v>109</v>
      </c>
      <c r="E225" s="234" t="s">
        <v>940</v>
      </c>
      <c r="F225" s="208">
        <v>129.400394</v>
      </c>
      <c r="G225" s="208">
        <v>36.993087</v>
      </c>
      <c r="H225" s="227" t="s">
        <v>941</v>
      </c>
      <c r="I225" s="210">
        <v>1.1538461538461537</v>
      </c>
      <c r="J225" s="211" t="s">
        <v>17</v>
      </c>
      <c r="K225" s="219">
        <v>23.0</v>
      </c>
      <c r="L225" s="219">
        <v>162.0</v>
      </c>
      <c r="M225" s="332" t="s">
        <v>432</v>
      </c>
      <c r="N225" s="241" t="s">
        <v>19</v>
      </c>
      <c r="O225" s="226">
        <v>44046.0</v>
      </c>
      <c r="P225" s="221" t="s">
        <v>207</v>
      </c>
      <c r="Q225" s="227" t="s">
        <v>227</v>
      </c>
      <c r="R225" s="227" t="s">
        <v>209</v>
      </c>
      <c r="S225" s="227" t="s">
        <v>210</v>
      </c>
      <c r="T225" s="227" t="s">
        <v>228</v>
      </c>
      <c r="U225" s="229">
        <v>100.0</v>
      </c>
      <c r="V225" s="229">
        <v>15.0</v>
      </c>
      <c r="W225" s="229">
        <v>570.0</v>
      </c>
      <c r="X225" s="229">
        <v>37929.0</v>
      </c>
      <c r="Y225" s="229">
        <v>2863.0</v>
      </c>
      <c r="Z225" s="227" t="s">
        <v>942</v>
      </c>
      <c r="AA225" s="208" t="s">
        <v>37</v>
      </c>
    </row>
    <row r="226" ht="42.75" customHeight="1">
      <c r="A226" s="208">
        <v>225.0</v>
      </c>
      <c r="B226" s="208">
        <v>4.794E9</v>
      </c>
      <c r="C226" s="223" t="s">
        <v>10</v>
      </c>
      <c r="D226" s="223" t="s">
        <v>109</v>
      </c>
      <c r="E226" s="234" t="s">
        <v>943</v>
      </c>
      <c r="F226" s="223">
        <v>130.905697</v>
      </c>
      <c r="G226" s="223">
        <v>37.484455</v>
      </c>
      <c r="H226" s="227" t="s">
        <v>944</v>
      </c>
      <c r="I226" s="210">
        <v>1.6111111111111112</v>
      </c>
      <c r="J226" s="211" t="s">
        <v>17</v>
      </c>
      <c r="K226" s="219">
        <v>5.0</v>
      </c>
      <c r="L226" s="219">
        <v>180.0</v>
      </c>
      <c r="M226" s="220" t="s">
        <v>467</v>
      </c>
      <c r="N226" s="241" t="s">
        <v>18</v>
      </c>
      <c r="O226" s="226">
        <v>44371.0</v>
      </c>
      <c r="P226" s="221" t="s">
        <v>207</v>
      </c>
      <c r="Q226" s="227" t="s">
        <v>513</v>
      </c>
      <c r="R226" s="227" t="s">
        <v>209</v>
      </c>
      <c r="S226" s="227" t="s">
        <v>210</v>
      </c>
      <c r="T226" s="227" t="s">
        <v>350</v>
      </c>
      <c r="U226" s="229">
        <v>70.0</v>
      </c>
      <c r="V226" s="229">
        <v>10.0</v>
      </c>
      <c r="W226" s="229">
        <v>29.0</v>
      </c>
      <c r="X226" s="229">
        <v>4192.0</v>
      </c>
      <c r="Y226" s="229">
        <v>315.0</v>
      </c>
      <c r="Z226" s="227" t="s">
        <v>945</v>
      </c>
      <c r="AA226" s="223" t="s">
        <v>37</v>
      </c>
    </row>
    <row r="227" ht="42.75" customHeight="1">
      <c r="A227" s="208">
        <v>226.0</v>
      </c>
      <c r="B227" s="208">
        <v>4.811E9</v>
      </c>
      <c r="C227" s="223" t="s">
        <v>10</v>
      </c>
      <c r="D227" s="223" t="s">
        <v>110</v>
      </c>
      <c r="E227" s="223" t="s">
        <v>946</v>
      </c>
      <c r="F227" s="223">
        <v>128.6818746</v>
      </c>
      <c r="G227" s="223">
        <v>35.2278771</v>
      </c>
      <c r="H227" s="227" t="s">
        <v>947</v>
      </c>
      <c r="I227" s="210">
        <v>0.4878048780487805</v>
      </c>
      <c r="J227" s="211" t="s">
        <v>19</v>
      </c>
      <c r="K227" s="219">
        <v>170.0</v>
      </c>
      <c r="L227" s="219">
        <v>15.0</v>
      </c>
      <c r="M227" s="220" t="s">
        <v>419</v>
      </c>
      <c r="N227" s="241" t="s">
        <v>19</v>
      </c>
      <c r="O227" s="226">
        <v>43691.0</v>
      </c>
      <c r="P227" s="221" t="s">
        <v>207</v>
      </c>
      <c r="Q227" s="227" t="s">
        <v>513</v>
      </c>
      <c r="R227" s="227" t="s">
        <v>209</v>
      </c>
      <c r="S227" s="227" t="s">
        <v>210</v>
      </c>
      <c r="T227" s="227" t="s">
        <v>616</v>
      </c>
      <c r="U227" s="229">
        <v>20.0</v>
      </c>
      <c r="V227" s="229">
        <v>7.0</v>
      </c>
      <c r="W227" s="229">
        <v>1000.0</v>
      </c>
      <c r="X227" s="229">
        <v>292893.0</v>
      </c>
      <c r="Y227" s="229">
        <v>93988.0</v>
      </c>
      <c r="Z227" s="227" t="s">
        <v>948</v>
      </c>
      <c r="AA227" s="223" t="s">
        <v>37</v>
      </c>
    </row>
    <row r="228" ht="42.75" customHeight="1">
      <c r="A228" s="208">
        <v>227.0</v>
      </c>
      <c r="B228" s="208">
        <v>4.817E9</v>
      </c>
      <c r="C228" s="223" t="s">
        <v>10</v>
      </c>
      <c r="D228" s="223" t="s">
        <v>110</v>
      </c>
      <c r="E228" s="234" t="s">
        <v>949</v>
      </c>
      <c r="F228" s="223">
        <v>128.107646</v>
      </c>
      <c r="G228" s="223">
        <v>35.180325</v>
      </c>
      <c r="H228" s="231" t="s">
        <v>950</v>
      </c>
      <c r="I228" s="210">
        <v>1.0</v>
      </c>
      <c r="J228" s="211" t="s">
        <v>18</v>
      </c>
      <c r="K228" s="219">
        <v>57.0</v>
      </c>
      <c r="L228" s="219">
        <v>124.0</v>
      </c>
      <c r="M228" s="220" t="s">
        <v>462</v>
      </c>
      <c r="N228" s="237" t="s">
        <v>19</v>
      </c>
      <c r="O228" s="226">
        <v>43709.0</v>
      </c>
      <c r="P228" s="221" t="s">
        <v>207</v>
      </c>
      <c r="Q228" s="227" t="s">
        <v>513</v>
      </c>
      <c r="R228" s="227" t="s">
        <v>209</v>
      </c>
      <c r="S228" s="231" t="s">
        <v>210</v>
      </c>
      <c r="T228" s="227" t="s">
        <v>951</v>
      </c>
      <c r="U228" s="229">
        <v>20.0</v>
      </c>
      <c r="V228" s="229">
        <v>10.0</v>
      </c>
      <c r="W228" s="229">
        <v>760.0</v>
      </c>
      <c r="X228" s="229">
        <v>292811.0</v>
      </c>
      <c r="Y228" s="229">
        <v>26421.0</v>
      </c>
      <c r="Z228" s="227" t="s">
        <v>952</v>
      </c>
      <c r="AA228" s="223" t="s">
        <v>37</v>
      </c>
    </row>
    <row r="229" ht="42.75" customHeight="1">
      <c r="A229" s="208">
        <v>228.0</v>
      </c>
      <c r="B229" s="208">
        <v>4.822E9</v>
      </c>
      <c r="C229" s="223" t="s">
        <v>10</v>
      </c>
      <c r="D229" s="223" t="s">
        <v>110</v>
      </c>
      <c r="E229" s="234" t="s">
        <v>953</v>
      </c>
      <c r="F229" s="223">
        <v>128.433112</v>
      </c>
      <c r="G229" s="223">
        <v>34.85439</v>
      </c>
      <c r="H229" s="231" t="s">
        <v>954</v>
      </c>
      <c r="I229" s="210">
        <v>0.7753086419753087</v>
      </c>
      <c r="J229" s="211" t="s">
        <v>19</v>
      </c>
      <c r="K229" s="219">
        <v>120.0</v>
      </c>
      <c r="L229" s="219">
        <v>65.0</v>
      </c>
      <c r="M229" s="220" t="s">
        <v>348</v>
      </c>
      <c r="N229" s="241" t="s">
        <v>18</v>
      </c>
      <c r="O229" s="226">
        <v>43881.0</v>
      </c>
      <c r="P229" s="221" t="s">
        <v>207</v>
      </c>
      <c r="Q229" s="227" t="s">
        <v>513</v>
      </c>
      <c r="R229" s="231" t="s">
        <v>237</v>
      </c>
      <c r="S229" s="231" t="s">
        <v>210</v>
      </c>
      <c r="T229" s="227" t="s">
        <v>955</v>
      </c>
      <c r="U229" s="235">
        <v>50.0</v>
      </c>
      <c r="V229" s="229">
        <v>10.0</v>
      </c>
      <c r="W229" s="229">
        <v>314.0</v>
      </c>
      <c r="X229" s="229">
        <v>71119.0</v>
      </c>
      <c r="Y229" s="235">
        <v>9534.0</v>
      </c>
      <c r="Z229" s="227" t="s">
        <v>956</v>
      </c>
      <c r="AA229" s="223" t="s">
        <v>37</v>
      </c>
    </row>
    <row r="230" ht="42.75" customHeight="1">
      <c r="A230" s="208">
        <v>229.0</v>
      </c>
      <c r="B230" s="208">
        <v>4.824E9</v>
      </c>
      <c r="C230" s="223" t="s">
        <v>10</v>
      </c>
      <c r="D230" s="223" t="s">
        <v>110</v>
      </c>
      <c r="E230" s="234" t="s">
        <v>957</v>
      </c>
      <c r="F230" s="223">
        <v>128.0638649</v>
      </c>
      <c r="G230" s="223">
        <v>35.0034774</v>
      </c>
      <c r="H230" s="231" t="s">
        <v>958</v>
      </c>
      <c r="I230" s="212" t="s">
        <v>37</v>
      </c>
      <c r="J230" s="211" t="s">
        <v>539</v>
      </c>
      <c r="K230" s="213" t="s">
        <v>37</v>
      </c>
      <c r="L230" s="213" t="s">
        <v>37</v>
      </c>
      <c r="M230" s="220" t="s">
        <v>454</v>
      </c>
      <c r="N230" s="283" t="s">
        <v>18</v>
      </c>
      <c r="O230" s="226">
        <v>44936.0</v>
      </c>
      <c r="P230" s="221" t="s">
        <v>207</v>
      </c>
      <c r="Q230" s="227" t="s">
        <v>513</v>
      </c>
      <c r="R230" s="227" t="s">
        <v>209</v>
      </c>
      <c r="S230" s="231" t="s">
        <v>210</v>
      </c>
      <c r="T230" s="320" t="s">
        <v>959</v>
      </c>
      <c r="U230" s="229">
        <v>40.0</v>
      </c>
      <c r="V230" s="229">
        <v>10.0</v>
      </c>
      <c r="W230" s="229">
        <v>200.0</v>
      </c>
      <c r="X230" s="229">
        <v>26370.0</v>
      </c>
      <c r="Y230" s="229">
        <v>4271.0</v>
      </c>
      <c r="Z230" s="227" t="s">
        <v>960</v>
      </c>
      <c r="AA230" s="223" t="s">
        <v>1137</v>
      </c>
    </row>
    <row r="231" ht="42.75" customHeight="1">
      <c r="A231" s="208">
        <v>230.0</v>
      </c>
      <c r="B231" s="208">
        <v>4.825E9</v>
      </c>
      <c r="C231" s="208" t="s">
        <v>10</v>
      </c>
      <c r="D231" s="208" t="s">
        <v>110</v>
      </c>
      <c r="E231" s="208" t="s">
        <v>962</v>
      </c>
      <c r="F231" s="208">
        <v>128.889322</v>
      </c>
      <c r="G231" s="208">
        <v>35.228574</v>
      </c>
      <c r="H231" s="209" t="s">
        <v>963</v>
      </c>
      <c r="I231" s="210">
        <v>1.2114285714285715</v>
      </c>
      <c r="J231" s="211" t="s">
        <v>17</v>
      </c>
      <c r="K231" s="219">
        <v>20.0</v>
      </c>
      <c r="L231" s="219">
        <v>165.0</v>
      </c>
      <c r="M231" s="220" t="s">
        <v>253</v>
      </c>
      <c r="N231" s="214" t="s">
        <v>19</v>
      </c>
      <c r="O231" s="216">
        <v>43697.0</v>
      </c>
      <c r="P231" s="221" t="s">
        <v>207</v>
      </c>
      <c r="Q231" s="209" t="s">
        <v>208</v>
      </c>
      <c r="R231" s="209" t="s">
        <v>209</v>
      </c>
      <c r="S231" s="209" t="s">
        <v>210</v>
      </c>
      <c r="T231" s="209" t="s">
        <v>259</v>
      </c>
      <c r="U231" s="217">
        <v>30.0</v>
      </c>
      <c r="V231" s="217">
        <v>7.0</v>
      </c>
      <c r="W231" s="217">
        <v>1272.0</v>
      </c>
      <c r="X231" s="217">
        <v>162588.0</v>
      </c>
      <c r="Y231" s="217">
        <v>31328.0</v>
      </c>
      <c r="Z231" s="222" t="s">
        <v>964</v>
      </c>
      <c r="AA231" s="208" t="s">
        <v>1138</v>
      </c>
    </row>
    <row r="232" ht="42.75" customHeight="1">
      <c r="A232" s="208">
        <v>231.0</v>
      </c>
      <c r="B232" s="208">
        <v>4.827E9</v>
      </c>
      <c r="C232" s="236" t="s">
        <v>10</v>
      </c>
      <c r="D232" s="236" t="s">
        <v>110</v>
      </c>
      <c r="E232" s="236" t="s">
        <v>966</v>
      </c>
      <c r="F232" s="236">
        <v>128.746712</v>
      </c>
      <c r="G232" s="236">
        <v>35.503856</v>
      </c>
      <c r="H232" s="221" t="s">
        <v>967</v>
      </c>
      <c r="I232" s="210">
        <v>0.9651685393258427</v>
      </c>
      <c r="J232" s="211" t="s">
        <v>19</v>
      </c>
      <c r="K232" s="219">
        <v>68.0</v>
      </c>
      <c r="L232" s="219">
        <v>117.0</v>
      </c>
      <c r="M232" s="220" t="s">
        <v>968</v>
      </c>
      <c r="N232" s="237" t="s">
        <v>19</v>
      </c>
      <c r="O232" s="238">
        <v>43709.0</v>
      </c>
      <c r="P232" s="221" t="s">
        <v>207</v>
      </c>
      <c r="Q232" s="221" t="s">
        <v>379</v>
      </c>
      <c r="R232" s="221" t="s">
        <v>209</v>
      </c>
      <c r="S232" s="221" t="s">
        <v>210</v>
      </c>
      <c r="T232" s="221" t="s">
        <v>969</v>
      </c>
      <c r="U232" s="235">
        <v>70.0</v>
      </c>
      <c r="V232" s="235">
        <v>10.0</v>
      </c>
      <c r="W232" s="235">
        <v>859.0</v>
      </c>
      <c r="X232" s="235">
        <v>80927.0</v>
      </c>
      <c r="Y232" s="235">
        <v>6688.0</v>
      </c>
      <c r="Z232" s="239" t="s">
        <v>970</v>
      </c>
      <c r="AA232" s="236" t="s">
        <v>971</v>
      </c>
    </row>
    <row r="233" ht="42.75" customHeight="1">
      <c r="A233" s="208">
        <v>232.0</v>
      </c>
      <c r="B233" s="208">
        <v>4.831E9</v>
      </c>
      <c r="C233" s="223" t="s">
        <v>10</v>
      </c>
      <c r="D233" s="223" t="s">
        <v>110</v>
      </c>
      <c r="E233" s="234" t="s">
        <v>972</v>
      </c>
      <c r="F233" s="223">
        <v>128.6211703</v>
      </c>
      <c r="G233" s="223">
        <v>34.8804572</v>
      </c>
      <c r="H233" s="231" t="s">
        <v>973</v>
      </c>
      <c r="I233" s="210">
        <v>1.0810810810810811</v>
      </c>
      <c r="J233" s="211" t="s">
        <v>17</v>
      </c>
      <c r="K233" s="219">
        <v>40.0</v>
      </c>
      <c r="L233" s="219">
        <v>145.0</v>
      </c>
      <c r="M233" s="220" t="s">
        <v>348</v>
      </c>
      <c r="N233" s="241" t="s">
        <v>18</v>
      </c>
      <c r="O233" s="238">
        <v>38718.0</v>
      </c>
      <c r="P233" s="221" t="s">
        <v>207</v>
      </c>
      <c r="Q233" s="227" t="s">
        <v>1139</v>
      </c>
      <c r="R233" s="227" t="s">
        <v>209</v>
      </c>
      <c r="S233" s="231" t="s">
        <v>210</v>
      </c>
      <c r="T233" s="227" t="s">
        <v>1140</v>
      </c>
      <c r="U233" s="229">
        <v>50.0</v>
      </c>
      <c r="V233" s="229">
        <v>10.0</v>
      </c>
      <c r="W233" s="229">
        <v>1600.0</v>
      </c>
      <c r="X233" s="229">
        <v>158672.0</v>
      </c>
      <c r="Y233" s="229">
        <v>19717.0</v>
      </c>
      <c r="Z233" s="227" t="s">
        <v>976</v>
      </c>
      <c r="AA233" s="223" t="s">
        <v>1141</v>
      </c>
    </row>
    <row r="234" ht="42.75" customHeight="1">
      <c r="A234" s="208">
        <v>233.0</v>
      </c>
      <c r="B234" s="208">
        <v>4.833E9</v>
      </c>
      <c r="C234" s="223" t="s">
        <v>10</v>
      </c>
      <c r="D234" s="223" t="s">
        <v>110</v>
      </c>
      <c r="E234" s="234" t="s">
        <v>978</v>
      </c>
      <c r="F234" s="223">
        <v>129.037339</v>
      </c>
      <c r="G234" s="223">
        <v>35.335049</v>
      </c>
      <c r="H234" s="231" t="s">
        <v>979</v>
      </c>
      <c r="I234" s="210">
        <v>0.8284023668639053</v>
      </c>
      <c r="J234" s="211" t="s">
        <v>19</v>
      </c>
      <c r="K234" s="219">
        <v>106.0</v>
      </c>
      <c r="L234" s="219">
        <v>79.0</v>
      </c>
      <c r="M234" s="220" t="s">
        <v>269</v>
      </c>
      <c r="N234" s="321" t="s">
        <v>19</v>
      </c>
      <c r="O234" s="226">
        <v>43493.0</v>
      </c>
      <c r="P234" s="221" t="s">
        <v>207</v>
      </c>
      <c r="Q234" s="231" t="s">
        <v>227</v>
      </c>
      <c r="R234" s="227" t="s">
        <v>209</v>
      </c>
      <c r="S234" s="231" t="s">
        <v>210</v>
      </c>
      <c r="T234" s="231" t="s">
        <v>446</v>
      </c>
      <c r="U234" s="229">
        <v>50.0</v>
      </c>
      <c r="V234" s="229">
        <v>7.0</v>
      </c>
      <c r="W234" s="229">
        <v>2100.0</v>
      </c>
      <c r="X234" s="229">
        <v>142706.0</v>
      </c>
      <c r="Y234" s="229">
        <v>17473.0</v>
      </c>
      <c r="Z234" s="227" t="s">
        <v>980</v>
      </c>
      <c r="AA234" s="223" t="s">
        <v>1142</v>
      </c>
    </row>
    <row r="235" ht="42.75" customHeight="1">
      <c r="A235" s="208">
        <v>234.0</v>
      </c>
      <c r="B235" s="208">
        <v>4.872E9</v>
      </c>
      <c r="C235" s="208" t="s">
        <v>10</v>
      </c>
      <c r="D235" s="208" t="s">
        <v>110</v>
      </c>
      <c r="E235" s="208" t="s">
        <v>982</v>
      </c>
      <c r="F235" s="208">
        <v>128.261676</v>
      </c>
      <c r="G235" s="208">
        <v>35.3222239</v>
      </c>
      <c r="H235" s="209" t="s">
        <v>983</v>
      </c>
      <c r="I235" s="210">
        <v>1.0909090909090908</v>
      </c>
      <c r="J235" s="211" t="s">
        <v>17</v>
      </c>
      <c r="K235" s="219">
        <v>36.0</v>
      </c>
      <c r="L235" s="219">
        <v>149.0</v>
      </c>
      <c r="M235" s="220" t="s">
        <v>467</v>
      </c>
      <c r="N235" s="214" t="s">
        <v>22</v>
      </c>
      <c r="O235" s="216">
        <v>39661.0</v>
      </c>
      <c r="P235" s="221" t="s">
        <v>207</v>
      </c>
      <c r="Q235" s="209" t="s">
        <v>379</v>
      </c>
      <c r="R235" s="209" t="s">
        <v>209</v>
      </c>
      <c r="S235" s="209" t="s">
        <v>210</v>
      </c>
      <c r="T235" s="209" t="s">
        <v>984</v>
      </c>
      <c r="U235" s="217">
        <v>75.0</v>
      </c>
      <c r="V235" s="217">
        <v>10.0</v>
      </c>
      <c r="W235" s="217">
        <v>120.0</v>
      </c>
      <c r="X235" s="217">
        <v>3980.0</v>
      </c>
      <c r="Y235" s="217">
        <v>1003.0</v>
      </c>
      <c r="Z235" s="222" t="s">
        <v>985</v>
      </c>
      <c r="AA235" s="208" t="s">
        <v>986</v>
      </c>
    </row>
    <row r="236" ht="42.75" customHeight="1">
      <c r="A236" s="208">
        <v>235.0</v>
      </c>
      <c r="B236" s="208">
        <v>4.873E9</v>
      </c>
      <c r="C236" s="223" t="s">
        <v>10</v>
      </c>
      <c r="D236" s="223" t="s">
        <v>110</v>
      </c>
      <c r="E236" s="234" t="s">
        <v>987</v>
      </c>
      <c r="F236" s="223">
        <v>128.406595</v>
      </c>
      <c r="G236" s="223">
        <v>35.272315</v>
      </c>
      <c r="H236" s="347" t="s">
        <v>988</v>
      </c>
      <c r="I236" s="210">
        <v>0.6816326530612244</v>
      </c>
      <c r="J236" s="211" t="s">
        <v>19</v>
      </c>
      <c r="K236" s="219">
        <v>145.0</v>
      </c>
      <c r="L236" s="219">
        <v>40.0</v>
      </c>
      <c r="M236" s="348" t="s">
        <v>440</v>
      </c>
      <c r="N236" s="349" t="s">
        <v>18</v>
      </c>
      <c r="O236" s="226">
        <v>39479.0</v>
      </c>
      <c r="P236" s="221" t="s">
        <v>207</v>
      </c>
      <c r="Q236" s="347" t="s">
        <v>379</v>
      </c>
      <c r="R236" s="347" t="s">
        <v>209</v>
      </c>
      <c r="S236" s="347" t="s">
        <v>210</v>
      </c>
      <c r="T236" s="347" t="s">
        <v>616</v>
      </c>
      <c r="U236" s="229">
        <v>30.0</v>
      </c>
      <c r="V236" s="229">
        <v>10.0</v>
      </c>
      <c r="W236" s="229">
        <v>167.0</v>
      </c>
      <c r="X236" s="229">
        <v>24559.0</v>
      </c>
      <c r="Y236" s="229">
        <v>2322.0</v>
      </c>
      <c r="Z236" s="347" t="s">
        <v>989</v>
      </c>
      <c r="AA236" s="223" t="s">
        <v>37</v>
      </c>
    </row>
    <row r="237" ht="42.75" customHeight="1">
      <c r="A237" s="208">
        <v>236.0</v>
      </c>
      <c r="B237" s="208">
        <v>4.874E9</v>
      </c>
      <c r="C237" s="236" t="s">
        <v>10</v>
      </c>
      <c r="D237" s="236" t="s">
        <v>110</v>
      </c>
      <c r="E237" s="236" t="s">
        <v>990</v>
      </c>
      <c r="F237" s="236">
        <v>128.492346</v>
      </c>
      <c r="G237" s="236">
        <v>35.544611</v>
      </c>
      <c r="H237" s="350" t="s">
        <v>991</v>
      </c>
      <c r="I237" s="210">
        <v>0.958904109589041</v>
      </c>
      <c r="J237" s="211" t="s">
        <v>19</v>
      </c>
      <c r="K237" s="219">
        <v>71.0</v>
      </c>
      <c r="L237" s="219">
        <v>114.0</v>
      </c>
      <c r="M237" s="348" t="s">
        <v>348</v>
      </c>
      <c r="N237" s="351" t="s">
        <v>19</v>
      </c>
      <c r="O237" s="238">
        <v>43832.0</v>
      </c>
      <c r="P237" s="221" t="s">
        <v>207</v>
      </c>
      <c r="Q237" s="350" t="s">
        <v>379</v>
      </c>
      <c r="R237" s="350" t="s">
        <v>209</v>
      </c>
      <c r="S237" s="350" t="s">
        <v>210</v>
      </c>
      <c r="T237" s="350" t="s">
        <v>350</v>
      </c>
      <c r="U237" s="235">
        <v>50.0</v>
      </c>
      <c r="V237" s="235">
        <v>10.0</v>
      </c>
      <c r="W237" s="235">
        <v>350.0</v>
      </c>
      <c r="X237" s="235">
        <v>11861.0</v>
      </c>
      <c r="Y237" s="235">
        <v>1952.0</v>
      </c>
      <c r="Z237" s="352" t="s">
        <v>992</v>
      </c>
      <c r="AA237" s="236" t="s">
        <v>993</v>
      </c>
    </row>
    <row r="238" ht="42.75" customHeight="1">
      <c r="A238" s="208">
        <v>237.0</v>
      </c>
      <c r="B238" s="208">
        <v>4.882E9</v>
      </c>
      <c r="C238" s="208" t="s">
        <v>10</v>
      </c>
      <c r="D238" s="208" t="s">
        <v>110</v>
      </c>
      <c r="E238" s="207" t="s">
        <v>584</v>
      </c>
      <c r="F238" s="223">
        <v>128.3222643</v>
      </c>
      <c r="G238" s="223">
        <v>34.9730975</v>
      </c>
      <c r="H238" s="231" t="s">
        <v>994</v>
      </c>
      <c r="I238" s="210">
        <v>0.717948717948718</v>
      </c>
      <c r="J238" s="211" t="s">
        <v>19</v>
      </c>
      <c r="K238" s="219">
        <v>133.0</v>
      </c>
      <c r="L238" s="219">
        <v>52.0</v>
      </c>
      <c r="M238" s="220" t="s">
        <v>995</v>
      </c>
      <c r="N238" s="334" t="s">
        <v>19</v>
      </c>
      <c r="O238" s="226">
        <v>43101.0</v>
      </c>
      <c r="P238" s="221" t="s">
        <v>207</v>
      </c>
      <c r="Q238" s="227" t="s">
        <v>1143</v>
      </c>
      <c r="R238" s="227" t="s">
        <v>209</v>
      </c>
      <c r="S238" s="231" t="s">
        <v>210</v>
      </c>
      <c r="T238" s="227" t="s">
        <v>1144</v>
      </c>
      <c r="U238" s="229">
        <v>70.0</v>
      </c>
      <c r="V238" s="229">
        <v>10.0</v>
      </c>
      <c r="W238" s="229">
        <v>280.0</v>
      </c>
      <c r="X238" s="229">
        <v>25835.0</v>
      </c>
      <c r="Y238" s="229">
        <v>2231.0</v>
      </c>
      <c r="Z238" s="242" t="s">
        <v>998</v>
      </c>
      <c r="AA238" s="223" t="s">
        <v>37</v>
      </c>
    </row>
    <row r="239" ht="42.75" customHeight="1">
      <c r="A239" s="208">
        <v>238.0</v>
      </c>
      <c r="B239" s="208">
        <v>4.884E9</v>
      </c>
      <c r="C239" s="208" t="s">
        <v>10</v>
      </c>
      <c r="D239" s="311" t="s">
        <v>110</v>
      </c>
      <c r="E239" s="311" t="s">
        <v>999</v>
      </c>
      <c r="F239" s="311">
        <v>127.892475</v>
      </c>
      <c r="G239" s="311">
        <v>34.837707</v>
      </c>
      <c r="H239" s="312" t="s">
        <v>1000</v>
      </c>
      <c r="I239" s="210">
        <v>0.8064516129032258</v>
      </c>
      <c r="J239" s="211" t="s">
        <v>19</v>
      </c>
      <c r="K239" s="219">
        <v>111.0</v>
      </c>
      <c r="L239" s="219">
        <v>74.0</v>
      </c>
      <c r="M239" s="313" t="s">
        <v>1001</v>
      </c>
      <c r="N239" s="353" t="s">
        <v>19</v>
      </c>
      <c r="O239" s="315">
        <v>43710.0</v>
      </c>
      <c r="P239" s="312" t="s">
        <v>207</v>
      </c>
      <c r="Q239" s="312" t="s">
        <v>367</v>
      </c>
      <c r="R239" s="312" t="s">
        <v>209</v>
      </c>
      <c r="S239" s="312" t="s">
        <v>210</v>
      </c>
      <c r="T239" s="312" t="s">
        <v>1002</v>
      </c>
      <c r="U239" s="318">
        <v>50.0</v>
      </c>
      <c r="V239" s="318">
        <v>10.0</v>
      </c>
      <c r="W239" s="318">
        <v>200.0</v>
      </c>
      <c r="X239" s="318">
        <v>28013.0</v>
      </c>
      <c r="Y239" s="318">
        <v>2180.0</v>
      </c>
      <c r="Z239" s="316" t="s">
        <v>1003</v>
      </c>
      <c r="AA239" s="317" t="s">
        <v>208</v>
      </c>
    </row>
    <row r="240" ht="42.75" customHeight="1">
      <c r="A240" s="208">
        <v>239.0</v>
      </c>
      <c r="B240" s="208">
        <v>4.885E9</v>
      </c>
      <c r="C240" s="223" t="s">
        <v>10</v>
      </c>
      <c r="D240" s="223" t="s">
        <v>110</v>
      </c>
      <c r="E240" s="234" t="s">
        <v>1004</v>
      </c>
      <c r="F240" s="223">
        <v>127.751275</v>
      </c>
      <c r="G240" s="223">
        <v>35.067333</v>
      </c>
      <c r="H240" s="231" t="s">
        <v>1005</v>
      </c>
      <c r="I240" s="210">
        <v>1.0166666666666666</v>
      </c>
      <c r="J240" s="211" t="s">
        <v>17</v>
      </c>
      <c r="K240" s="219">
        <v>55.0</v>
      </c>
      <c r="L240" s="219">
        <v>130.0</v>
      </c>
      <c r="M240" s="220" t="s">
        <v>348</v>
      </c>
      <c r="N240" s="241" t="s">
        <v>19</v>
      </c>
      <c r="O240" s="226">
        <v>43678.0</v>
      </c>
      <c r="P240" s="221" t="s">
        <v>207</v>
      </c>
      <c r="Q240" s="227" t="s">
        <v>1006</v>
      </c>
      <c r="R240" s="227" t="s">
        <v>209</v>
      </c>
      <c r="S240" s="231" t="s">
        <v>210</v>
      </c>
      <c r="T240" s="227" t="s">
        <v>1007</v>
      </c>
      <c r="U240" s="229">
        <v>50.0</v>
      </c>
      <c r="V240" s="229">
        <v>10.0</v>
      </c>
      <c r="W240" s="229">
        <v>122.0</v>
      </c>
      <c r="X240" s="229">
        <v>22791.0</v>
      </c>
      <c r="Y240" s="229">
        <v>2473.0</v>
      </c>
      <c r="Z240" s="227" t="s">
        <v>1008</v>
      </c>
      <c r="AA240" s="223" t="s">
        <v>37</v>
      </c>
    </row>
    <row r="241" ht="42.75" customHeight="1">
      <c r="A241" s="208">
        <v>240.0</v>
      </c>
      <c r="B241" s="208">
        <v>4.886E9</v>
      </c>
      <c r="C241" s="208" t="s">
        <v>10</v>
      </c>
      <c r="D241" s="208" t="s">
        <v>110</v>
      </c>
      <c r="E241" s="208" t="s">
        <v>1009</v>
      </c>
      <c r="F241" s="208">
        <v>127.873458</v>
      </c>
      <c r="G241" s="208">
        <v>35.415557</v>
      </c>
      <c r="H241" s="209" t="s">
        <v>1010</v>
      </c>
      <c r="I241" s="210">
        <v>1.1170731707317074</v>
      </c>
      <c r="J241" s="211" t="s">
        <v>17</v>
      </c>
      <c r="K241" s="219">
        <v>32.0</v>
      </c>
      <c r="L241" s="219">
        <v>153.0</v>
      </c>
      <c r="M241" s="220" t="s">
        <v>454</v>
      </c>
      <c r="N241" s="214" t="s">
        <v>19</v>
      </c>
      <c r="O241" s="216">
        <v>36161.0</v>
      </c>
      <c r="P241" s="221" t="s">
        <v>207</v>
      </c>
      <c r="Q241" s="209" t="s">
        <v>513</v>
      </c>
      <c r="R241" s="209" t="s">
        <v>209</v>
      </c>
      <c r="S241" s="209" t="s">
        <v>210</v>
      </c>
      <c r="T241" s="209" t="s">
        <v>616</v>
      </c>
      <c r="U241" s="217">
        <v>40.0</v>
      </c>
      <c r="V241" s="217">
        <v>10.0</v>
      </c>
      <c r="W241" s="217">
        <v>229.0</v>
      </c>
      <c r="X241" s="217">
        <v>23609.0</v>
      </c>
      <c r="Y241" s="217">
        <v>1523.0</v>
      </c>
      <c r="Z241" s="268" t="s">
        <v>1011</v>
      </c>
      <c r="AA241" s="208" t="s">
        <v>37</v>
      </c>
    </row>
    <row r="242" ht="42.75" customHeight="1">
      <c r="A242" s="208">
        <v>241.0</v>
      </c>
      <c r="B242" s="208">
        <v>4.887E9</v>
      </c>
      <c r="C242" s="208" t="s">
        <v>10</v>
      </c>
      <c r="D242" s="208" t="s">
        <v>110</v>
      </c>
      <c r="E242" s="207" t="s">
        <v>1012</v>
      </c>
      <c r="F242" s="223">
        <v>127.725245</v>
      </c>
      <c r="G242" s="223">
        <v>35.520536</v>
      </c>
      <c r="H242" s="231" t="s">
        <v>1013</v>
      </c>
      <c r="I242" s="210">
        <v>1.0628019323671498</v>
      </c>
      <c r="J242" s="211" t="s">
        <v>17</v>
      </c>
      <c r="K242" s="219">
        <v>42.0</v>
      </c>
      <c r="L242" s="219">
        <v>143.0</v>
      </c>
      <c r="M242" s="220" t="s">
        <v>467</v>
      </c>
      <c r="N242" s="241" t="s">
        <v>19</v>
      </c>
      <c r="O242" s="226">
        <v>43647.0</v>
      </c>
      <c r="P242" s="221" t="s">
        <v>207</v>
      </c>
      <c r="Q242" s="227" t="s">
        <v>513</v>
      </c>
      <c r="R242" s="227" t="s">
        <v>209</v>
      </c>
      <c r="S242" s="231" t="s">
        <v>210</v>
      </c>
      <c r="T242" s="227" t="s">
        <v>1014</v>
      </c>
      <c r="U242" s="229">
        <v>70.0</v>
      </c>
      <c r="V242" s="229">
        <v>10.0</v>
      </c>
      <c r="W242" s="229">
        <v>220.0</v>
      </c>
      <c r="X242" s="229">
        <v>24737.0</v>
      </c>
      <c r="Y242" s="229">
        <v>3103.0</v>
      </c>
      <c r="Z242" s="227" t="s">
        <v>1015</v>
      </c>
      <c r="AA242" s="223" t="s">
        <v>37</v>
      </c>
    </row>
    <row r="243" ht="42.75" customHeight="1">
      <c r="A243" s="208">
        <v>242.0</v>
      </c>
      <c r="B243" s="208">
        <v>4.888E9</v>
      </c>
      <c r="C243" s="223" t="s">
        <v>10</v>
      </c>
      <c r="D243" s="223" t="s">
        <v>110</v>
      </c>
      <c r="E243" s="234" t="s">
        <v>1016</v>
      </c>
      <c r="F243" s="223">
        <v>127.909538</v>
      </c>
      <c r="G243" s="223">
        <v>35.686698</v>
      </c>
      <c r="H243" s="231" t="s">
        <v>1017</v>
      </c>
      <c r="I243" s="210">
        <v>1.5390070921985815</v>
      </c>
      <c r="J243" s="211" t="s">
        <v>17</v>
      </c>
      <c r="K243" s="219">
        <v>7.0</v>
      </c>
      <c r="L243" s="219">
        <v>178.0</v>
      </c>
      <c r="M243" s="220" t="s">
        <v>440</v>
      </c>
      <c r="N243" s="241" t="s">
        <v>18</v>
      </c>
      <c r="O243" s="226">
        <v>43586.0</v>
      </c>
      <c r="P243" s="221" t="s">
        <v>207</v>
      </c>
      <c r="Q243" s="227" t="s">
        <v>513</v>
      </c>
      <c r="R243" s="227" t="s">
        <v>209</v>
      </c>
      <c r="S243" s="231" t="s">
        <v>210</v>
      </c>
      <c r="T243" s="227" t="s">
        <v>616</v>
      </c>
      <c r="U243" s="229">
        <v>30.0</v>
      </c>
      <c r="V243" s="229">
        <v>10.0</v>
      </c>
      <c r="W243" s="229">
        <v>217.0</v>
      </c>
      <c r="X243" s="229">
        <v>15824.0</v>
      </c>
      <c r="Y243" s="229">
        <v>3140.0</v>
      </c>
      <c r="Z243" s="302" t="s">
        <v>1018</v>
      </c>
      <c r="AA243" s="223" t="s">
        <v>37</v>
      </c>
    </row>
    <row r="244" ht="42.75" customHeight="1">
      <c r="A244" s="208">
        <v>243.0</v>
      </c>
      <c r="B244" s="223">
        <v>4.889E9</v>
      </c>
      <c r="C244" s="223" t="s">
        <v>10</v>
      </c>
      <c r="D244" s="223" t="s">
        <v>110</v>
      </c>
      <c r="E244" s="223" t="s">
        <v>1019</v>
      </c>
      <c r="F244" s="223">
        <v>128.165799</v>
      </c>
      <c r="G244" s="223">
        <v>35.56666</v>
      </c>
      <c r="H244" s="227" t="s">
        <v>1020</v>
      </c>
      <c r="I244" s="210">
        <v>0.9590163934426229</v>
      </c>
      <c r="J244" s="211" t="s">
        <v>19</v>
      </c>
      <c r="K244" s="219">
        <v>70.0</v>
      </c>
      <c r="L244" s="219">
        <v>115.0</v>
      </c>
      <c r="M244" s="220" t="s">
        <v>1021</v>
      </c>
      <c r="N244" s="241" t="s">
        <v>19</v>
      </c>
      <c r="O244" s="226">
        <v>40806.0</v>
      </c>
      <c r="P244" s="221" t="s">
        <v>207</v>
      </c>
      <c r="Q244" s="227" t="s">
        <v>379</v>
      </c>
      <c r="R244" s="227" t="s">
        <v>209</v>
      </c>
      <c r="S244" s="227" t="s">
        <v>37</v>
      </c>
      <c r="T244" s="227" t="s">
        <v>616</v>
      </c>
      <c r="U244" s="229">
        <v>30.0</v>
      </c>
      <c r="V244" s="229">
        <v>10.0</v>
      </c>
      <c r="W244" s="229">
        <v>117.0</v>
      </c>
      <c r="X244" s="229">
        <v>20608.0</v>
      </c>
      <c r="Y244" s="229">
        <v>1922.0</v>
      </c>
      <c r="Z244" s="233" t="s">
        <v>1022</v>
      </c>
      <c r="AA244" s="223" t="s">
        <v>37</v>
      </c>
    </row>
  </sheetData>
  <customSheetViews>
    <customSheetView guid="{A96F1F64-1475-4E0B-9880-23119BB29448}" filter="1" showAutoFilter="1">
      <autoFilter ref="$A$1:$AA$242">
        <filterColumn colId="0">
          <filters>
            <filter val="141"/>
            <filter val="164"/>
          </filters>
        </filterColumn>
      </autoFilter>
    </customSheetView>
    <customSheetView guid="{80B2EFB5-ACE3-4F33-B356-2307F223B2EC}" filter="1" showAutoFilter="1">
      <autoFilter ref="$A$1:$AA$244"/>
    </customSheetView>
    <customSheetView guid="{E4BE68FE-A53D-46D7-9C66-130AF721AF74}" filter="1" showAutoFilter="1">
      <autoFilter ref="$A$1:$AA$242">
        <filterColumn colId="0">
          <filters>
            <filter val="149"/>
            <filter val="164"/>
          </filters>
        </filterColumn>
      </autoFilter>
    </customSheetView>
    <customSheetView guid="{15748F0F-D48D-491D-B37A-5A9505203F4A}" filter="1" showAutoFilter="1">
      <autoFilter ref="$A$1:$AA$244"/>
    </customSheetView>
  </customSheetViews>
  <hyperlinks>
    <hyperlink r:id="rId2" ref="Z2"/>
    <hyperlink r:id="rId3" ref="Z3"/>
    <hyperlink r:id="rId4" ref="Z4"/>
    <hyperlink r:id="rId5" ref="Z5"/>
    <hyperlink r:id="rId6" ref="Z6"/>
    <hyperlink r:id="rId7" ref="Z7"/>
    <hyperlink r:id="rId8" ref="Z8"/>
    <hyperlink r:id="rId9" ref="Z9"/>
    <hyperlink r:id="rId10" ref="Z11"/>
    <hyperlink r:id="rId11" ref="Z16"/>
    <hyperlink r:id="rId12" ref="Z17"/>
    <hyperlink r:id="rId13" ref="Z18"/>
    <hyperlink r:id="rId14" ref="Z19"/>
    <hyperlink r:id="rId15" ref="Z20"/>
    <hyperlink r:id="rId16" ref="Z21"/>
    <hyperlink r:id="rId17" ref="Z22"/>
    <hyperlink r:id="rId18" ref="Z23"/>
    <hyperlink r:id="rId19" ref="Z24"/>
    <hyperlink r:id="rId20" ref="Z25"/>
    <hyperlink r:id="rId21" ref="Z26"/>
    <hyperlink r:id="rId22" ref="Z27"/>
    <hyperlink r:id="rId23" ref="Z28"/>
    <hyperlink r:id="rId24" ref="Z29"/>
    <hyperlink r:id="rId25" ref="Z30"/>
    <hyperlink r:id="rId26" ref="Z31"/>
    <hyperlink r:id="rId27" ref="Z32"/>
    <hyperlink r:id="rId28" ref="Z33"/>
    <hyperlink r:id="rId29" ref="Z34"/>
    <hyperlink r:id="rId30" ref="Z35"/>
    <hyperlink r:id="rId31" ref="Z36"/>
    <hyperlink r:id="rId32" ref="Z37"/>
    <hyperlink r:id="rId33" ref="Z38"/>
    <hyperlink r:id="rId34" ref="Z39"/>
    <hyperlink r:id="rId35" ref="Z40"/>
    <hyperlink r:id="rId36" ref="Z42"/>
    <hyperlink r:id="rId37" ref="Z43"/>
    <hyperlink r:id="rId38" ref="Z50"/>
    <hyperlink r:id="rId39" ref="Z69"/>
    <hyperlink r:id="rId40" ref="Z93"/>
    <hyperlink r:id="rId41" ref="Z94"/>
    <hyperlink r:id="rId42" ref="Z95"/>
    <hyperlink r:id="rId43" ref="Z97"/>
    <hyperlink r:id="rId44" ref="Z98"/>
    <hyperlink r:id="rId45" ref="Z100"/>
    <hyperlink r:id="rId46" ref="Z101"/>
    <hyperlink r:id="rId47" ref="Z102"/>
    <hyperlink r:id="rId48" ref="Z104"/>
    <hyperlink r:id="rId49" ref="Z105"/>
    <hyperlink r:id="rId50" ref="Z106"/>
    <hyperlink r:id="rId51" ref="Z111"/>
    <hyperlink r:id="rId52" ref="Z113"/>
    <hyperlink r:id="rId53" ref="Z114"/>
    <hyperlink r:id="rId54" ref="Z117"/>
    <hyperlink r:id="rId55" ref="Z119"/>
    <hyperlink r:id="rId56" ref="Z122"/>
    <hyperlink r:id="rId57" ref="Z126"/>
    <hyperlink r:id="rId58" ref="Z127"/>
    <hyperlink r:id="rId59" ref="Z129"/>
    <hyperlink r:id="rId60" ref="Z130"/>
    <hyperlink r:id="rId61" ref="Z131"/>
    <hyperlink r:id="rId62" ref="Z135"/>
    <hyperlink r:id="rId63" ref="Z136"/>
    <hyperlink r:id="rId64" ref="Z137"/>
    <hyperlink r:id="rId65" ref="Z138"/>
    <hyperlink r:id="rId66" ref="Z139"/>
    <hyperlink r:id="rId67" ref="Z140"/>
    <hyperlink r:id="rId68" ref="Z143"/>
    <hyperlink r:id="rId69" ref="Z145"/>
    <hyperlink r:id="rId70" ref="Z146"/>
    <hyperlink r:id="rId71" ref="Z147"/>
    <hyperlink r:id="rId72" ref="Z148"/>
    <hyperlink r:id="rId73" ref="Z149"/>
    <hyperlink r:id="rId74" ref="Z150"/>
    <hyperlink r:id="rId75" ref="Z151"/>
    <hyperlink r:id="rId76" ref="Z152"/>
    <hyperlink r:id="rId77" ref="Z154"/>
    <hyperlink r:id="rId78" ref="Z155"/>
    <hyperlink r:id="rId79" ref="Z157"/>
    <hyperlink r:id="rId80" ref="Z158"/>
    <hyperlink r:id="rId81" ref="Z159"/>
    <hyperlink r:id="rId82" ref="Z160"/>
    <hyperlink r:id="rId83" ref="Z161"/>
    <hyperlink r:id="rId84" ref="Z162"/>
    <hyperlink r:id="rId85" ref="Z165"/>
    <hyperlink r:id="rId86" ref="Z166"/>
    <hyperlink r:id="rId87" ref="Z167"/>
    <hyperlink r:id="rId88" ref="Z170"/>
    <hyperlink r:id="rId89" ref="Z171"/>
    <hyperlink r:id="rId90" ref="Z172"/>
    <hyperlink r:id="rId91" ref="Z175"/>
    <hyperlink r:id="rId92" ref="Z176"/>
    <hyperlink r:id="rId93" ref="Z178"/>
    <hyperlink r:id="rId94" ref="Z179"/>
    <hyperlink r:id="rId95" ref="Z185"/>
    <hyperlink r:id="rId96" ref="Z186"/>
    <hyperlink r:id="rId97" ref="Z187"/>
    <hyperlink r:id="rId98" ref="Z190"/>
    <hyperlink r:id="rId99" ref="Z191"/>
    <hyperlink r:id="rId100" ref="Z198"/>
    <hyperlink r:id="rId101" ref="Z199"/>
    <hyperlink r:id="rId102" ref="Z201"/>
    <hyperlink r:id="rId103" ref="Z202"/>
    <hyperlink r:id="rId104" ref="Z203"/>
    <hyperlink r:id="rId105" ref="Z207"/>
    <hyperlink r:id="rId106" ref="Z208"/>
    <hyperlink r:id="rId107" ref="Z210"/>
    <hyperlink r:id="rId108" ref="Z211"/>
    <hyperlink r:id="rId109" ref="Z213"/>
    <hyperlink r:id="rId110" ref="Z216"/>
    <hyperlink r:id="rId111" ref="Z217"/>
    <hyperlink r:id="rId112" ref="Z218"/>
    <hyperlink r:id="rId113" ref="Z221"/>
    <hyperlink r:id="rId114" ref="Z231"/>
    <hyperlink r:id="rId115" ref="Z232"/>
    <hyperlink r:id="rId116" ref="Z235"/>
    <hyperlink r:id="rId117" ref="Z237"/>
    <hyperlink r:id="rId118" ref="Z238"/>
    <hyperlink r:id="rId119" ref="Z239"/>
    <hyperlink r:id="rId120" ref="Z241"/>
    <hyperlink r:id="rId121" ref="Z243"/>
    <hyperlink r:id="rId122" ref="Z244"/>
  </hyperlinks>
  <drawing r:id="rId123"/>
  <legacyDrawing r:id="rId12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0"/>
    <col customWidth="1" min="2" max="2" width="7.13"/>
    <col customWidth="1" min="3" max="3" width="6.38"/>
    <col customWidth="1" min="4" max="4" width="9.75"/>
    <col customWidth="1" min="5" max="5" width="9.38"/>
    <col customWidth="1" min="8" max="8" width="11.13"/>
    <col customWidth="1" min="9" max="9" width="9.63"/>
    <col customWidth="1" min="10" max="10" width="12.0"/>
    <col customWidth="1" min="11" max="11" width="6.63"/>
    <col customWidth="1" min="12" max="12" width="8.38"/>
    <col customWidth="1" min="13" max="13" width="25.88"/>
    <col customWidth="1" min="15" max="20" width="9.75"/>
    <col customWidth="1" min="23" max="26" width="9.75"/>
    <col customWidth="1" min="27" max="27" width="32.75"/>
  </cols>
  <sheetData>
    <row r="1">
      <c r="A1" s="207" t="s">
        <v>161</v>
      </c>
      <c r="B1" s="208" t="s">
        <v>1066</v>
      </c>
      <c r="C1" s="208" t="s">
        <v>1061</v>
      </c>
      <c r="D1" s="208" t="s">
        <v>1067</v>
      </c>
      <c r="E1" s="208" t="s">
        <v>1068</v>
      </c>
      <c r="F1" s="208" t="s">
        <v>166</v>
      </c>
      <c r="G1" s="208" t="s">
        <v>167</v>
      </c>
      <c r="H1" s="209" t="s">
        <v>14</v>
      </c>
      <c r="I1" s="212" t="s">
        <v>1069</v>
      </c>
      <c r="J1" s="211" t="s">
        <v>1070</v>
      </c>
      <c r="K1" s="212" t="s">
        <v>8</v>
      </c>
      <c r="L1" s="213" t="s">
        <v>12</v>
      </c>
      <c r="M1" s="214" t="s">
        <v>1071</v>
      </c>
      <c r="N1" s="215" t="s">
        <v>1072</v>
      </c>
      <c r="O1" s="209" t="s">
        <v>1073</v>
      </c>
      <c r="P1" s="209" t="s">
        <v>1074</v>
      </c>
      <c r="Q1" s="209" t="s">
        <v>1075</v>
      </c>
      <c r="R1" s="209" t="s">
        <v>1076</v>
      </c>
      <c r="S1" s="209" t="s">
        <v>1077</v>
      </c>
      <c r="T1" s="209" t="s">
        <v>1078</v>
      </c>
      <c r="U1" s="217" t="s">
        <v>200</v>
      </c>
      <c r="V1" s="217" t="s">
        <v>201</v>
      </c>
      <c r="W1" s="217" t="s">
        <v>202</v>
      </c>
      <c r="X1" s="217" t="s">
        <v>203</v>
      </c>
      <c r="Y1" s="217" t="s">
        <v>204</v>
      </c>
      <c r="Z1" s="209" t="s">
        <v>1079</v>
      </c>
      <c r="AA1" s="208" t="s">
        <v>15</v>
      </c>
    </row>
    <row r="2" ht="42.75" customHeight="1">
      <c r="A2" s="208">
        <v>1.0</v>
      </c>
      <c r="B2" s="208">
        <v>1.1E9</v>
      </c>
      <c r="C2" s="208" t="s">
        <v>9</v>
      </c>
      <c r="D2" s="208" t="s">
        <v>96</v>
      </c>
      <c r="E2" s="208" t="s">
        <v>123</v>
      </c>
      <c r="F2" s="208">
        <v>126.9783882</v>
      </c>
      <c r="G2" s="208">
        <v>37.5666103</v>
      </c>
      <c r="H2" s="209" t="s">
        <v>205</v>
      </c>
      <c r="I2" s="210">
        <v>0.2857142857142857</v>
      </c>
      <c r="J2" s="211" t="s">
        <v>19</v>
      </c>
      <c r="K2" s="219">
        <v>182.0</v>
      </c>
      <c r="L2" s="219">
        <v>3.0</v>
      </c>
      <c r="M2" s="220" t="s">
        <v>206</v>
      </c>
      <c r="N2" s="214" t="s">
        <v>19</v>
      </c>
      <c r="O2" s="216">
        <v>44756.0</v>
      </c>
      <c r="P2" s="221" t="s">
        <v>207</v>
      </c>
      <c r="Q2" s="209" t="s">
        <v>208</v>
      </c>
      <c r="R2" s="209" t="s">
        <v>209</v>
      </c>
      <c r="S2" s="209" t="s">
        <v>210</v>
      </c>
      <c r="T2" s="209" t="s">
        <v>211</v>
      </c>
      <c r="U2" s="217">
        <v>50.0</v>
      </c>
      <c r="V2" s="217">
        <v>7.0</v>
      </c>
      <c r="W2" s="217">
        <v>500.0</v>
      </c>
      <c r="X2" s="217">
        <v>1896211.0</v>
      </c>
      <c r="Y2" s="217">
        <v>269848.0</v>
      </c>
      <c r="Z2" s="222" t="s">
        <v>212</v>
      </c>
      <c r="AA2" s="208" t="s">
        <v>213</v>
      </c>
    </row>
    <row r="3" ht="42.75" customHeight="1">
      <c r="A3" s="208">
        <v>2.0</v>
      </c>
      <c r="B3" s="208">
        <v>2.6E9</v>
      </c>
      <c r="C3" s="208" t="s">
        <v>9</v>
      </c>
      <c r="D3" s="207" t="s">
        <v>97</v>
      </c>
      <c r="E3" s="208" t="s">
        <v>125</v>
      </c>
      <c r="F3" s="223">
        <v>129.0750223</v>
      </c>
      <c r="G3" s="223">
        <v>35.179816</v>
      </c>
      <c r="H3" s="224" t="s">
        <v>214</v>
      </c>
      <c r="I3" s="210">
        <v>0.6680863501607582</v>
      </c>
      <c r="J3" s="211" t="s">
        <v>19</v>
      </c>
      <c r="K3" s="219">
        <v>152.0</v>
      </c>
      <c r="L3" s="219">
        <v>33.0</v>
      </c>
      <c r="M3" s="220" t="s">
        <v>215</v>
      </c>
      <c r="N3" s="225" t="s">
        <v>22</v>
      </c>
      <c r="O3" s="226">
        <v>43831.0</v>
      </c>
      <c r="P3" s="221" t="s">
        <v>207</v>
      </c>
      <c r="Q3" s="224" t="s">
        <v>1145</v>
      </c>
      <c r="R3" s="227" t="s">
        <v>209</v>
      </c>
      <c r="S3" s="227" t="s">
        <v>210</v>
      </c>
      <c r="T3" s="224" t="s">
        <v>1146</v>
      </c>
      <c r="U3" s="229">
        <v>100.0</v>
      </c>
      <c r="V3" s="229">
        <v>7.0</v>
      </c>
      <c r="W3" s="229">
        <v>16000.0</v>
      </c>
      <c r="X3" s="229">
        <v>1239000.0</v>
      </c>
      <c r="Y3" s="229">
        <v>158980.0</v>
      </c>
      <c r="Z3" s="228" t="s">
        <v>218</v>
      </c>
      <c r="AA3" s="223" t="s">
        <v>1147</v>
      </c>
    </row>
    <row r="4" ht="42.75" customHeight="1">
      <c r="A4" s="208">
        <v>3.0</v>
      </c>
      <c r="B4" s="208">
        <v>2.7E9</v>
      </c>
      <c r="C4" s="208" t="s">
        <v>9</v>
      </c>
      <c r="D4" s="207" t="s">
        <v>101</v>
      </c>
      <c r="E4" s="208" t="s">
        <v>138</v>
      </c>
      <c r="F4" s="223">
        <v>128.601763</v>
      </c>
      <c r="G4" s="223">
        <v>35.87139</v>
      </c>
      <c r="H4" s="231" t="s">
        <v>220</v>
      </c>
      <c r="I4" s="210">
        <v>0.5736363636363636</v>
      </c>
      <c r="J4" s="211" t="s">
        <v>19</v>
      </c>
      <c r="K4" s="219">
        <v>162.0</v>
      </c>
      <c r="L4" s="219">
        <v>23.0</v>
      </c>
      <c r="M4" s="220" t="s">
        <v>206</v>
      </c>
      <c r="N4" s="232" t="s">
        <v>22</v>
      </c>
      <c r="O4" s="226">
        <v>43985.0</v>
      </c>
      <c r="P4" s="221" t="s">
        <v>207</v>
      </c>
      <c r="Q4" s="231" t="s">
        <v>1148</v>
      </c>
      <c r="R4" s="227" t="s">
        <v>209</v>
      </c>
      <c r="S4" s="231" t="s">
        <v>210</v>
      </c>
      <c r="T4" s="231" t="s">
        <v>222</v>
      </c>
      <c r="U4" s="229">
        <v>50.0</v>
      </c>
      <c r="V4" s="229">
        <v>7.0</v>
      </c>
      <c r="W4" s="229">
        <v>6310.0</v>
      </c>
      <c r="X4" s="235" t="s">
        <v>37</v>
      </c>
      <c r="Y4" s="229">
        <v>98031.0</v>
      </c>
      <c r="Z4" s="233" t="s">
        <v>223</v>
      </c>
      <c r="AA4" s="234" t="s">
        <v>1149</v>
      </c>
    </row>
    <row r="5" ht="42.75" customHeight="1">
      <c r="A5" s="208">
        <v>4.0</v>
      </c>
      <c r="B5" s="208">
        <v>2.8E9</v>
      </c>
      <c r="C5" s="236" t="s">
        <v>9</v>
      </c>
      <c r="D5" s="236" t="s">
        <v>98</v>
      </c>
      <c r="E5" s="236" t="s">
        <v>128</v>
      </c>
      <c r="F5" s="236">
        <v>126.7051505</v>
      </c>
      <c r="G5" s="236">
        <v>37.4559418</v>
      </c>
      <c r="H5" s="221" t="s">
        <v>225</v>
      </c>
      <c r="I5" s="210">
        <v>0.7444168734491315</v>
      </c>
      <c r="J5" s="211" t="s">
        <v>19</v>
      </c>
      <c r="K5" s="219">
        <v>127.0</v>
      </c>
      <c r="L5" s="219">
        <v>58.0</v>
      </c>
      <c r="M5" s="220" t="s">
        <v>226</v>
      </c>
      <c r="N5" s="237" t="s">
        <v>22</v>
      </c>
      <c r="O5" s="238">
        <v>43252.0</v>
      </c>
      <c r="P5" s="221" t="s">
        <v>207</v>
      </c>
      <c r="Q5" s="221" t="s">
        <v>227</v>
      </c>
      <c r="R5" s="221" t="s">
        <v>209</v>
      </c>
      <c r="S5" s="221" t="s">
        <v>210</v>
      </c>
      <c r="T5" s="221" t="s">
        <v>228</v>
      </c>
      <c r="U5" s="235">
        <v>30.0</v>
      </c>
      <c r="V5" s="235">
        <v>10.0</v>
      </c>
      <c r="W5" s="235">
        <v>30000.0</v>
      </c>
      <c r="X5" s="235">
        <v>2425878.0</v>
      </c>
      <c r="Y5" s="235">
        <v>107005.0</v>
      </c>
      <c r="Z5" s="239" t="s">
        <v>229</v>
      </c>
      <c r="AA5" s="236" t="s">
        <v>230</v>
      </c>
    </row>
    <row r="6" ht="42.75" customHeight="1">
      <c r="A6" s="208">
        <v>5.0</v>
      </c>
      <c r="B6" s="208">
        <v>2.9E9</v>
      </c>
      <c r="C6" s="223" t="s">
        <v>9</v>
      </c>
      <c r="D6" s="234" t="s">
        <v>99</v>
      </c>
      <c r="E6" s="223" t="s">
        <v>131</v>
      </c>
      <c r="F6" s="223">
        <v>126.851338</v>
      </c>
      <c r="G6" s="223">
        <v>35.160032</v>
      </c>
      <c r="H6" s="227" t="s">
        <v>231</v>
      </c>
      <c r="I6" s="210">
        <v>0.8674918831168831</v>
      </c>
      <c r="J6" s="211" t="s">
        <v>19</v>
      </c>
      <c r="K6" s="219">
        <v>95.0</v>
      </c>
      <c r="L6" s="219">
        <v>90.0</v>
      </c>
      <c r="M6" s="220" t="s">
        <v>232</v>
      </c>
      <c r="N6" s="241" t="s">
        <v>22</v>
      </c>
      <c r="O6" s="226">
        <v>43544.0</v>
      </c>
      <c r="P6" s="221" t="s">
        <v>207</v>
      </c>
      <c r="Q6" s="227" t="s">
        <v>227</v>
      </c>
      <c r="R6" s="227" t="s">
        <v>209</v>
      </c>
      <c r="S6" s="231" t="s">
        <v>210</v>
      </c>
      <c r="T6" s="231" t="s">
        <v>233</v>
      </c>
      <c r="U6" s="229">
        <v>50.0</v>
      </c>
      <c r="V6" s="229">
        <v>10.0</v>
      </c>
      <c r="W6" s="229">
        <v>8550.0</v>
      </c>
      <c r="X6" s="229">
        <v>4255215.0</v>
      </c>
      <c r="Y6" s="229">
        <v>70978.0</v>
      </c>
      <c r="Z6" s="242" t="s">
        <v>1085</v>
      </c>
      <c r="AA6" s="234" t="s">
        <v>1150</v>
      </c>
    </row>
    <row r="7" ht="42.75" customHeight="1">
      <c r="A7" s="223">
        <v>6.0</v>
      </c>
      <c r="B7" s="208">
        <v>3.0E9</v>
      </c>
      <c r="C7" s="223" t="s">
        <v>9</v>
      </c>
      <c r="D7" s="234" t="s">
        <v>49</v>
      </c>
      <c r="E7" s="223" t="s">
        <v>133</v>
      </c>
      <c r="F7" s="223">
        <v>127.3849508</v>
      </c>
      <c r="G7" s="223">
        <v>36.3504396</v>
      </c>
      <c r="H7" s="227" t="s">
        <v>50</v>
      </c>
      <c r="I7" s="210">
        <v>0.22097976570820022</v>
      </c>
      <c r="J7" s="211" t="s">
        <v>19</v>
      </c>
      <c r="K7" s="219">
        <v>184.0</v>
      </c>
      <c r="L7" s="219">
        <v>1.0</v>
      </c>
      <c r="M7" s="220" t="s">
        <v>236</v>
      </c>
      <c r="N7" s="241" t="s">
        <v>22</v>
      </c>
      <c r="O7" s="226">
        <v>43965.0</v>
      </c>
      <c r="P7" s="221" t="s">
        <v>207</v>
      </c>
      <c r="Q7" s="227" t="s">
        <v>227</v>
      </c>
      <c r="R7" s="227" t="s">
        <v>237</v>
      </c>
      <c r="S7" s="227" t="s">
        <v>238</v>
      </c>
      <c r="T7" s="227" t="s">
        <v>1151</v>
      </c>
      <c r="U7" s="229">
        <v>30.0</v>
      </c>
      <c r="V7" s="229">
        <v>10.0</v>
      </c>
      <c r="W7" s="229">
        <v>4150.0</v>
      </c>
      <c r="X7" s="229">
        <v>1100824.0</v>
      </c>
      <c r="Y7" s="229">
        <v>64327.0</v>
      </c>
      <c r="Z7" s="233" t="s">
        <v>240</v>
      </c>
      <c r="AA7" s="223" t="s">
        <v>37</v>
      </c>
    </row>
    <row r="8" ht="42.75" customHeight="1">
      <c r="A8" s="208">
        <v>7.0</v>
      </c>
      <c r="B8" s="208">
        <v>3.1E9</v>
      </c>
      <c r="C8" s="208" t="s">
        <v>9</v>
      </c>
      <c r="D8" s="208" t="s">
        <v>100</v>
      </c>
      <c r="E8" s="208" t="s">
        <v>136</v>
      </c>
      <c r="F8" s="208">
        <v>129.3112994</v>
      </c>
      <c r="G8" s="208">
        <v>35.5394773</v>
      </c>
      <c r="H8" s="209" t="s">
        <v>241</v>
      </c>
      <c r="I8" s="210">
        <v>0.8986928104575164</v>
      </c>
      <c r="J8" s="211" t="s">
        <v>19</v>
      </c>
      <c r="K8" s="219">
        <v>89.0</v>
      </c>
      <c r="L8" s="219">
        <v>96.0</v>
      </c>
      <c r="M8" s="220" t="s">
        <v>242</v>
      </c>
      <c r="N8" s="214" t="s">
        <v>19</v>
      </c>
      <c r="O8" s="216">
        <v>43706.0</v>
      </c>
      <c r="P8" s="221" t="s">
        <v>207</v>
      </c>
      <c r="Q8" s="209" t="s">
        <v>208</v>
      </c>
      <c r="R8" s="209" t="s">
        <v>209</v>
      </c>
      <c r="S8" s="209" t="s">
        <v>210</v>
      </c>
      <c r="T8" s="209" t="s">
        <v>228</v>
      </c>
      <c r="U8" s="217">
        <v>50.0</v>
      </c>
      <c r="V8" s="217">
        <v>7.0</v>
      </c>
      <c r="W8" s="217">
        <v>4400.0</v>
      </c>
      <c r="X8" s="217">
        <v>265319.0</v>
      </c>
      <c r="Y8" s="217">
        <v>54802.0</v>
      </c>
      <c r="Z8" s="222" t="s">
        <v>243</v>
      </c>
      <c r="AA8" s="208" t="s">
        <v>244</v>
      </c>
    </row>
    <row r="9" ht="42.75" customHeight="1">
      <c r="A9" s="208">
        <v>8.0</v>
      </c>
      <c r="B9" s="208">
        <v>3.611E9</v>
      </c>
      <c r="C9" s="208" t="s">
        <v>9</v>
      </c>
      <c r="D9" s="207" t="s">
        <v>102</v>
      </c>
      <c r="E9" s="208" t="s">
        <v>140</v>
      </c>
      <c r="F9" s="223">
        <v>127.289041726435</v>
      </c>
      <c r="G9" s="223">
        <v>36.4800603464211</v>
      </c>
      <c r="H9" s="227" t="s">
        <v>245</v>
      </c>
      <c r="I9" s="210">
        <v>1.0606060606060606</v>
      </c>
      <c r="J9" s="211" t="s">
        <v>17</v>
      </c>
      <c r="K9" s="219">
        <v>43.0</v>
      </c>
      <c r="L9" s="219">
        <v>142.0</v>
      </c>
      <c r="M9" s="243" t="s">
        <v>246</v>
      </c>
      <c r="N9" s="241" t="s">
        <v>19</v>
      </c>
      <c r="O9" s="226">
        <v>43893.0</v>
      </c>
      <c r="P9" s="221" t="s">
        <v>207</v>
      </c>
      <c r="Q9" s="227" t="s">
        <v>227</v>
      </c>
      <c r="R9" s="224" t="s">
        <v>209</v>
      </c>
      <c r="S9" s="244" t="s">
        <v>210</v>
      </c>
      <c r="T9" s="224" t="s">
        <v>247</v>
      </c>
      <c r="U9" s="229">
        <v>100.0</v>
      </c>
      <c r="V9" s="229">
        <v>7.0</v>
      </c>
      <c r="W9" s="229">
        <v>3500.0</v>
      </c>
      <c r="X9" s="229">
        <v>217291.0</v>
      </c>
      <c r="Y9" s="229">
        <v>14040.0</v>
      </c>
      <c r="Z9" s="228" t="s">
        <v>248</v>
      </c>
      <c r="AA9" s="245" t="s">
        <v>1152</v>
      </c>
    </row>
    <row r="10" ht="42.75" customHeight="1">
      <c r="A10" s="246">
        <v>9.0</v>
      </c>
      <c r="B10" s="246">
        <v>4.1E9</v>
      </c>
      <c r="C10" s="246" t="s">
        <v>9</v>
      </c>
      <c r="D10" s="247" t="s">
        <v>103</v>
      </c>
      <c r="E10" s="246" t="s">
        <v>141</v>
      </c>
      <c r="F10" s="246">
        <v>127.0535128</v>
      </c>
      <c r="G10" s="246">
        <v>37.2893545</v>
      </c>
      <c r="H10" s="248" t="s">
        <v>37</v>
      </c>
      <c r="I10" s="249" t="s">
        <v>37</v>
      </c>
      <c r="J10" s="250" t="s">
        <v>23</v>
      </c>
      <c r="K10" s="251" t="s">
        <v>37</v>
      </c>
      <c r="L10" s="251" t="s">
        <v>37</v>
      </c>
      <c r="M10" s="252" t="s">
        <v>37</v>
      </c>
      <c r="N10" s="253" t="s">
        <v>23</v>
      </c>
      <c r="O10" s="254" t="s">
        <v>37</v>
      </c>
      <c r="P10" s="248" t="s">
        <v>37</v>
      </c>
      <c r="Q10" s="248" t="s">
        <v>37</v>
      </c>
      <c r="R10" s="248" t="s">
        <v>37</v>
      </c>
      <c r="S10" s="248" t="s">
        <v>37</v>
      </c>
      <c r="T10" s="248" t="s">
        <v>37</v>
      </c>
      <c r="U10" s="248"/>
      <c r="V10" s="248"/>
      <c r="W10" s="248"/>
      <c r="X10" s="248"/>
      <c r="Y10" s="248"/>
      <c r="Z10" s="246" t="s">
        <v>250</v>
      </c>
      <c r="AA10" s="246" t="s">
        <v>1089</v>
      </c>
    </row>
    <row r="11" ht="42.75" customHeight="1">
      <c r="A11" s="223">
        <v>10.0</v>
      </c>
      <c r="B11" s="208">
        <v>4.2E9</v>
      </c>
      <c r="C11" s="223" t="s">
        <v>9</v>
      </c>
      <c r="D11" s="234" t="s">
        <v>104</v>
      </c>
      <c r="E11" s="223" t="s">
        <v>143</v>
      </c>
      <c r="F11" s="223">
        <v>127.72975</v>
      </c>
      <c r="G11" s="223">
        <v>37.885399</v>
      </c>
      <c r="H11" s="227" t="s">
        <v>252</v>
      </c>
      <c r="I11" s="210">
        <v>0.8571428571428571</v>
      </c>
      <c r="J11" s="211" t="s">
        <v>19</v>
      </c>
      <c r="K11" s="219">
        <v>99.0</v>
      </c>
      <c r="L11" s="219">
        <v>86.0</v>
      </c>
      <c r="M11" s="220" t="s">
        <v>253</v>
      </c>
      <c r="N11" s="241" t="s">
        <v>22</v>
      </c>
      <c r="O11" s="226">
        <v>43891.0</v>
      </c>
      <c r="P11" s="221" t="s">
        <v>207</v>
      </c>
      <c r="Q11" s="227" t="s">
        <v>208</v>
      </c>
      <c r="R11" s="227" t="s">
        <v>209</v>
      </c>
      <c r="S11" s="227" t="s">
        <v>210</v>
      </c>
      <c r="T11" s="227" t="s">
        <v>254</v>
      </c>
      <c r="U11" s="229">
        <v>30.0</v>
      </c>
      <c r="V11" s="229">
        <v>7.0</v>
      </c>
      <c r="W11" s="229">
        <v>660.0</v>
      </c>
      <c r="X11" s="229">
        <v>479000.0</v>
      </c>
      <c r="Y11" s="229">
        <v>83774.0</v>
      </c>
      <c r="Z11" s="233" t="s">
        <v>255</v>
      </c>
      <c r="AA11" s="223" t="s">
        <v>37</v>
      </c>
    </row>
    <row r="12" ht="42.75" customHeight="1">
      <c r="A12" s="246">
        <v>11.0</v>
      </c>
      <c r="B12" s="246">
        <v>4.3E9</v>
      </c>
      <c r="C12" s="246" t="s">
        <v>9</v>
      </c>
      <c r="D12" s="247" t="s">
        <v>105</v>
      </c>
      <c r="E12" s="246" t="s">
        <v>146</v>
      </c>
      <c r="F12" s="246">
        <v>127.4913605</v>
      </c>
      <c r="G12" s="246">
        <v>36.6360995</v>
      </c>
      <c r="H12" s="248" t="s">
        <v>37</v>
      </c>
      <c r="I12" s="249" t="s">
        <v>37</v>
      </c>
      <c r="J12" s="250" t="s">
        <v>23</v>
      </c>
      <c r="K12" s="251" t="s">
        <v>37</v>
      </c>
      <c r="L12" s="251" t="s">
        <v>37</v>
      </c>
      <c r="M12" s="252" t="s">
        <v>37</v>
      </c>
      <c r="N12" s="253" t="s">
        <v>23</v>
      </c>
      <c r="O12" s="254" t="s">
        <v>37</v>
      </c>
      <c r="P12" s="248" t="s">
        <v>37</v>
      </c>
      <c r="Q12" s="248" t="s">
        <v>37</v>
      </c>
      <c r="R12" s="248" t="s">
        <v>37</v>
      </c>
      <c r="S12" s="248" t="s">
        <v>37</v>
      </c>
      <c r="T12" s="248" t="s">
        <v>37</v>
      </c>
      <c r="U12" s="248" t="s">
        <v>37</v>
      </c>
      <c r="V12" s="248" t="s">
        <v>37</v>
      </c>
      <c r="W12" s="248" t="s">
        <v>37</v>
      </c>
      <c r="X12" s="248" t="s">
        <v>37</v>
      </c>
      <c r="Y12" s="248" t="s">
        <v>37</v>
      </c>
      <c r="Z12" s="248" t="s">
        <v>37</v>
      </c>
      <c r="AA12" s="246" t="s">
        <v>37</v>
      </c>
    </row>
    <row r="13" ht="42.75" customHeight="1">
      <c r="A13" s="246">
        <v>12.0</v>
      </c>
      <c r="B13" s="246">
        <v>4.4E9</v>
      </c>
      <c r="C13" s="246" t="s">
        <v>9</v>
      </c>
      <c r="D13" s="247" t="s">
        <v>106</v>
      </c>
      <c r="E13" s="246" t="s">
        <v>148</v>
      </c>
      <c r="F13" s="246">
        <v>126.672908</v>
      </c>
      <c r="G13" s="246">
        <v>36.659249</v>
      </c>
      <c r="H13" s="248" t="s">
        <v>37</v>
      </c>
      <c r="I13" s="249" t="s">
        <v>37</v>
      </c>
      <c r="J13" s="250" t="s">
        <v>23</v>
      </c>
      <c r="K13" s="251" t="s">
        <v>37</v>
      </c>
      <c r="L13" s="251" t="s">
        <v>37</v>
      </c>
      <c r="M13" s="252" t="s">
        <v>37</v>
      </c>
      <c r="N13" s="253" t="s">
        <v>23</v>
      </c>
      <c r="O13" s="254" t="s">
        <v>37</v>
      </c>
      <c r="P13" s="248" t="s">
        <v>37</v>
      </c>
      <c r="Q13" s="248" t="s">
        <v>37</v>
      </c>
      <c r="R13" s="248" t="s">
        <v>37</v>
      </c>
      <c r="S13" s="248" t="s">
        <v>37</v>
      </c>
      <c r="T13" s="248" t="s">
        <v>37</v>
      </c>
      <c r="U13" s="248" t="s">
        <v>37</v>
      </c>
      <c r="V13" s="248" t="s">
        <v>37</v>
      </c>
      <c r="W13" s="248" t="s">
        <v>37</v>
      </c>
      <c r="X13" s="248" t="s">
        <v>37</v>
      </c>
      <c r="Y13" s="248" t="s">
        <v>37</v>
      </c>
      <c r="Z13" s="248" t="s">
        <v>37</v>
      </c>
      <c r="AA13" s="246" t="s">
        <v>37</v>
      </c>
    </row>
    <row r="14" ht="42.75" customHeight="1">
      <c r="A14" s="246">
        <v>13.0</v>
      </c>
      <c r="B14" s="246">
        <v>4.5E9</v>
      </c>
      <c r="C14" s="246" t="s">
        <v>9</v>
      </c>
      <c r="D14" s="247" t="s">
        <v>107</v>
      </c>
      <c r="E14" s="246" t="s">
        <v>150</v>
      </c>
      <c r="F14" s="246">
        <v>127.108784</v>
      </c>
      <c r="G14" s="246">
        <v>35.8203294</v>
      </c>
      <c r="H14" s="248" t="s">
        <v>37</v>
      </c>
      <c r="I14" s="249" t="s">
        <v>37</v>
      </c>
      <c r="J14" s="250" t="s">
        <v>23</v>
      </c>
      <c r="K14" s="251" t="s">
        <v>37</v>
      </c>
      <c r="L14" s="251" t="s">
        <v>37</v>
      </c>
      <c r="M14" s="252" t="s">
        <v>37</v>
      </c>
      <c r="N14" s="253" t="s">
        <v>23</v>
      </c>
      <c r="O14" s="254" t="s">
        <v>37</v>
      </c>
      <c r="P14" s="248" t="s">
        <v>37</v>
      </c>
      <c r="Q14" s="248" t="s">
        <v>37</v>
      </c>
      <c r="R14" s="248" t="s">
        <v>37</v>
      </c>
      <c r="S14" s="248" t="s">
        <v>37</v>
      </c>
      <c r="T14" s="248" t="s">
        <v>37</v>
      </c>
      <c r="U14" s="248" t="s">
        <v>37</v>
      </c>
      <c r="V14" s="248" t="s">
        <v>37</v>
      </c>
      <c r="W14" s="248" t="s">
        <v>37</v>
      </c>
      <c r="X14" s="248" t="s">
        <v>37</v>
      </c>
      <c r="Y14" s="248" t="s">
        <v>37</v>
      </c>
      <c r="Z14" s="248" t="s">
        <v>37</v>
      </c>
      <c r="AA14" s="246" t="s">
        <v>37</v>
      </c>
    </row>
    <row r="15" ht="42.75" customHeight="1">
      <c r="A15" s="246">
        <v>14.0</v>
      </c>
      <c r="B15" s="246">
        <v>4.6E9</v>
      </c>
      <c r="C15" s="246" t="s">
        <v>9</v>
      </c>
      <c r="D15" s="247" t="s">
        <v>154</v>
      </c>
      <c r="E15" s="246" t="s">
        <v>152</v>
      </c>
      <c r="F15" s="246">
        <v>126.4631714</v>
      </c>
      <c r="G15" s="246">
        <v>34.8161102</v>
      </c>
      <c r="H15" s="248" t="s">
        <v>37</v>
      </c>
      <c r="I15" s="249" t="s">
        <v>37</v>
      </c>
      <c r="J15" s="250" t="s">
        <v>23</v>
      </c>
      <c r="K15" s="251" t="s">
        <v>37</v>
      </c>
      <c r="L15" s="251" t="s">
        <v>37</v>
      </c>
      <c r="M15" s="252" t="s">
        <v>37</v>
      </c>
      <c r="N15" s="253" t="s">
        <v>23</v>
      </c>
      <c r="O15" s="254" t="s">
        <v>37</v>
      </c>
      <c r="P15" s="248" t="s">
        <v>37</v>
      </c>
      <c r="Q15" s="248" t="s">
        <v>37</v>
      </c>
      <c r="R15" s="248" t="s">
        <v>37</v>
      </c>
      <c r="S15" s="248" t="s">
        <v>37</v>
      </c>
      <c r="T15" s="248" t="s">
        <v>37</v>
      </c>
      <c r="U15" s="248" t="s">
        <v>37</v>
      </c>
      <c r="V15" s="248" t="s">
        <v>37</v>
      </c>
      <c r="W15" s="248" t="s">
        <v>37</v>
      </c>
      <c r="X15" s="248" t="s">
        <v>37</v>
      </c>
      <c r="Y15" s="248" t="s">
        <v>37</v>
      </c>
      <c r="Z15" s="248" t="s">
        <v>37</v>
      </c>
      <c r="AA15" s="246" t="s">
        <v>37</v>
      </c>
    </row>
    <row r="16" ht="42.75" customHeight="1">
      <c r="A16" s="246">
        <v>15.0</v>
      </c>
      <c r="B16" s="246">
        <v>4.7E9</v>
      </c>
      <c r="C16" s="246" t="s">
        <v>9</v>
      </c>
      <c r="D16" s="247" t="s">
        <v>109</v>
      </c>
      <c r="E16" s="246" t="s">
        <v>155</v>
      </c>
      <c r="F16" s="246">
        <v>128.5056462</v>
      </c>
      <c r="G16" s="246">
        <v>36.5759477</v>
      </c>
      <c r="H16" s="248" t="s">
        <v>37</v>
      </c>
      <c r="I16" s="249" t="s">
        <v>37</v>
      </c>
      <c r="J16" s="250" t="s">
        <v>23</v>
      </c>
      <c r="K16" s="251" t="s">
        <v>37</v>
      </c>
      <c r="L16" s="251" t="s">
        <v>37</v>
      </c>
      <c r="M16" s="252" t="s">
        <v>37</v>
      </c>
      <c r="N16" s="253" t="s">
        <v>23</v>
      </c>
      <c r="O16" s="254" t="s">
        <v>37</v>
      </c>
      <c r="P16" s="248" t="s">
        <v>37</v>
      </c>
      <c r="Q16" s="248" t="s">
        <v>37</v>
      </c>
      <c r="R16" s="248" t="s">
        <v>37</v>
      </c>
      <c r="S16" s="248" t="s">
        <v>37</v>
      </c>
      <c r="T16" s="248" t="s">
        <v>37</v>
      </c>
      <c r="U16" s="248" t="s">
        <v>37</v>
      </c>
      <c r="V16" s="248" t="s">
        <v>37</v>
      </c>
      <c r="W16" s="248" t="s">
        <v>37</v>
      </c>
      <c r="X16" s="248" t="s">
        <v>37</v>
      </c>
      <c r="Y16" s="248" t="s">
        <v>37</v>
      </c>
      <c r="Z16" s="255" t="s">
        <v>256</v>
      </c>
      <c r="AA16" s="246" t="s">
        <v>37</v>
      </c>
    </row>
    <row r="17" ht="42.75" customHeight="1">
      <c r="A17" s="256">
        <v>16.0</v>
      </c>
      <c r="B17" s="256">
        <v>4.8E9</v>
      </c>
      <c r="C17" s="256" t="s">
        <v>9</v>
      </c>
      <c r="D17" s="257" t="s">
        <v>110</v>
      </c>
      <c r="E17" s="256" t="s">
        <v>157</v>
      </c>
      <c r="F17" s="256">
        <v>128.6919403</v>
      </c>
      <c r="G17" s="256">
        <v>35.2377974</v>
      </c>
      <c r="H17" s="257" t="s">
        <v>257</v>
      </c>
      <c r="I17" s="258" t="s">
        <v>37</v>
      </c>
      <c r="J17" s="259" t="s">
        <v>20</v>
      </c>
      <c r="K17" s="260" t="s">
        <v>37</v>
      </c>
      <c r="L17" s="260" t="s">
        <v>37</v>
      </c>
      <c r="M17" s="261" t="s">
        <v>1090</v>
      </c>
      <c r="N17" s="262" t="s">
        <v>23</v>
      </c>
      <c r="O17" s="263">
        <v>43691.0</v>
      </c>
      <c r="P17" s="264">
        <v>44926.0</v>
      </c>
      <c r="Q17" s="256" t="s">
        <v>208</v>
      </c>
      <c r="R17" s="256" t="s">
        <v>37</v>
      </c>
      <c r="S17" s="256" t="s">
        <v>37</v>
      </c>
      <c r="T17" s="256" t="s">
        <v>259</v>
      </c>
      <c r="U17" s="267" t="s">
        <v>37</v>
      </c>
      <c r="V17" s="267" t="s">
        <v>37</v>
      </c>
      <c r="W17" s="267" t="s">
        <v>37</v>
      </c>
      <c r="X17" s="267" t="s">
        <v>37</v>
      </c>
      <c r="Y17" s="267" t="s">
        <v>37</v>
      </c>
      <c r="Z17" s="265" t="s">
        <v>260</v>
      </c>
      <c r="AA17" s="256" t="s">
        <v>37</v>
      </c>
    </row>
    <row r="18" ht="42.75" customHeight="1">
      <c r="A18" s="236">
        <v>17.0</v>
      </c>
      <c r="B18" s="208">
        <v>5.0E9</v>
      </c>
      <c r="C18" s="223" t="s">
        <v>9</v>
      </c>
      <c r="D18" s="234" t="s">
        <v>111</v>
      </c>
      <c r="E18" s="223" t="s">
        <v>159</v>
      </c>
      <c r="F18" s="223">
        <v>126.4982702</v>
      </c>
      <c r="G18" s="223">
        <v>33.4889944</v>
      </c>
      <c r="H18" s="227" t="s">
        <v>261</v>
      </c>
      <c r="I18" s="210">
        <v>0.899685110211426</v>
      </c>
      <c r="J18" s="211" t="s">
        <v>19</v>
      </c>
      <c r="K18" s="219">
        <v>88.0</v>
      </c>
      <c r="L18" s="219">
        <v>97.0</v>
      </c>
      <c r="M18" s="220" t="s">
        <v>262</v>
      </c>
      <c r="N18" s="241" t="s">
        <v>19</v>
      </c>
      <c r="O18" s="226">
        <v>44165.0</v>
      </c>
      <c r="P18" s="221" t="s">
        <v>207</v>
      </c>
      <c r="Q18" s="227" t="s">
        <v>1153</v>
      </c>
      <c r="R18" s="227" t="s">
        <v>237</v>
      </c>
      <c r="S18" s="227" t="s">
        <v>210</v>
      </c>
      <c r="T18" s="227" t="s">
        <v>264</v>
      </c>
      <c r="U18" s="229">
        <v>70.0</v>
      </c>
      <c r="V18" s="229">
        <v>7.0</v>
      </c>
      <c r="W18" s="229">
        <v>4000.0</v>
      </c>
      <c r="X18" s="229">
        <v>620655.0</v>
      </c>
      <c r="Y18" s="229">
        <v>39756.0</v>
      </c>
      <c r="Z18" s="233" t="s">
        <v>265</v>
      </c>
      <c r="AA18" s="223" t="s">
        <v>266</v>
      </c>
    </row>
  </sheetData>
  <customSheetViews>
    <customSheetView guid="{80B2EFB5-ACE3-4F33-B356-2307F223B2EC}" filter="1" showAutoFilter="1">
      <autoFilter ref="$A$1:$AA$18"/>
    </customSheetView>
    <customSheetView guid="{E4BE68FE-A53D-46D7-9C66-130AF721AF74}" filter="1" showAutoFilter="1">
      <autoFilter ref="$A$1:$AA$18">
        <filterColumn colId="0">
          <filters/>
        </filterColumn>
      </autoFilter>
    </customSheetView>
    <customSheetView guid="{15748F0F-D48D-491D-B37A-5A9505203F4A}" filter="1" showAutoFilter="1">
      <autoFilter ref="$A$1:$AA$18"/>
    </customSheetView>
    <customSheetView guid="{A96F1F64-1475-4E0B-9880-23119BB29448}" filter="1" showAutoFilter="1">
      <autoFilter ref="$A$1:$AA$18">
        <filterColumn colId="0">
          <filters/>
        </filterColumn>
      </autoFilter>
    </customSheetView>
  </customSheetViews>
  <hyperlinks>
    <hyperlink r:id="rId2" ref="Z2"/>
    <hyperlink r:id="rId3" ref="Z3"/>
    <hyperlink r:id="rId4" ref="Z4"/>
    <hyperlink r:id="rId5" ref="Z5"/>
    <hyperlink r:id="rId6" ref="Z6"/>
    <hyperlink r:id="rId7" ref="Z7"/>
    <hyperlink r:id="rId8" ref="Z8"/>
    <hyperlink r:id="rId9" ref="Z9"/>
    <hyperlink r:id="rId10" ref="Z11"/>
    <hyperlink r:id="rId11" ref="Z16"/>
    <hyperlink r:id="rId12" ref="Z17"/>
    <hyperlink r:id="rId13" ref="Z18"/>
  </hyperlinks>
  <drawing r:id="rId14"/>
  <legacy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0"/>
    <col customWidth="1" min="2" max="2" width="7.13"/>
    <col customWidth="1" min="3" max="3" width="6.38"/>
    <col customWidth="1" min="4" max="4" width="9.75"/>
    <col customWidth="1" min="5" max="5" width="9.38"/>
    <col customWidth="1" min="8" max="8" width="11.13"/>
    <col customWidth="1" min="9" max="9" width="9.63"/>
    <col customWidth="1" min="10" max="10" width="12.0"/>
    <col customWidth="1" min="11" max="11" width="6.63"/>
    <col customWidth="1" min="12" max="12" width="8.38"/>
    <col customWidth="1" min="13" max="13" width="25.88"/>
    <col customWidth="1" min="15" max="20" width="9.75"/>
    <col customWidth="1" min="23" max="26" width="9.75"/>
    <col customWidth="1" min="27" max="27" width="32.75"/>
  </cols>
  <sheetData>
    <row r="1">
      <c r="A1" s="207" t="s">
        <v>161</v>
      </c>
      <c r="B1" s="208" t="s">
        <v>1066</v>
      </c>
      <c r="C1" s="208" t="s">
        <v>1061</v>
      </c>
      <c r="D1" s="208" t="s">
        <v>1067</v>
      </c>
      <c r="E1" s="208" t="s">
        <v>1068</v>
      </c>
      <c r="F1" s="208" t="s">
        <v>166</v>
      </c>
      <c r="G1" s="208" t="s">
        <v>167</v>
      </c>
      <c r="H1" s="209" t="s">
        <v>14</v>
      </c>
      <c r="I1" s="212" t="s">
        <v>1069</v>
      </c>
      <c r="J1" s="211" t="s">
        <v>1070</v>
      </c>
      <c r="K1" s="212" t="s">
        <v>8</v>
      </c>
      <c r="L1" s="213" t="s">
        <v>12</v>
      </c>
      <c r="M1" s="214" t="s">
        <v>1071</v>
      </c>
      <c r="N1" s="215" t="s">
        <v>1072</v>
      </c>
      <c r="O1" s="209" t="s">
        <v>1073</v>
      </c>
      <c r="P1" s="209" t="s">
        <v>1074</v>
      </c>
      <c r="Q1" s="209" t="s">
        <v>1075</v>
      </c>
      <c r="R1" s="209" t="s">
        <v>1076</v>
      </c>
      <c r="S1" s="209" t="s">
        <v>1077</v>
      </c>
      <c r="T1" s="209" t="s">
        <v>1078</v>
      </c>
      <c r="U1" s="217" t="s">
        <v>200</v>
      </c>
      <c r="V1" s="217" t="s">
        <v>201</v>
      </c>
      <c r="W1" s="217" t="s">
        <v>202</v>
      </c>
      <c r="X1" s="217" t="s">
        <v>203</v>
      </c>
      <c r="Y1" s="217" t="s">
        <v>204</v>
      </c>
      <c r="Z1" s="209" t="s">
        <v>1079</v>
      </c>
      <c r="AA1" s="208" t="s">
        <v>15</v>
      </c>
    </row>
    <row r="2" ht="42.75" customHeight="1">
      <c r="A2" s="208">
        <v>18.0</v>
      </c>
      <c r="B2" s="208">
        <v>1.111E9</v>
      </c>
      <c r="C2" s="208" t="s">
        <v>10</v>
      </c>
      <c r="D2" s="208" t="s">
        <v>96</v>
      </c>
      <c r="E2" s="208" t="s">
        <v>267</v>
      </c>
      <c r="F2" s="208">
        <v>126.9788345</v>
      </c>
      <c r="G2" s="208">
        <v>37.5735207</v>
      </c>
      <c r="H2" s="209" t="s">
        <v>268</v>
      </c>
      <c r="I2" s="210">
        <v>0.4722792607802875</v>
      </c>
      <c r="J2" s="211" t="s">
        <v>19</v>
      </c>
      <c r="K2" s="219">
        <v>173.0</v>
      </c>
      <c r="L2" s="219">
        <v>12.0</v>
      </c>
      <c r="M2" s="220" t="s">
        <v>269</v>
      </c>
      <c r="N2" s="214" t="s">
        <v>18</v>
      </c>
      <c r="O2" s="216">
        <v>43847.0</v>
      </c>
      <c r="P2" s="221" t="s">
        <v>207</v>
      </c>
      <c r="Q2" s="209" t="s">
        <v>208</v>
      </c>
      <c r="R2" s="209" t="s">
        <v>209</v>
      </c>
      <c r="S2" s="209" t="s">
        <v>210</v>
      </c>
      <c r="T2" s="209" t="s">
        <v>211</v>
      </c>
      <c r="U2" s="217">
        <v>50.0</v>
      </c>
      <c r="V2" s="217">
        <v>7.0</v>
      </c>
      <c r="W2" s="217">
        <v>230.0</v>
      </c>
      <c r="X2" s="217">
        <v>1902931.0</v>
      </c>
      <c r="Y2" s="217">
        <v>11997.0</v>
      </c>
      <c r="Z2" s="268" t="s">
        <v>212</v>
      </c>
      <c r="AA2" s="208" t="s">
        <v>270</v>
      </c>
    </row>
    <row r="3" ht="42.75" customHeight="1">
      <c r="A3" s="208">
        <v>19.0</v>
      </c>
      <c r="B3" s="208">
        <v>1.114E9</v>
      </c>
      <c r="C3" s="236" t="s">
        <v>10</v>
      </c>
      <c r="D3" s="236" t="s">
        <v>96</v>
      </c>
      <c r="E3" s="236" t="s">
        <v>271</v>
      </c>
      <c r="F3" s="208">
        <v>126.997602</v>
      </c>
      <c r="G3" s="208">
        <v>37.563843</v>
      </c>
      <c r="H3" s="221" t="s">
        <v>272</v>
      </c>
      <c r="I3" s="210">
        <v>0.2770448548812665</v>
      </c>
      <c r="J3" s="211" t="s">
        <v>19</v>
      </c>
      <c r="K3" s="219">
        <v>183.0</v>
      </c>
      <c r="L3" s="219">
        <v>2.0</v>
      </c>
      <c r="M3" s="220" t="s">
        <v>269</v>
      </c>
      <c r="N3" s="269" t="s">
        <v>22</v>
      </c>
      <c r="O3" s="238">
        <v>43847.0</v>
      </c>
      <c r="P3" s="221" t="s">
        <v>207</v>
      </c>
      <c r="Q3" s="221" t="s">
        <v>208</v>
      </c>
      <c r="R3" s="221" t="s">
        <v>209</v>
      </c>
      <c r="S3" s="221" t="s">
        <v>210</v>
      </c>
      <c r="T3" s="221" t="s">
        <v>211</v>
      </c>
      <c r="U3" s="235">
        <v>50.0</v>
      </c>
      <c r="V3" s="235">
        <v>7.0</v>
      </c>
      <c r="W3" s="235">
        <v>210.0</v>
      </c>
      <c r="X3" s="235" t="s">
        <v>37</v>
      </c>
      <c r="Y3" s="235">
        <v>14062.0</v>
      </c>
      <c r="Z3" s="239" t="s">
        <v>212</v>
      </c>
      <c r="AA3" s="208" t="s">
        <v>270</v>
      </c>
    </row>
    <row r="4" ht="42.75" customHeight="1">
      <c r="A4" s="208">
        <v>20.0</v>
      </c>
      <c r="B4" s="208">
        <v>1.117E9</v>
      </c>
      <c r="C4" s="223" t="s">
        <v>10</v>
      </c>
      <c r="D4" s="270" t="s">
        <v>96</v>
      </c>
      <c r="E4" s="270" t="s">
        <v>273</v>
      </c>
      <c r="F4" s="271">
        <v>126.99049</v>
      </c>
      <c r="G4" s="271">
        <v>37.532527</v>
      </c>
      <c r="H4" s="272" t="s">
        <v>274</v>
      </c>
      <c r="I4" s="210">
        <v>0.5059021922428331</v>
      </c>
      <c r="J4" s="211" t="s">
        <v>19</v>
      </c>
      <c r="K4" s="219">
        <v>168.0</v>
      </c>
      <c r="L4" s="219">
        <v>17.0</v>
      </c>
      <c r="M4" s="273" t="s">
        <v>269</v>
      </c>
      <c r="N4" s="274" t="s">
        <v>19</v>
      </c>
      <c r="O4" s="275">
        <v>43847.0</v>
      </c>
      <c r="P4" s="272" t="s">
        <v>207</v>
      </c>
      <c r="Q4" s="272" t="s">
        <v>208</v>
      </c>
      <c r="R4" s="272" t="s">
        <v>209</v>
      </c>
      <c r="S4" s="272" t="s">
        <v>210</v>
      </c>
      <c r="T4" s="272" t="s">
        <v>211</v>
      </c>
      <c r="U4" s="277">
        <v>70.0</v>
      </c>
      <c r="V4" s="277">
        <v>7.0</v>
      </c>
      <c r="W4" s="277">
        <v>300.0</v>
      </c>
      <c r="X4" s="277"/>
      <c r="Y4" s="277">
        <v>8850.0</v>
      </c>
      <c r="Z4" s="276" t="s">
        <v>1154</v>
      </c>
      <c r="AA4" s="270" t="s">
        <v>270</v>
      </c>
    </row>
    <row r="5" ht="42.75" customHeight="1">
      <c r="A5" s="208">
        <v>21.0</v>
      </c>
      <c r="B5" s="208">
        <v>1.12E9</v>
      </c>
      <c r="C5" s="223" t="s">
        <v>10</v>
      </c>
      <c r="D5" s="223" t="s">
        <v>96</v>
      </c>
      <c r="E5" s="234" t="s">
        <v>276</v>
      </c>
      <c r="F5" s="223">
        <v>127.036821</v>
      </c>
      <c r="G5" s="223">
        <v>37.563456</v>
      </c>
      <c r="H5" s="231" t="s">
        <v>277</v>
      </c>
      <c r="I5" s="210">
        <v>1.0477787091366304</v>
      </c>
      <c r="J5" s="211" t="s">
        <v>17</v>
      </c>
      <c r="K5" s="219">
        <v>46.0</v>
      </c>
      <c r="L5" s="219">
        <v>139.0</v>
      </c>
      <c r="M5" s="220" t="s">
        <v>269</v>
      </c>
      <c r="N5" s="241" t="s">
        <v>17</v>
      </c>
      <c r="O5" s="226">
        <v>43847.0</v>
      </c>
      <c r="P5" s="221" t="s">
        <v>207</v>
      </c>
      <c r="Q5" s="227" t="s">
        <v>208</v>
      </c>
      <c r="R5" s="227" t="s">
        <v>209</v>
      </c>
      <c r="S5" s="231" t="s">
        <v>210</v>
      </c>
      <c r="T5" s="231" t="s">
        <v>211</v>
      </c>
      <c r="U5" s="229">
        <v>50.0</v>
      </c>
      <c r="V5" s="229">
        <v>7.0</v>
      </c>
      <c r="W5" s="229">
        <v>500.0</v>
      </c>
      <c r="X5" s="229" t="s">
        <v>37</v>
      </c>
      <c r="Y5" s="229">
        <v>8334.0</v>
      </c>
      <c r="Z5" s="242" t="s">
        <v>212</v>
      </c>
      <c r="AA5" s="223" t="s">
        <v>270</v>
      </c>
    </row>
    <row r="6" ht="42.75" customHeight="1">
      <c r="A6" s="208">
        <v>22.0</v>
      </c>
      <c r="B6" s="208">
        <v>1.1215E9</v>
      </c>
      <c r="C6" s="236" t="s">
        <v>10</v>
      </c>
      <c r="D6" s="236" t="s">
        <v>96</v>
      </c>
      <c r="E6" s="236" t="s">
        <v>278</v>
      </c>
      <c r="F6" s="236">
        <v>127.082375</v>
      </c>
      <c r="G6" s="236">
        <v>37.538617</v>
      </c>
      <c r="H6" s="221" t="s">
        <v>279</v>
      </c>
      <c r="I6" s="210">
        <v>1.0121457489878543</v>
      </c>
      <c r="J6" s="211" t="s">
        <v>17</v>
      </c>
      <c r="K6" s="219">
        <v>56.0</v>
      </c>
      <c r="L6" s="219">
        <v>129.0</v>
      </c>
      <c r="M6" s="220" t="s">
        <v>269</v>
      </c>
      <c r="N6" s="237" t="s">
        <v>22</v>
      </c>
      <c r="O6" s="238">
        <v>43847.0</v>
      </c>
      <c r="P6" s="221" t="s">
        <v>207</v>
      </c>
      <c r="Q6" s="221" t="s">
        <v>208</v>
      </c>
      <c r="R6" s="221" t="s">
        <v>209</v>
      </c>
      <c r="S6" s="221" t="s">
        <v>210</v>
      </c>
      <c r="T6" s="221" t="s">
        <v>211</v>
      </c>
      <c r="U6" s="235">
        <v>50.0</v>
      </c>
      <c r="V6" s="235">
        <v>7.0</v>
      </c>
      <c r="W6" s="235">
        <v>500.0</v>
      </c>
      <c r="X6" s="235" t="s">
        <v>37</v>
      </c>
      <c r="Y6" s="235">
        <v>10375.0</v>
      </c>
      <c r="Z6" s="239" t="s">
        <v>212</v>
      </c>
      <c r="AA6" s="236" t="s">
        <v>270</v>
      </c>
    </row>
    <row r="7" ht="42.75" customHeight="1">
      <c r="A7" s="208">
        <v>23.0</v>
      </c>
      <c r="B7" s="208">
        <v>1.123E9</v>
      </c>
      <c r="C7" s="223" t="s">
        <v>10</v>
      </c>
      <c r="D7" s="223" t="s">
        <v>96</v>
      </c>
      <c r="E7" s="234" t="s">
        <v>280</v>
      </c>
      <c r="F7" s="223">
        <v>127.03965</v>
      </c>
      <c r="G7" s="223">
        <v>37.574524</v>
      </c>
      <c r="H7" s="231" t="s">
        <v>281</v>
      </c>
      <c r="I7" s="210">
        <v>0.9210526315789473</v>
      </c>
      <c r="J7" s="211" t="s">
        <v>19</v>
      </c>
      <c r="K7" s="219">
        <v>81.0</v>
      </c>
      <c r="L7" s="219">
        <v>104.0</v>
      </c>
      <c r="M7" s="220" t="s">
        <v>269</v>
      </c>
      <c r="N7" s="241" t="s">
        <v>22</v>
      </c>
      <c r="O7" s="226">
        <v>43847.0</v>
      </c>
      <c r="P7" s="221" t="s">
        <v>207</v>
      </c>
      <c r="Q7" s="227" t="s">
        <v>208</v>
      </c>
      <c r="R7" s="227" t="s">
        <v>209</v>
      </c>
      <c r="S7" s="231" t="s">
        <v>210</v>
      </c>
      <c r="T7" s="231" t="s">
        <v>211</v>
      </c>
      <c r="U7" s="229">
        <v>50.0</v>
      </c>
      <c r="V7" s="229">
        <v>7.0</v>
      </c>
      <c r="W7" s="235">
        <v>245.0</v>
      </c>
      <c r="X7" s="229" t="s">
        <v>37</v>
      </c>
      <c r="Y7" s="229">
        <v>10813.0</v>
      </c>
      <c r="Z7" s="242" t="s">
        <v>212</v>
      </c>
      <c r="AA7" s="223" t="s">
        <v>270</v>
      </c>
    </row>
    <row r="8" ht="42.75" customHeight="1">
      <c r="A8" s="208">
        <v>24.0</v>
      </c>
      <c r="B8" s="208">
        <v>1.126E9</v>
      </c>
      <c r="C8" s="223" t="s">
        <v>10</v>
      </c>
      <c r="D8" s="223" t="s">
        <v>96</v>
      </c>
      <c r="E8" s="223" t="s">
        <v>282</v>
      </c>
      <c r="F8" s="223">
        <v>127.0925842</v>
      </c>
      <c r="G8" s="223">
        <v>37.6063242</v>
      </c>
      <c r="H8" s="227" t="s">
        <v>283</v>
      </c>
      <c r="I8" s="210">
        <v>1.3745704467353952</v>
      </c>
      <c r="J8" s="211" t="s">
        <v>17</v>
      </c>
      <c r="K8" s="219">
        <v>11.0</v>
      </c>
      <c r="L8" s="219">
        <v>174.0</v>
      </c>
      <c r="M8" s="220" t="s">
        <v>269</v>
      </c>
      <c r="N8" s="241" t="s">
        <v>1155</v>
      </c>
      <c r="O8" s="226">
        <v>43847.0</v>
      </c>
      <c r="P8" s="221" t="s">
        <v>207</v>
      </c>
      <c r="Q8" s="227" t="s">
        <v>208</v>
      </c>
      <c r="R8" s="227" t="s">
        <v>209</v>
      </c>
      <c r="S8" s="227" t="s">
        <v>210</v>
      </c>
      <c r="T8" s="227" t="s">
        <v>211</v>
      </c>
      <c r="U8" s="229">
        <v>50.0</v>
      </c>
      <c r="V8" s="229">
        <v>7.0</v>
      </c>
      <c r="W8" s="229">
        <v>400.0</v>
      </c>
      <c r="X8" s="235" t="s">
        <v>37</v>
      </c>
      <c r="Y8" s="229">
        <v>9861.0</v>
      </c>
      <c r="Z8" s="242" t="s">
        <v>212</v>
      </c>
      <c r="AA8" s="223" t="s">
        <v>270</v>
      </c>
    </row>
    <row r="9" ht="42.75" customHeight="1">
      <c r="A9" s="208">
        <v>25.0</v>
      </c>
      <c r="B9" s="208">
        <v>1.129E9</v>
      </c>
      <c r="C9" s="236" t="s">
        <v>10</v>
      </c>
      <c r="D9" s="236" t="s">
        <v>96</v>
      </c>
      <c r="E9" s="236" t="s">
        <v>285</v>
      </c>
      <c r="F9" s="236">
        <v>127.016749</v>
      </c>
      <c r="G9" s="236">
        <v>37.5894</v>
      </c>
      <c r="H9" s="221" t="s">
        <v>286</v>
      </c>
      <c r="I9" s="210">
        <v>1.22</v>
      </c>
      <c r="J9" s="211" t="s">
        <v>17</v>
      </c>
      <c r="K9" s="219">
        <v>19.0</v>
      </c>
      <c r="L9" s="219">
        <v>166.0</v>
      </c>
      <c r="M9" s="220" t="s">
        <v>269</v>
      </c>
      <c r="N9" s="237" t="s">
        <v>18</v>
      </c>
      <c r="O9" s="238">
        <v>43847.0</v>
      </c>
      <c r="P9" s="221" t="s">
        <v>207</v>
      </c>
      <c r="Q9" s="221" t="s">
        <v>208</v>
      </c>
      <c r="R9" s="221" t="s">
        <v>209</v>
      </c>
      <c r="S9" s="221" t="s">
        <v>210</v>
      </c>
      <c r="T9" s="221" t="s">
        <v>211</v>
      </c>
      <c r="U9" s="235">
        <v>50.0</v>
      </c>
      <c r="V9" s="235">
        <v>7.0</v>
      </c>
      <c r="W9" s="235">
        <v>610.0</v>
      </c>
      <c r="X9" s="235" t="s">
        <v>37</v>
      </c>
      <c r="Y9" s="235">
        <v>10950.0</v>
      </c>
      <c r="Z9" s="242" t="s">
        <v>212</v>
      </c>
      <c r="AA9" s="236" t="s">
        <v>270</v>
      </c>
    </row>
    <row r="10" ht="42.75" customHeight="1">
      <c r="A10" s="208">
        <v>26.0</v>
      </c>
      <c r="B10" s="208">
        <v>1.1305E9</v>
      </c>
      <c r="C10" s="208" t="s">
        <v>10</v>
      </c>
      <c r="D10" s="208" t="s">
        <v>96</v>
      </c>
      <c r="E10" s="207" t="s">
        <v>287</v>
      </c>
      <c r="F10" s="208">
        <v>127.0256135</v>
      </c>
      <c r="G10" s="208">
        <v>37.6397819</v>
      </c>
      <c r="H10" s="279" t="s">
        <v>288</v>
      </c>
      <c r="I10" s="210">
        <v>1.3333333333333333</v>
      </c>
      <c r="J10" s="211" t="s">
        <v>17</v>
      </c>
      <c r="K10" s="219">
        <v>13.0</v>
      </c>
      <c r="L10" s="219">
        <v>171.0</v>
      </c>
      <c r="M10" s="220" t="s">
        <v>269</v>
      </c>
      <c r="N10" s="280" t="s">
        <v>22</v>
      </c>
      <c r="O10" s="216">
        <v>43847.0</v>
      </c>
      <c r="P10" s="221" t="s">
        <v>207</v>
      </c>
      <c r="Q10" s="209" t="s">
        <v>208</v>
      </c>
      <c r="R10" s="209" t="s">
        <v>209</v>
      </c>
      <c r="S10" s="279" t="s">
        <v>210</v>
      </c>
      <c r="T10" s="279" t="s">
        <v>211</v>
      </c>
      <c r="U10" s="282">
        <v>50.0</v>
      </c>
      <c r="V10" s="282">
        <v>7.0</v>
      </c>
      <c r="W10" s="229">
        <v>400.0</v>
      </c>
      <c r="X10" s="217" t="s">
        <v>37</v>
      </c>
      <c r="Y10" s="282">
        <v>7711.0</v>
      </c>
      <c r="Z10" s="268" t="s">
        <v>212</v>
      </c>
      <c r="AA10" s="208" t="s">
        <v>270</v>
      </c>
    </row>
    <row r="11" ht="42.75" customHeight="1">
      <c r="A11" s="208">
        <v>27.0</v>
      </c>
      <c r="B11" s="208">
        <v>1.132E9</v>
      </c>
      <c r="C11" s="223" t="s">
        <v>10</v>
      </c>
      <c r="D11" s="223" t="s">
        <v>96</v>
      </c>
      <c r="E11" s="234" t="s">
        <v>289</v>
      </c>
      <c r="F11" s="223">
        <v>127.047163</v>
      </c>
      <c r="G11" s="223">
        <v>37.668768</v>
      </c>
      <c r="H11" s="231" t="s">
        <v>290</v>
      </c>
      <c r="I11" s="210">
        <v>0.916243654822335</v>
      </c>
      <c r="J11" s="211" t="s">
        <v>19</v>
      </c>
      <c r="K11" s="219">
        <v>82.0</v>
      </c>
      <c r="L11" s="219">
        <v>103.0</v>
      </c>
      <c r="M11" s="220" t="s">
        <v>269</v>
      </c>
      <c r="N11" s="237" t="s">
        <v>22</v>
      </c>
      <c r="O11" s="226">
        <v>43847.0</v>
      </c>
      <c r="P11" s="221" t="s">
        <v>207</v>
      </c>
      <c r="Q11" s="227" t="s">
        <v>208</v>
      </c>
      <c r="R11" s="227" t="s">
        <v>209</v>
      </c>
      <c r="S11" s="231" t="s">
        <v>210</v>
      </c>
      <c r="T11" s="231" t="s">
        <v>211</v>
      </c>
      <c r="U11" s="229">
        <v>50.0</v>
      </c>
      <c r="V11" s="229">
        <v>7.0</v>
      </c>
      <c r="W11" s="229">
        <v>361.0</v>
      </c>
      <c r="X11" s="229" t="s">
        <v>37</v>
      </c>
      <c r="Y11" s="229">
        <v>6720.0</v>
      </c>
      <c r="Z11" s="242" t="s">
        <v>212</v>
      </c>
      <c r="AA11" s="223" t="s">
        <v>270</v>
      </c>
    </row>
    <row r="12" ht="42.75" customHeight="1">
      <c r="A12" s="208">
        <v>28.0</v>
      </c>
      <c r="B12" s="208">
        <v>1.135E9</v>
      </c>
      <c r="C12" s="236" t="s">
        <v>10</v>
      </c>
      <c r="D12" s="236" t="s">
        <v>96</v>
      </c>
      <c r="E12" s="236" t="s">
        <v>291</v>
      </c>
      <c r="F12" s="236">
        <v>127.056473</v>
      </c>
      <c r="G12" s="236">
        <v>37.654358</v>
      </c>
      <c r="H12" s="221" t="s">
        <v>292</v>
      </c>
      <c r="I12" s="210">
        <v>0.7894736842105263</v>
      </c>
      <c r="J12" s="211" t="s">
        <v>19</v>
      </c>
      <c r="K12" s="219">
        <v>117.0</v>
      </c>
      <c r="L12" s="219">
        <v>68.0</v>
      </c>
      <c r="M12" s="220" t="s">
        <v>269</v>
      </c>
      <c r="N12" s="237" t="s">
        <v>19</v>
      </c>
      <c r="O12" s="238">
        <v>43847.0</v>
      </c>
      <c r="P12" s="221" t="s">
        <v>207</v>
      </c>
      <c r="Q12" s="221" t="s">
        <v>208</v>
      </c>
      <c r="R12" s="221" t="s">
        <v>209</v>
      </c>
      <c r="S12" s="221" t="s">
        <v>210</v>
      </c>
      <c r="T12" s="221" t="s">
        <v>211</v>
      </c>
      <c r="U12" s="235">
        <v>50.0</v>
      </c>
      <c r="V12" s="235">
        <v>7.0</v>
      </c>
      <c r="W12" s="235">
        <v>300.0</v>
      </c>
      <c r="X12" s="235" t="s">
        <v>37</v>
      </c>
      <c r="Y12" s="235">
        <v>11640.0</v>
      </c>
      <c r="Z12" s="239" t="s">
        <v>212</v>
      </c>
      <c r="AA12" s="236" t="s">
        <v>270</v>
      </c>
    </row>
    <row r="13" ht="42.75" customHeight="1">
      <c r="A13" s="208">
        <v>29.0</v>
      </c>
      <c r="B13" s="208">
        <v>1.138E9</v>
      </c>
      <c r="C13" s="208" t="s">
        <v>293</v>
      </c>
      <c r="D13" s="208" t="s">
        <v>96</v>
      </c>
      <c r="E13" s="208" t="s">
        <v>293</v>
      </c>
      <c r="F13" s="208">
        <v>126.929164</v>
      </c>
      <c r="G13" s="208">
        <v>37.602784</v>
      </c>
      <c r="H13" s="218" t="s">
        <v>294</v>
      </c>
      <c r="I13" s="212">
        <v>0.6883116883116883</v>
      </c>
      <c r="J13" s="211" t="s">
        <v>19</v>
      </c>
      <c r="K13" s="213">
        <v>143.0</v>
      </c>
      <c r="L13" s="213">
        <v>42.0</v>
      </c>
      <c r="M13" s="220" t="s">
        <v>269</v>
      </c>
      <c r="N13" s="215" t="s">
        <v>19</v>
      </c>
      <c r="O13" s="216">
        <v>43847.0</v>
      </c>
      <c r="P13" s="221" t="s">
        <v>207</v>
      </c>
      <c r="Q13" s="209" t="s">
        <v>208</v>
      </c>
      <c r="R13" s="209" t="s">
        <v>209</v>
      </c>
      <c r="S13" s="209" t="s">
        <v>210</v>
      </c>
      <c r="T13" s="209" t="s">
        <v>211</v>
      </c>
      <c r="U13" s="217">
        <v>50.0</v>
      </c>
      <c r="V13" s="217">
        <v>7.0</v>
      </c>
      <c r="W13" s="217">
        <v>318.0</v>
      </c>
      <c r="X13" s="217" t="s">
        <v>37</v>
      </c>
      <c r="Y13" s="217">
        <v>10077.0</v>
      </c>
      <c r="Z13" s="268" t="s">
        <v>212</v>
      </c>
      <c r="AA13" s="208" t="s">
        <v>270</v>
      </c>
    </row>
    <row r="14" ht="42.75" customHeight="1">
      <c r="A14" s="208">
        <v>30.0</v>
      </c>
      <c r="B14" s="208">
        <v>1.141E9</v>
      </c>
      <c r="C14" s="223" t="s">
        <v>10</v>
      </c>
      <c r="D14" s="223" t="s">
        <v>96</v>
      </c>
      <c r="E14" s="234" t="s">
        <v>295</v>
      </c>
      <c r="F14" s="271">
        <v>126.9368</v>
      </c>
      <c r="G14" s="271">
        <v>37.579225</v>
      </c>
      <c r="H14" s="272" t="s">
        <v>296</v>
      </c>
      <c r="I14" s="210">
        <v>1.2889610389610389</v>
      </c>
      <c r="J14" s="211" t="s">
        <v>17</v>
      </c>
      <c r="K14" s="219">
        <v>15.0</v>
      </c>
      <c r="L14" s="219">
        <v>170.0</v>
      </c>
      <c r="M14" s="273" t="s">
        <v>269</v>
      </c>
      <c r="N14" s="274" t="s">
        <v>17</v>
      </c>
      <c r="O14" s="275">
        <v>43847.0</v>
      </c>
      <c r="P14" s="272" t="s">
        <v>207</v>
      </c>
      <c r="Q14" s="272" t="s">
        <v>208</v>
      </c>
      <c r="R14" s="272" t="s">
        <v>209</v>
      </c>
      <c r="S14" s="272" t="s">
        <v>210</v>
      </c>
      <c r="T14" s="272" t="s">
        <v>211</v>
      </c>
      <c r="U14" s="277">
        <v>50.0</v>
      </c>
      <c r="V14" s="277">
        <v>7.0</v>
      </c>
      <c r="W14" s="277">
        <v>397.0</v>
      </c>
      <c r="X14" s="277">
        <v>1206438.0</v>
      </c>
      <c r="Y14" s="277">
        <v>8117.0</v>
      </c>
      <c r="Z14" s="276" t="s">
        <v>1156</v>
      </c>
      <c r="AA14" s="270" t="s">
        <v>270</v>
      </c>
    </row>
    <row r="15" ht="42.75" customHeight="1">
      <c r="A15" s="208">
        <v>31.0</v>
      </c>
      <c r="B15" s="208">
        <v>1.144E9</v>
      </c>
      <c r="C15" s="223" t="s">
        <v>10</v>
      </c>
      <c r="D15" s="223" t="s">
        <v>96</v>
      </c>
      <c r="E15" s="223" t="s">
        <v>298</v>
      </c>
      <c r="F15" s="223">
        <v>126.901491</v>
      </c>
      <c r="G15" s="223">
        <v>37.5663245</v>
      </c>
      <c r="H15" s="227" t="s">
        <v>299</v>
      </c>
      <c r="I15" s="210">
        <v>0.7714285714285715</v>
      </c>
      <c r="J15" s="211" t="s">
        <v>19</v>
      </c>
      <c r="K15" s="219">
        <v>122.0</v>
      </c>
      <c r="L15" s="219">
        <v>63.0</v>
      </c>
      <c r="M15" s="220" t="s">
        <v>269</v>
      </c>
      <c r="N15" s="241" t="s">
        <v>18</v>
      </c>
      <c r="O15" s="226">
        <v>43847.0</v>
      </c>
      <c r="P15" s="221" t="s">
        <v>207</v>
      </c>
      <c r="Q15" s="227" t="s">
        <v>208</v>
      </c>
      <c r="R15" s="227" t="s">
        <v>209</v>
      </c>
      <c r="S15" s="227" t="s">
        <v>210</v>
      </c>
      <c r="T15" s="227" t="s">
        <v>211</v>
      </c>
      <c r="U15" s="229">
        <v>50.0</v>
      </c>
      <c r="V15" s="229">
        <v>7.0</v>
      </c>
      <c r="W15" s="229">
        <v>540.0</v>
      </c>
      <c r="X15" s="229">
        <v>129455.0</v>
      </c>
      <c r="Y15" s="229">
        <v>16246.0</v>
      </c>
      <c r="Z15" s="242" t="s">
        <v>212</v>
      </c>
      <c r="AA15" s="223" t="s">
        <v>270</v>
      </c>
    </row>
    <row r="16" ht="42.75" customHeight="1">
      <c r="A16" s="208">
        <v>32.0</v>
      </c>
      <c r="B16" s="208">
        <v>1.147E9</v>
      </c>
      <c r="C16" s="223" t="s">
        <v>10</v>
      </c>
      <c r="D16" s="236" t="s">
        <v>96</v>
      </c>
      <c r="E16" s="236" t="s">
        <v>300</v>
      </c>
      <c r="F16" s="236">
        <v>126.866642</v>
      </c>
      <c r="G16" s="236">
        <v>37.517016</v>
      </c>
      <c r="H16" s="221" t="s">
        <v>301</v>
      </c>
      <c r="I16" s="210">
        <v>0.5204081632653061</v>
      </c>
      <c r="J16" s="211" t="s">
        <v>19</v>
      </c>
      <c r="K16" s="219">
        <v>166.0</v>
      </c>
      <c r="L16" s="219">
        <v>19.0</v>
      </c>
      <c r="M16" s="220" t="s">
        <v>269</v>
      </c>
      <c r="N16" s="237" t="s">
        <v>22</v>
      </c>
      <c r="O16" s="238">
        <v>43847.0</v>
      </c>
      <c r="P16" s="221" t="s">
        <v>207</v>
      </c>
      <c r="Q16" s="221" t="s">
        <v>208</v>
      </c>
      <c r="R16" s="221" t="s">
        <v>209</v>
      </c>
      <c r="S16" s="221" t="s">
        <v>210</v>
      </c>
      <c r="T16" s="221" t="s">
        <v>302</v>
      </c>
      <c r="U16" s="235">
        <v>50.0</v>
      </c>
      <c r="V16" s="235">
        <v>7.0</v>
      </c>
      <c r="W16" s="235">
        <v>204.0</v>
      </c>
      <c r="X16" s="235" t="s">
        <v>37</v>
      </c>
      <c r="Y16" s="235">
        <v>11423.0</v>
      </c>
      <c r="Z16" s="242" t="s">
        <v>212</v>
      </c>
      <c r="AA16" s="236" t="s">
        <v>270</v>
      </c>
    </row>
    <row r="17" ht="42.75" customHeight="1">
      <c r="A17" s="208">
        <v>33.0</v>
      </c>
      <c r="B17" s="208">
        <v>1.15E9</v>
      </c>
      <c r="C17" s="223" t="s">
        <v>10</v>
      </c>
      <c r="D17" s="223" t="s">
        <v>96</v>
      </c>
      <c r="E17" s="234" t="s">
        <v>303</v>
      </c>
      <c r="F17" s="223">
        <v>126.849642</v>
      </c>
      <c r="G17" s="223">
        <v>37.550937</v>
      </c>
      <c r="H17" s="231" t="s">
        <v>304</v>
      </c>
      <c r="I17" s="210">
        <v>0.9259259259259259</v>
      </c>
      <c r="J17" s="211" t="s">
        <v>19</v>
      </c>
      <c r="K17" s="219">
        <v>78.0</v>
      </c>
      <c r="L17" s="219">
        <v>107.0</v>
      </c>
      <c r="M17" s="220" t="s">
        <v>269</v>
      </c>
      <c r="N17" s="241" t="s">
        <v>17</v>
      </c>
      <c r="O17" s="226">
        <v>43922.0</v>
      </c>
      <c r="P17" s="221" t="s">
        <v>207</v>
      </c>
      <c r="Q17" s="227" t="s">
        <v>208</v>
      </c>
      <c r="R17" s="227" t="s">
        <v>209</v>
      </c>
      <c r="S17" s="231" t="s">
        <v>210</v>
      </c>
      <c r="T17" s="231" t="s">
        <v>211</v>
      </c>
      <c r="U17" s="229">
        <v>50.0</v>
      </c>
      <c r="V17" s="229">
        <v>7.0</v>
      </c>
      <c r="W17" s="229">
        <v>350.0</v>
      </c>
      <c r="X17" s="229" t="s">
        <v>37</v>
      </c>
      <c r="Y17" s="229">
        <v>14040.0</v>
      </c>
      <c r="Z17" s="242" t="s">
        <v>212</v>
      </c>
      <c r="AA17" s="223" t="s">
        <v>270</v>
      </c>
    </row>
    <row r="18" ht="42.75" customHeight="1">
      <c r="A18" s="208">
        <v>34.0</v>
      </c>
      <c r="B18" s="208">
        <v>1.153E9</v>
      </c>
      <c r="C18" s="208" t="s">
        <v>10</v>
      </c>
      <c r="D18" s="208" t="s">
        <v>96</v>
      </c>
      <c r="E18" s="208" t="s">
        <v>305</v>
      </c>
      <c r="F18" s="208">
        <v>126.887536</v>
      </c>
      <c r="G18" s="208">
        <v>37.495472</v>
      </c>
      <c r="H18" s="209" t="s">
        <v>306</v>
      </c>
      <c r="I18" s="210">
        <v>0.7667731629392971</v>
      </c>
      <c r="J18" s="211" t="s">
        <v>19</v>
      </c>
      <c r="K18" s="219">
        <v>123.0</v>
      </c>
      <c r="L18" s="219">
        <v>62.0</v>
      </c>
      <c r="M18" s="220" t="s">
        <v>269</v>
      </c>
      <c r="N18" s="214" t="s">
        <v>18</v>
      </c>
      <c r="O18" s="216">
        <v>43847.0</v>
      </c>
      <c r="P18" s="221" t="s">
        <v>207</v>
      </c>
      <c r="Q18" s="209" t="s">
        <v>208</v>
      </c>
      <c r="R18" s="209" t="s">
        <v>209</v>
      </c>
      <c r="S18" s="209" t="s">
        <v>210</v>
      </c>
      <c r="T18" s="209" t="s">
        <v>211</v>
      </c>
      <c r="U18" s="217">
        <v>50.0</v>
      </c>
      <c r="V18" s="217">
        <v>7.0</v>
      </c>
      <c r="W18" s="217">
        <v>240.0</v>
      </c>
      <c r="X18" s="217" t="s">
        <v>37</v>
      </c>
      <c r="Y18" s="217">
        <v>10703.0</v>
      </c>
      <c r="Z18" s="268" t="s">
        <v>212</v>
      </c>
      <c r="AA18" s="208" t="s">
        <v>270</v>
      </c>
    </row>
    <row r="19" ht="42.75" customHeight="1">
      <c r="A19" s="208">
        <v>35.0</v>
      </c>
      <c r="B19" s="208">
        <v>1.1545E9</v>
      </c>
      <c r="C19" s="223" t="s">
        <v>10</v>
      </c>
      <c r="D19" s="223" t="s">
        <v>96</v>
      </c>
      <c r="E19" s="234" t="s">
        <v>307</v>
      </c>
      <c r="F19" s="223">
        <v>126.8955105</v>
      </c>
      <c r="G19" s="223">
        <v>37.4568644</v>
      </c>
      <c r="H19" s="231" t="s">
        <v>308</v>
      </c>
      <c r="I19" s="210">
        <v>0.9506398537477148</v>
      </c>
      <c r="J19" s="211" t="s">
        <v>19</v>
      </c>
      <c r="K19" s="219">
        <v>74.0</v>
      </c>
      <c r="L19" s="219">
        <v>111.0</v>
      </c>
      <c r="M19" s="220" t="s">
        <v>269</v>
      </c>
      <c r="N19" s="283" t="s">
        <v>19</v>
      </c>
      <c r="O19" s="226">
        <v>43847.0</v>
      </c>
      <c r="P19" s="221" t="s">
        <v>207</v>
      </c>
      <c r="Q19" s="227" t="s">
        <v>208</v>
      </c>
      <c r="R19" s="227" t="s">
        <v>209</v>
      </c>
      <c r="S19" s="227" t="s">
        <v>210</v>
      </c>
      <c r="T19" s="231" t="s">
        <v>211</v>
      </c>
      <c r="U19" s="229">
        <v>50.0</v>
      </c>
      <c r="V19" s="229">
        <v>7.0</v>
      </c>
      <c r="W19" s="229">
        <v>260.0</v>
      </c>
      <c r="X19" s="229">
        <v>1896676.0</v>
      </c>
      <c r="Y19" s="229">
        <v>7618.0</v>
      </c>
      <c r="Z19" s="242" t="s">
        <v>212</v>
      </c>
      <c r="AA19" s="223" t="s">
        <v>270</v>
      </c>
    </row>
    <row r="20" ht="42.75" customHeight="1">
      <c r="A20" s="208">
        <v>36.0</v>
      </c>
      <c r="B20" s="208">
        <v>1.156E9</v>
      </c>
      <c r="C20" s="236" t="s">
        <v>10</v>
      </c>
      <c r="D20" s="236" t="s">
        <v>96</v>
      </c>
      <c r="E20" s="236" t="s">
        <v>309</v>
      </c>
      <c r="F20" s="236">
        <v>126.896004</v>
      </c>
      <c r="G20" s="236">
        <v>37.526436</v>
      </c>
      <c r="H20" s="221" t="s">
        <v>310</v>
      </c>
      <c r="I20" s="210">
        <v>0.7397959183673469</v>
      </c>
      <c r="J20" s="211" t="s">
        <v>19</v>
      </c>
      <c r="K20" s="219">
        <v>129.0</v>
      </c>
      <c r="L20" s="219">
        <v>56.0</v>
      </c>
      <c r="M20" s="220" t="s">
        <v>269</v>
      </c>
      <c r="N20" s="237" t="s">
        <v>22</v>
      </c>
      <c r="O20" s="238">
        <v>43847.0</v>
      </c>
      <c r="P20" s="221" t="s">
        <v>207</v>
      </c>
      <c r="Q20" s="221" t="s">
        <v>208</v>
      </c>
      <c r="R20" s="221" t="s">
        <v>209</v>
      </c>
      <c r="S20" s="221" t="s">
        <v>210</v>
      </c>
      <c r="T20" s="221" t="s">
        <v>211</v>
      </c>
      <c r="U20" s="235">
        <v>50.0</v>
      </c>
      <c r="V20" s="235">
        <v>7.0</v>
      </c>
      <c r="W20" s="235">
        <v>290.0</v>
      </c>
      <c r="X20" s="235" t="s">
        <v>37</v>
      </c>
      <c r="Y20" s="235">
        <v>14142.0</v>
      </c>
      <c r="Z20" s="239" t="s">
        <v>212</v>
      </c>
      <c r="AA20" s="236" t="s">
        <v>270</v>
      </c>
    </row>
    <row r="21" ht="42.75" customHeight="1">
      <c r="A21" s="208">
        <v>37.0</v>
      </c>
      <c r="B21" s="208">
        <v>1.159E9</v>
      </c>
      <c r="C21" s="236" t="s">
        <v>10</v>
      </c>
      <c r="D21" s="236" t="s">
        <v>96</v>
      </c>
      <c r="E21" s="236" t="s">
        <v>311</v>
      </c>
      <c r="F21" s="236">
        <v>126.9395</v>
      </c>
      <c r="G21" s="236">
        <v>37.51245</v>
      </c>
      <c r="H21" s="221" t="s">
        <v>312</v>
      </c>
      <c r="I21" s="210">
        <v>1.3928571428571428</v>
      </c>
      <c r="J21" s="211" t="s">
        <v>17</v>
      </c>
      <c r="K21" s="219">
        <v>9.0</v>
      </c>
      <c r="L21" s="219">
        <v>176.0</v>
      </c>
      <c r="M21" s="220" t="s">
        <v>269</v>
      </c>
      <c r="N21" s="237" t="s">
        <v>18</v>
      </c>
      <c r="O21" s="238">
        <v>43847.0</v>
      </c>
      <c r="P21" s="221" t="s">
        <v>207</v>
      </c>
      <c r="Q21" s="221" t="s">
        <v>208</v>
      </c>
      <c r="R21" s="221" t="s">
        <v>209</v>
      </c>
      <c r="S21" s="221" t="s">
        <v>210</v>
      </c>
      <c r="T21" s="221" t="s">
        <v>211</v>
      </c>
      <c r="U21" s="235">
        <v>50.0</v>
      </c>
      <c r="V21" s="235">
        <v>7.0</v>
      </c>
      <c r="W21" s="235">
        <v>468.0</v>
      </c>
      <c r="X21" s="235">
        <v>493413.0</v>
      </c>
      <c r="Y21" s="235">
        <v>9560.0</v>
      </c>
      <c r="Z21" s="239" t="s">
        <v>212</v>
      </c>
      <c r="AA21" s="236" t="s">
        <v>270</v>
      </c>
    </row>
    <row r="22" ht="42.75" customHeight="1">
      <c r="A22" s="208">
        <v>38.0</v>
      </c>
      <c r="B22" s="208">
        <v>1.162E9</v>
      </c>
      <c r="C22" s="223" t="s">
        <v>10</v>
      </c>
      <c r="D22" s="223" t="s">
        <v>96</v>
      </c>
      <c r="E22" s="234" t="s">
        <v>313</v>
      </c>
      <c r="F22" s="223">
        <v>126.9514847</v>
      </c>
      <c r="G22" s="223">
        <v>37.4781549</v>
      </c>
      <c r="H22" s="231" t="s">
        <v>314</v>
      </c>
      <c r="I22" s="210">
        <v>0.7866379310344828</v>
      </c>
      <c r="J22" s="211" t="s">
        <v>19</v>
      </c>
      <c r="K22" s="219">
        <v>118.0</v>
      </c>
      <c r="L22" s="219">
        <v>67.0</v>
      </c>
      <c r="M22" s="220" t="s">
        <v>269</v>
      </c>
      <c r="N22" s="241" t="s">
        <v>22</v>
      </c>
      <c r="O22" s="226">
        <v>43845.0</v>
      </c>
      <c r="P22" s="221" t="s">
        <v>207</v>
      </c>
      <c r="Q22" s="227" t="s">
        <v>208</v>
      </c>
      <c r="R22" s="227" t="s">
        <v>209</v>
      </c>
      <c r="S22" s="231" t="s">
        <v>210</v>
      </c>
      <c r="T22" s="231" t="s">
        <v>211</v>
      </c>
      <c r="U22" s="229">
        <v>50.0</v>
      </c>
      <c r="V22" s="229">
        <v>7.0</v>
      </c>
      <c r="W22" s="229">
        <v>365.0</v>
      </c>
      <c r="X22" s="229" t="s">
        <v>37</v>
      </c>
      <c r="Y22" s="229">
        <v>11650.0</v>
      </c>
      <c r="Z22" s="233" t="s">
        <v>212</v>
      </c>
      <c r="AA22" s="223" t="s">
        <v>270</v>
      </c>
    </row>
    <row r="23" ht="42.75" customHeight="1">
      <c r="A23" s="208">
        <v>39.0</v>
      </c>
      <c r="B23" s="208">
        <v>1.165E9</v>
      </c>
      <c r="C23" s="208" t="s">
        <v>10</v>
      </c>
      <c r="D23" s="208" t="s">
        <v>96</v>
      </c>
      <c r="E23" s="208" t="s">
        <v>315</v>
      </c>
      <c r="F23" s="208">
        <v>127.032598</v>
      </c>
      <c r="G23" s="208">
        <v>37.483569</v>
      </c>
      <c r="H23" s="209" t="s">
        <v>316</v>
      </c>
      <c r="I23" s="210">
        <v>0.625</v>
      </c>
      <c r="J23" s="211" t="s">
        <v>19</v>
      </c>
      <c r="K23" s="219">
        <v>155.0</v>
      </c>
      <c r="L23" s="219">
        <v>30.0</v>
      </c>
      <c r="M23" s="220" t="s">
        <v>269</v>
      </c>
      <c r="N23" s="214" t="s">
        <v>19</v>
      </c>
      <c r="O23" s="216">
        <v>43847.0</v>
      </c>
      <c r="P23" s="221" t="s">
        <v>207</v>
      </c>
      <c r="Q23" s="209" t="s">
        <v>208</v>
      </c>
      <c r="R23" s="209" t="s">
        <v>209</v>
      </c>
      <c r="S23" s="209" t="s">
        <v>210</v>
      </c>
      <c r="T23" s="209" t="s">
        <v>211</v>
      </c>
      <c r="U23" s="217">
        <v>50.0</v>
      </c>
      <c r="V23" s="217">
        <v>7.0</v>
      </c>
      <c r="W23" s="217">
        <v>500.0</v>
      </c>
      <c r="X23" s="217" t="s">
        <v>37</v>
      </c>
      <c r="Y23" s="217">
        <v>13913.0</v>
      </c>
      <c r="Z23" s="222" t="s">
        <v>212</v>
      </c>
      <c r="AA23" s="208" t="s">
        <v>270</v>
      </c>
    </row>
    <row r="24" ht="42.75" customHeight="1">
      <c r="A24" s="208">
        <v>40.0</v>
      </c>
      <c r="B24" s="208">
        <v>1.168E9</v>
      </c>
      <c r="C24" s="208" t="s">
        <v>10</v>
      </c>
      <c r="D24" s="223" t="s">
        <v>96</v>
      </c>
      <c r="E24" s="223" t="s">
        <v>317</v>
      </c>
      <c r="F24" s="223">
        <v>127.047502</v>
      </c>
      <c r="G24" s="223">
        <v>37.517305</v>
      </c>
      <c r="H24" s="227" t="s">
        <v>318</v>
      </c>
      <c r="I24" s="210">
        <v>0.950965824665676</v>
      </c>
      <c r="J24" s="211" t="s">
        <v>19</v>
      </c>
      <c r="K24" s="219">
        <v>73.0</v>
      </c>
      <c r="L24" s="219">
        <v>112.0</v>
      </c>
      <c r="M24" s="220" t="s">
        <v>269</v>
      </c>
      <c r="N24" s="241" t="s">
        <v>17</v>
      </c>
      <c r="O24" s="226">
        <v>43847.0</v>
      </c>
      <c r="P24" s="221" t="s">
        <v>207</v>
      </c>
      <c r="Q24" s="227" t="s">
        <v>208</v>
      </c>
      <c r="R24" s="227" t="s">
        <v>209</v>
      </c>
      <c r="S24" s="227" t="s">
        <v>210</v>
      </c>
      <c r="T24" s="227" t="s">
        <v>211</v>
      </c>
      <c r="U24" s="229">
        <v>50.0</v>
      </c>
      <c r="V24" s="229">
        <v>7.0</v>
      </c>
      <c r="W24" s="229">
        <v>640.0</v>
      </c>
      <c r="X24" s="229"/>
      <c r="Y24" s="229">
        <v>20928.0</v>
      </c>
      <c r="Z24" s="227" t="s">
        <v>212</v>
      </c>
      <c r="AA24" s="223" t="s">
        <v>270</v>
      </c>
    </row>
    <row r="25" ht="42.75" customHeight="1">
      <c r="A25" s="208">
        <v>41.0</v>
      </c>
      <c r="B25" s="208">
        <v>1.171E9</v>
      </c>
      <c r="C25" s="236" t="s">
        <v>10</v>
      </c>
      <c r="D25" s="236" t="s">
        <v>96</v>
      </c>
      <c r="E25" s="236" t="s">
        <v>319</v>
      </c>
      <c r="F25" s="236">
        <v>127.1059186</v>
      </c>
      <c r="G25" s="236">
        <v>37.5145636</v>
      </c>
      <c r="H25" s="221" t="s">
        <v>320</v>
      </c>
      <c r="I25" s="210">
        <v>0.7289972899728997</v>
      </c>
      <c r="J25" s="211" t="s">
        <v>19</v>
      </c>
      <c r="K25" s="219">
        <v>131.0</v>
      </c>
      <c r="L25" s="219">
        <v>54.0</v>
      </c>
      <c r="M25" s="220" t="s">
        <v>269</v>
      </c>
      <c r="N25" s="237" t="s">
        <v>17</v>
      </c>
      <c r="O25" s="238">
        <v>43847.0</v>
      </c>
      <c r="P25" s="221" t="s">
        <v>207</v>
      </c>
      <c r="Q25" s="221" t="s">
        <v>208</v>
      </c>
      <c r="R25" s="221" t="s">
        <v>209</v>
      </c>
      <c r="S25" s="221" t="s">
        <v>210</v>
      </c>
      <c r="T25" s="221" t="s">
        <v>211</v>
      </c>
      <c r="U25" s="235">
        <v>50.0</v>
      </c>
      <c r="V25" s="235">
        <v>7.0</v>
      </c>
      <c r="W25" s="235">
        <v>269.0</v>
      </c>
      <c r="X25" s="235" t="s">
        <v>37</v>
      </c>
      <c r="Y25" s="235">
        <v>17114.0</v>
      </c>
      <c r="Z25" s="239" t="s">
        <v>212</v>
      </c>
      <c r="AA25" s="236" t="s">
        <v>270</v>
      </c>
    </row>
    <row r="26" ht="42.75" customHeight="1">
      <c r="A26" s="208">
        <v>42.0</v>
      </c>
      <c r="B26" s="208">
        <v>1.174E9</v>
      </c>
      <c r="C26" s="236" t="s">
        <v>10</v>
      </c>
      <c r="D26" s="236" t="s">
        <v>96</v>
      </c>
      <c r="E26" s="236" t="s">
        <v>321</v>
      </c>
      <c r="F26" s="236">
        <v>127.1237708</v>
      </c>
      <c r="G26" s="236">
        <v>37.530126</v>
      </c>
      <c r="H26" s="221" t="s">
        <v>322</v>
      </c>
      <c r="I26" s="210">
        <v>0.32388663967611336</v>
      </c>
      <c r="J26" s="211" t="s">
        <v>19</v>
      </c>
      <c r="K26" s="219">
        <v>180.0</v>
      </c>
      <c r="L26" s="219">
        <v>5.0</v>
      </c>
      <c r="M26" s="220" t="s">
        <v>269</v>
      </c>
      <c r="N26" s="237" t="s">
        <v>18</v>
      </c>
      <c r="O26" s="238">
        <v>43847.0</v>
      </c>
      <c r="P26" s="221" t="s">
        <v>207</v>
      </c>
      <c r="Q26" s="221" t="s">
        <v>208</v>
      </c>
      <c r="R26" s="221" t="s">
        <v>209</v>
      </c>
      <c r="S26" s="221" t="s">
        <v>210</v>
      </c>
      <c r="T26" s="221" t="s">
        <v>211</v>
      </c>
      <c r="U26" s="235">
        <v>50.0</v>
      </c>
      <c r="V26" s="235">
        <v>7.0</v>
      </c>
      <c r="W26" s="235">
        <v>160.0</v>
      </c>
      <c r="X26" s="235" t="s">
        <v>37</v>
      </c>
      <c r="Y26" s="235">
        <v>12529.0</v>
      </c>
      <c r="Z26" s="239" t="s">
        <v>212</v>
      </c>
      <c r="AA26" s="236" t="s">
        <v>1095</v>
      </c>
    </row>
    <row r="27" ht="42.75" customHeight="1">
      <c r="A27" s="246">
        <v>43.0</v>
      </c>
      <c r="B27" s="246">
        <v>2.611E9</v>
      </c>
      <c r="C27" s="246" t="s">
        <v>10</v>
      </c>
      <c r="D27" s="246" t="s">
        <v>97</v>
      </c>
      <c r="E27" s="247" t="s">
        <v>271</v>
      </c>
      <c r="F27" s="246">
        <v>129.032352</v>
      </c>
      <c r="G27" s="246">
        <v>35.106214</v>
      </c>
      <c r="H27" s="246" t="s">
        <v>37</v>
      </c>
      <c r="I27" s="249" t="s">
        <v>37</v>
      </c>
      <c r="J27" s="250" t="s">
        <v>23</v>
      </c>
      <c r="K27" s="251" t="s">
        <v>37</v>
      </c>
      <c r="L27" s="251" t="s">
        <v>37</v>
      </c>
      <c r="M27" s="285" t="s">
        <v>37</v>
      </c>
      <c r="N27" s="253" t="s">
        <v>23</v>
      </c>
      <c r="O27" s="254" t="s">
        <v>37</v>
      </c>
      <c r="P27" s="246" t="s">
        <v>37</v>
      </c>
      <c r="Q27" s="246" t="s">
        <v>37</v>
      </c>
      <c r="R27" s="246" t="s">
        <v>37</v>
      </c>
      <c r="S27" s="246" t="s">
        <v>37</v>
      </c>
      <c r="T27" s="246" t="s">
        <v>37</v>
      </c>
      <c r="U27" s="248"/>
      <c r="V27" s="248"/>
      <c r="W27" s="248"/>
      <c r="X27" s="248"/>
      <c r="Y27" s="248"/>
      <c r="Z27" s="246" t="s">
        <v>37</v>
      </c>
      <c r="AA27" s="246" t="s">
        <v>37</v>
      </c>
    </row>
    <row r="28" ht="42.75" customHeight="1">
      <c r="A28" s="246">
        <v>44.0</v>
      </c>
      <c r="B28" s="246">
        <v>2.614E9</v>
      </c>
      <c r="C28" s="246" t="s">
        <v>10</v>
      </c>
      <c r="D28" s="246" t="s">
        <v>97</v>
      </c>
      <c r="E28" s="247" t="s">
        <v>324</v>
      </c>
      <c r="F28" s="246">
        <v>129.0244125</v>
      </c>
      <c r="G28" s="246">
        <v>35.0979321</v>
      </c>
      <c r="H28" s="246" t="s">
        <v>37</v>
      </c>
      <c r="I28" s="249" t="s">
        <v>37</v>
      </c>
      <c r="J28" s="250" t="s">
        <v>23</v>
      </c>
      <c r="K28" s="251" t="s">
        <v>37</v>
      </c>
      <c r="L28" s="251" t="s">
        <v>37</v>
      </c>
      <c r="M28" s="285" t="s">
        <v>37</v>
      </c>
      <c r="N28" s="253" t="s">
        <v>23</v>
      </c>
      <c r="O28" s="254" t="s">
        <v>37</v>
      </c>
      <c r="P28" s="246" t="s">
        <v>37</v>
      </c>
      <c r="Q28" s="246" t="s">
        <v>37</v>
      </c>
      <c r="R28" s="246" t="s">
        <v>37</v>
      </c>
      <c r="S28" s="246" t="s">
        <v>37</v>
      </c>
      <c r="T28" s="246" t="s">
        <v>37</v>
      </c>
      <c r="U28" s="248"/>
      <c r="V28" s="248"/>
      <c r="W28" s="248"/>
      <c r="X28" s="248"/>
      <c r="Y28" s="248"/>
      <c r="Z28" s="246" t="s">
        <v>37</v>
      </c>
      <c r="AA28" s="246" t="s">
        <v>37</v>
      </c>
    </row>
    <row r="29" ht="42.75" customHeight="1">
      <c r="A29" s="208">
        <v>45.0</v>
      </c>
      <c r="B29" s="208">
        <v>2.617E9</v>
      </c>
      <c r="C29" s="223" t="s">
        <v>10</v>
      </c>
      <c r="D29" s="223" t="s">
        <v>97</v>
      </c>
      <c r="E29" s="234" t="s">
        <v>325</v>
      </c>
      <c r="F29" s="223">
        <v>129.0453253</v>
      </c>
      <c r="G29" s="223">
        <v>35.1292746</v>
      </c>
      <c r="H29" s="231" t="s">
        <v>326</v>
      </c>
      <c r="I29" s="210">
        <v>0.7568807339449541</v>
      </c>
      <c r="J29" s="211" t="s">
        <v>19</v>
      </c>
      <c r="K29" s="219">
        <v>124.0</v>
      </c>
      <c r="L29" s="219">
        <v>61.0</v>
      </c>
      <c r="M29" s="220" t="s">
        <v>327</v>
      </c>
      <c r="N29" s="241" t="s">
        <v>18</v>
      </c>
      <c r="O29" s="226">
        <v>43690.0</v>
      </c>
      <c r="P29" s="221" t="s">
        <v>207</v>
      </c>
      <c r="Q29" s="227" t="s">
        <v>227</v>
      </c>
      <c r="R29" s="227" t="s">
        <v>209</v>
      </c>
      <c r="S29" s="231" t="s">
        <v>210</v>
      </c>
      <c r="T29" s="227" t="s">
        <v>228</v>
      </c>
      <c r="U29" s="229">
        <v>40.0</v>
      </c>
      <c r="V29" s="229">
        <v>5.0</v>
      </c>
      <c r="W29" s="229">
        <v>165.0</v>
      </c>
      <c r="X29" s="229">
        <v>63336.0</v>
      </c>
      <c r="Y29" s="229">
        <v>3587.0</v>
      </c>
      <c r="Z29" s="231" t="s">
        <v>328</v>
      </c>
      <c r="AA29" s="223" t="s">
        <v>37</v>
      </c>
    </row>
    <row r="30" ht="42.75" customHeight="1">
      <c r="A30" s="246">
        <v>46.0</v>
      </c>
      <c r="B30" s="246">
        <v>2.62E9</v>
      </c>
      <c r="C30" s="246" t="s">
        <v>10</v>
      </c>
      <c r="D30" s="246" t="s">
        <v>97</v>
      </c>
      <c r="E30" s="247" t="s">
        <v>329</v>
      </c>
      <c r="F30" s="246">
        <v>129.067875</v>
      </c>
      <c r="G30" s="246">
        <v>35.091199</v>
      </c>
      <c r="H30" s="246" t="s">
        <v>37</v>
      </c>
      <c r="I30" s="249" t="s">
        <v>37</v>
      </c>
      <c r="J30" s="250" t="s">
        <v>23</v>
      </c>
      <c r="K30" s="251" t="s">
        <v>37</v>
      </c>
      <c r="L30" s="251" t="s">
        <v>37</v>
      </c>
      <c r="M30" s="285" t="s">
        <v>37</v>
      </c>
      <c r="N30" s="253" t="s">
        <v>23</v>
      </c>
      <c r="O30" s="254" t="s">
        <v>37</v>
      </c>
      <c r="P30" s="246" t="s">
        <v>37</v>
      </c>
      <c r="Q30" s="246" t="s">
        <v>37</v>
      </c>
      <c r="R30" s="246" t="s">
        <v>37</v>
      </c>
      <c r="S30" s="246" t="s">
        <v>37</v>
      </c>
      <c r="T30" s="246" t="s">
        <v>37</v>
      </c>
      <c r="U30" s="248"/>
      <c r="V30" s="248"/>
      <c r="W30" s="248"/>
      <c r="X30" s="248"/>
      <c r="Y30" s="248"/>
      <c r="Z30" s="246" t="s">
        <v>37</v>
      </c>
      <c r="AA30" s="246" t="s">
        <v>37</v>
      </c>
    </row>
    <row r="31" ht="42.75" customHeight="1">
      <c r="A31" s="246">
        <v>47.0</v>
      </c>
      <c r="B31" s="246">
        <v>2.623E9</v>
      </c>
      <c r="C31" s="246" t="s">
        <v>10</v>
      </c>
      <c r="D31" s="246" t="s">
        <v>97</v>
      </c>
      <c r="E31" s="247" t="s">
        <v>330</v>
      </c>
      <c r="F31" s="246">
        <v>129.053157</v>
      </c>
      <c r="G31" s="246">
        <v>35.162913</v>
      </c>
      <c r="H31" s="246" t="s">
        <v>37</v>
      </c>
      <c r="I31" s="249" t="s">
        <v>37</v>
      </c>
      <c r="J31" s="250" t="s">
        <v>23</v>
      </c>
      <c r="K31" s="251" t="s">
        <v>37</v>
      </c>
      <c r="L31" s="251" t="s">
        <v>37</v>
      </c>
      <c r="M31" s="285" t="s">
        <v>37</v>
      </c>
      <c r="N31" s="253" t="s">
        <v>23</v>
      </c>
      <c r="O31" s="254" t="s">
        <v>37</v>
      </c>
      <c r="P31" s="246" t="s">
        <v>37</v>
      </c>
      <c r="Q31" s="246" t="s">
        <v>37</v>
      </c>
      <c r="R31" s="246" t="s">
        <v>37</v>
      </c>
      <c r="S31" s="246" t="s">
        <v>37</v>
      </c>
      <c r="T31" s="246" t="s">
        <v>37</v>
      </c>
      <c r="U31" s="248"/>
      <c r="V31" s="248"/>
      <c r="W31" s="248"/>
      <c r="X31" s="248"/>
      <c r="Y31" s="248"/>
      <c r="Z31" s="246" t="s">
        <v>37</v>
      </c>
      <c r="AA31" s="246" t="s">
        <v>37</v>
      </c>
    </row>
    <row r="32" ht="42.75" customHeight="1">
      <c r="A32" s="246">
        <v>48.0</v>
      </c>
      <c r="B32" s="246">
        <v>2.626E9</v>
      </c>
      <c r="C32" s="246" t="s">
        <v>10</v>
      </c>
      <c r="D32" s="246" t="s">
        <v>97</v>
      </c>
      <c r="E32" s="247" t="s">
        <v>331</v>
      </c>
      <c r="F32" s="246">
        <v>129.0938569</v>
      </c>
      <c r="G32" s="246">
        <v>35.1964382</v>
      </c>
      <c r="H32" s="246" t="s">
        <v>37</v>
      </c>
      <c r="I32" s="249" t="s">
        <v>37</v>
      </c>
      <c r="J32" s="250" t="s">
        <v>23</v>
      </c>
      <c r="K32" s="251" t="s">
        <v>37</v>
      </c>
      <c r="L32" s="251" t="s">
        <v>37</v>
      </c>
      <c r="M32" s="285" t="s">
        <v>37</v>
      </c>
      <c r="N32" s="253" t="s">
        <v>23</v>
      </c>
      <c r="O32" s="254" t="s">
        <v>37</v>
      </c>
      <c r="P32" s="246" t="s">
        <v>37</v>
      </c>
      <c r="Q32" s="246" t="s">
        <v>37</v>
      </c>
      <c r="R32" s="246" t="s">
        <v>37</v>
      </c>
      <c r="S32" s="246" t="s">
        <v>37</v>
      </c>
      <c r="T32" s="246" t="s">
        <v>37</v>
      </c>
      <c r="U32" s="248"/>
      <c r="V32" s="248"/>
      <c r="W32" s="248"/>
      <c r="X32" s="248"/>
      <c r="Y32" s="248"/>
      <c r="Z32" s="246" t="s">
        <v>37</v>
      </c>
      <c r="AA32" s="246" t="s">
        <v>37</v>
      </c>
    </row>
    <row r="33" ht="42.75" customHeight="1">
      <c r="A33" s="208">
        <v>49.0</v>
      </c>
      <c r="B33" s="208">
        <v>2.629E9</v>
      </c>
      <c r="C33" s="236" t="s">
        <v>10</v>
      </c>
      <c r="D33" s="236" t="s">
        <v>97</v>
      </c>
      <c r="E33" s="236" t="s">
        <v>332</v>
      </c>
      <c r="F33" s="236">
        <v>129.084163</v>
      </c>
      <c r="G33" s="236">
        <v>35.136577</v>
      </c>
      <c r="H33" s="221" t="s">
        <v>333</v>
      </c>
      <c r="I33" s="210">
        <v>1.1441647597254005</v>
      </c>
      <c r="J33" s="211" t="s">
        <v>17</v>
      </c>
      <c r="K33" s="219">
        <v>25.0</v>
      </c>
      <c r="L33" s="219">
        <v>160.0</v>
      </c>
      <c r="M33" s="220" t="s">
        <v>334</v>
      </c>
      <c r="N33" s="237" t="s">
        <v>18</v>
      </c>
      <c r="O33" s="238">
        <v>44074.0</v>
      </c>
      <c r="P33" s="221" t="s">
        <v>207</v>
      </c>
      <c r="Q33" s="221" t="s">
        <v>227</v>
      </c>
      <c r="R33" s="221" t="s">
        <v>209</v>
      </c>
      <c r="S33" s="221" t="s">
        <v>210</v>
      </c>
      <c r="T33" s="221" t="s">
        <v>228</v>
      </c>
      <c r="U33" s="235">
        <v>30.0</v>
      </c>
      <c r="V33" s="235">
        <v>5.0</v>
      </c>
      <c r="W33" s="235">
        <v>500.0</v>
      </c>
      <c r="X33" s="235">
        <v>99825.0</v>
      </c>
      <c r="Y33" s="235">
        <v>7711.0</v>
      </c>
      <c r="Z33" s="239" t="s">
        <v>335</v>
      </c>
      <c r="AA33" s="236" t="s">
        <v>37</v>
      </c>
    </row>
    <row r="34" ht="42.75" customHeight="1">
      <c r="A34" s="246">
        <v>50.0</v>
      </c>
      <c r="B34" s="246">
        <v>2.632E9</v>
      </c>
      <c r="C34" s="246" t="s">
        <v>10</v>
      </c>
      <c r="D34" s="246" t="s">
        <v>97</v>
      </c>
      <c r="E34" s="247" t="s">
        <v>336</v>
      </c>
      <c r="F34" s="246">
        <v>128.990438</v>
      </c>
      <c r="G34" s="246">
        <v>35.197185</v>
      </c>
      <c r="H34" s="246" t="s">
        <v>37</v>
      </c>
      <c r="I34" s="249" t="s">
        <v>37</v>
      </c>
      <c r="J34" s="250" t="s">
        <v>23</v>
      </c>
      <c r="K34" s="251" t="s">
        <v>37</v>
      </c>
      <c r="L34" s="251" t="s">
        <v>37</v>
      </c>
      <c r="M34" s="285" t="s">
        <v>37</v>
      </c>
      <c r="N34" s="253" t="s">
        <v>23</v>
      </c>
      <c r="O34" s="254" t="s">
        <v>37</v>
      </c>
      <c r="P34" s="246" t="s">
        <v>37</v>
      </c>
      <c r="Q34" s="246" t="s">
        <v>37</v>
      </c>
      <c r="R34" s="246" t="s">
        <v>37</v>
      </c>
      <c r="S34" s="246" t="s">
        <v>37</v>
      </c>
      <c r="T34" s="246" t="s">
        <v>37</v>
      </c>
      <c r="U34" s="248"/>
      <c r="V34" s="248"/>
      <c r="W34" s="248"/>
      <c r="X34" s="248"/>
      <c r="Y34" s="248"/>
      <c r="Z34" s="246" t="s">
        <v>37</v>
      </c>
      <c r="AA34" s="246" t="s">
        <v>37</v>
      </c>
    </row>
    <row r="35" ht="42.75" customHeight="1">
      <c r="A35" s="246">
        <v>51.0</v>
      </c>
      <c r="B35" s="246">
        <v>2.635E9</v>
      </c>
      <c r="C35" s="246" t="s">
        <v>10</v>
      </c>
      <c r="D35" s="246" t="s">
        <v>97</v>
      </c>
      <c r="E35" s="247" t="s">
        <v>337</v>
      </c>
      <c r="F35" s="246">
        <v>129.163634</v>
      </c>
      <c r="G35" s="246">
        <v>35.163177</v>
      </c>
      <c r="H35" s="246" t="s">
        <v>37</v>
      </c>
      <c r="I35" s="249" t="s">
        <v>37</v>
      </c>
      <c r="J35" s="250" t="s">
        <v>23</v>
      </c>
      <c r="K35" s="251" t="s">
        <v>37</v>
      </c>
      <c r="L35" s="251" t="s">
        <v>37</v>
      </c>
      <c r="M35" s="285" t="s">
        <v>37</v>
      </c>
      <c r="N35" s="253" t="s">
        <v>23</v>
      </c>
      <c r="O35" s="254" t="s">
        <v>37</v>
      </c>
      <c r="P35" s="246" t="s">
        <v>37</v>
      </c>
      <c r="Q35" s="246" t="s">
        <v>37</v>
      </c>
      <c r="R35" s="246" t="s">
        <v>37</v>
      </c>
      <c r="S35" s="246" t="s">
        <v>37</v>
      </c>
      <c r="T35" s="246" t="s">
        <v>37</v>
      </c>
      <c r="U35" s="248"/>
      <c r="V35" s="248"/>
      <c r="W35" s="248"/>
      <c r="X35" s="248"/>
      <c r="Y35" s="248"/>
      <c r="Z35" s="246" t="s">
        <v>37</v>
      </c>
      <c r="AA35" s="246" t="s">
        <v>37</v>
      </c>
    </row>
    <row r="36" ht="42.75" customHeight="1">
      <c r="A36" s="246">
        <v>52.0</v>
      </c>
      <c r="B36" s="246">
        <v>2.638E9</v>
      </c>
      <c r="C36" s="246" t="s">
        <v>10</v>
      </c>
      <c r="D36" s="246" t="s">
        <v>97</v>
      </c>
      <c r="E36" s="247" t="s">
        <v>338</v>
      </c>
      <c r="F36" s="246">
        <v>128.974817</v>
      </c>
      <c r="G36" s="246">
        <v>35.104585</v>
      </c>
      <c r="H36" s="246" t="s">
        <v>37</v>
      </c>
      <c r="I36" s="249" t="s">
        <v>37</v>
      </c>
      <c r="J36" s="250" t="s">
        <v>23</v>
      </c>
      <c r="K36" s="251" t="s">
        <v>37</v>
      </c>
      <c r="L36" s="251" t="s">
        <v>37</v>
      </c>
      <c r="M36" s="285" t="s">
        <v>37</v>
      </c>
      <c r="N36" s="253" t="s">
        <v>23</v>
      </c>
      <c r="O36" s="254" t="s">
        <v>37</v>
      </c>
      <c r="P36" s="246" t="s">
        <v>37</v>
      </c>
      <c r="Q36" s="246" t="s">
        <v>37</v>
      </c>
      <c r="R36" s="246" t="s">
        <v>37</v>
      </c>
      <c r="S36" s="246" t="s">
        <v>37</v>
      </c>
      <c r="T36" s="246" t="s">
        <v>37</v>
      </c>
      <c r="U36" s="248"/>
      <c r="V36" s="248"/>
      <c r="W36" s="248"/>
      <c r="X36" s="248"/>
      <c r="Y36" s="248"/>
      <c r="Z36" s="246" t="s">
        <v>37</v>
      </c>
      <c r="AA36" s="246" t="s">
        <v>37</v>
      </c>
    </row>
    <row r="37" ht="42.75" customHeight="1">
      <c r="A37" s="246">
        <v>53.0</v>
      </c>
      <c r="B37" s="246">
        <v>2.641E9</v>
      </c>
      <c r="C37" s="246" t="s">
        <v>10</v>
      </c>
      <c r="D37" s="246" t="s">
        <v>97</v>
      </c>
      <c r="E37" s="247" t="s">
        <v>339</v>
      </c>
      <c r="F37" s="246">
        <v>129.0921</v>
      </c>
      <c r="G37" s="246">
        <v>35.243068</v>
      </c>
      <c r="H37" s="246" t="s">
        <v>37</v>
      </c>
      <c r="I37" s="249" t="s">
        <v>37</v>
      </c>
      <c r="J37" s="250" t="s">
        <v>23</v>
      </c>
      <c r="K37" s="251" t="s">
        <v>37</v>
      </c>
      <c r="L37" s="251" t="s">
        <v>37</v>
      </c>
      <c r="M37" s="285" t="s">
        <v>37</v>
      </c>
      <c r="N37" s="253" t="s">
        <v>23</v>
      </c>
      <c r="O37" s="254" t="s">
        <v>37</v>
      </c>
      <c r="P37" s="246" t="s">
        <v>37</v>
      </c>
      <c r="Q37" s="246" t="s">
        <v>37</v>
      </c>
      <c r="R37" s="246" t="s">
        <v>37</v>
      </c>
      <c r="S37" s="246" t="s">
        <v>37</v>
      </c>
      <c r="T37" s="246" t="s">
        <v>37</v>
      </c>
      <c r="U37" s="248"/>
      <c r="V37" s="248"/>
      <c r="W37" s="248"/>
      <c r="X37" s="248"/>
      <c r="Y37" s="248"/>
      <c r="Z37" s="246" t="s">
        <v>37</v>
      </c>
      <c r="AA37" s="246" t="s">
        <v>37</v>
      </c>
    </row>
    <row r="38" ht="42.75" customHeight="1">
      <c r="A38" s="246">
        <v>54.0</v>
      </c>
      <c r="B38" s="246">
        <v>2.644E9</v>
      </c>
      <c r="C38" s="246" t="s">
        <v>10</v>
      </c>
      <c r="D38" s="246" t="s">
        <v>97</v>
      </c>
      <c r="E38" s="247" t="s">
        <v>303</v>
      </c>
      <c r="F38" s="246">
        <v>128.98045</v>
      </c>
      <c r="G38" s="246">
        <v>35.2122179</v>
      </c>
      <c r="H38" s="246" t="s">
        <v>37</v>
      </c>
      <c r="I38" s="249" t="s">
        <v>37</v>
      </c>
      <c r="J38" s="250" t="s">
        <v>23</v>
      </c>
      <c r="K38" s="251" t="s">
        <v>37</v>
      </c>
      <c r="L38" s="251" t="s">
        <v>37</v>
      </c>
      <c r="M38" s="285" t="s">
        <v>37</v>
      </c>
      <c r="N38" s="253" t="s">
        <v>23</v>
      </c>
      <c r="O38" s="254" t="s">
        <v>37</v>
      </c>
      <c r="P38" s="246" t="s">
        <v>37</v>
      </c>
      <c r="Q38" s="246" t="s">
        <v>37</v>
      </c>
      <c r="R38" s="246" t="s">
        <v>37</v>
      </c>
      <c r="S38" s="246" t="s">
        <v>37</v>
      </c>
      <c r="T38" s="246" t="s">
        <v>37</v>
      </c>
      <c r="U38" s="248"/>
      <c r="V38" s="248"/>
      <c r="W38" s="248"/>
      <c r="X38" s="248"/>
      <c r="Y38" s="248"/>
      <c r="Z38" s="246" t="s">
        <v>37</v>
      </c>
      <c r="AA38" s="246" t="s">
        <v>37</v>
      </c>
    </row>
    <row r="39" ht="42.75" customHeight="1">
      <c r="A39" s="246">
        <v>55.0</v>
      </c>
      <c r="B39" s="246">
        <v>2.647E9</v>
      </c>
      <c r="C39" s="246" t="s">
        <v>10</v>
      </c>
      <c r="D39" s="246" t="s">
        <v>97</v>
      </c>
      <c r="E39" s="247" t="s">
        <v>340</v>
      </c>
      <c r="F39" s="246">
        <v>129.079764</v>
      </c>
      <c r="G39" s="246">
        <v>35.176242</v>
      </c>
      <c r="H39" s="246" t="s">
        <v>37</v>
      </c>
      <c r="I39" s="249" t="s">
        <v>37</v>
      </c>
      <c r="J39" s="250" t="s">
        <v>23</v>
      </c>
      <c r="K39" s="251" t="s">
        <v>37</v>
      </c>
      <c r="L39" s="251" t="s">
        <v>37</v>
      </c>
      <c r="M39" s="285" t="s">
        <v>37</v>
      </c>
      <c r="N39" s="253" t="s">
        <v>23</v>
      </c>
      <c r="O39" s="254" t="s">
        <v>37</v>
      </c>
      <c r="P39" s="246" t="s">
        <v>37</v>
      </c>
      <c r="Q39" s="246" t="s">
        <v>37</v>
      </c>
      <c r="R39" s="246" t="s">
        <v>37</v>
      </c>
      <c r="S39" s="246" t="s">
        <v>37</v>
      </c>
      <c r="T39" s="246" t="s">
        <v>37</v>
      </c>
      <c r="U39" s="248"/>
      <c r="V39" s="248"/>
      <c r="W39" s="248"/>
      <c r="X39" s="248"/>
      <c r="Y39" s="248"/>
      <c r="Z39" s="246" t="s">
        <v>37</v>
      </c>
      <c r="AA39" s="246" t="s">
        <v>37</v>
      </c>
    </row>
    <row r="40" ht="42.75" customHeight="1">
      <c r="A40" s="246">
        <v>56.0</v>
      </c>
      <c r="B40" s="246">
        <v>2.65E9</v>
      </c>
      <c r="C40" s="246" t="s">
        <v>10</v>
      </c>
      <c r="D40" s="246" t="s">
        <v>97</v>
      </c>
      <c r="E40" s="247" t="s">
        <v>341</v>
      </c>
      <c r="F40" s="246">
        <v>129.113186</v>
      </c>
      <c r="G40" s="246">
        <v>35.145694</v>
      </c>
      <c r="H40" s="246" t="s">
        <v>37</v>
      </c>
      <c r="I40" s="249" t="s">
        <v>37</v>
      </c>
      <c r="J40" s="250" t="s">
        <v>23</v>
      </c>
      <c r="K40" s="251" t="s">
        <v>37</v>
      </c>
      <c r="L40" s="251" t="s">
        <v>37</v>
      </c>
      <c r="M40" s="285" t="s">
        <v>37</v>
      </c>
      <c r="N40" s="253" t="s">
        <v>23</v>
      </c>
      <c r="O40" s="254" t="s">
        <v>37</v>
      </c>
      <c r="P40" s="246" t="s">
        <v>37</v>
      </c>
      <c r="Q40" s="246" t="s">
        <v>37</v>
      </c>
      <c r="R40" s="246" t="s">
        <v>37</v>
      </c>
      <c r="S40" s="246" t="s">
        <v>37</v>
      </c>
      <c r="T40" s="246" t="s">
        <v>37</v>
      </c>
      <c r="U40" s="248"/>
      <c r="V40" s="248"/>
      <c r="W40" s="248"/>
      <c r="X40" s="248"/>
      <c r="Y40" s="248"/>
      <c r="Z40" s="246" t="s">
        <v>37</v>
      </c>
      <c r="AA40" s="246" t="s">
        <v>37</v>
      </c>
    </row>
    <row r="41" ht="42.75" customHeight="1">
      <c r="A41" s="246">
        <v>57.0</v>
      </c>
      <c r="B41" s="246">
        <v>2.653E9</v>
      </c>
      <c r="C41" s="246" t="s">
        <v>10</v>
      </c>
      <c r="D41" s="246" t="s">
        <v>97</v>
      </c>
      <c r="E41" s="247" t="s">
        <v>342</v>
      </c>
      <c r="F41" s="246">
        <v>128.99125</v>
      </c>
      <c r="G41" s="246">
        <v>35.152624</v>
      </c>
      <c r="H41" s="246" t="s">
        <v>37</v>
      </c>
      <c r="I41" s="249" t="s">
        <v>37</v>
      </c>
      <c r="J41" s="250" t="s">
        <v>23</v>
      </c>
      <c r="K41" s="251" t="s">
        <v>37</v>
      </c>
      <c r="L41" s="251" t="s">
        <v>37</v>
      </c>
      <c r="M41" s="285" t="s">
        <v>37</v>
      </c>
      <c r="N41" s="253" t="s">
        <v>23</v>
      </c>
      <c r="O41" s="254" t="s">
        <v>37</v>
      </c>
      <c r="P41" s="246" t="s">
        <v>37</v>
      </c>
      <c r="Q41" s="246" t="s">
        <v>37</v>
      </c>
      <c r="R41" s="246" t="s">
        <v>37</v>
      </c>
      <c r="S41" s="246" t="s">
        <v>37</v>
      </c>
      <c r="T41" s="246" t="s">
        <v>37</v>
      </c>
      <c r="U41" s="248"/>
      <c r="V41" s="248"/>
      <c r="W41" s="248"/>
      <c r="X41" s="248"/>
      <c r="Y41" s="248"/>
      <c r="Z41" s="246" t="s">
        <v>37</v>
      </c>
      <c r="AA41" s="246" t="s">
        <v>37</v>
      </c>
    </row>
    <row r="42" ht="42.75" customHeight="1">
      <c r="A42" s="246">
        <v>58.0</v>
      </c>
      <c r="B42" s="246">
        <v>2.671E9</v>
      </c>
      <c r="C42" s="246" t="s">
        <v>10</v>
      </c>
      <c r="D42" s="246" t="s">
        <v>97</v>
      </c>
      <c r="E42" s="247" t="s">
        <v>343</v>
      </c>
      <c r="F42" s="246">
        <v>129.222312</v>
      </c>
      <c r="G42" s="246">
        <v>35.244498</v>
      </c>
      <c r="H42" s="246" t="s">
        <v>37</v>
      </c>
      <c r="I42" s="249" t="s">
        <v>37</v>
      </c>
      <c r="J42" s="250" t="s">
        <v>23</v>
      </c>
      <c r="K42" s="251" t="s">
        <v>37</v>
      </c>
      <c r="L42" s="251" t="s">
        <v>37</v>
      </c>
      <c r="M42" s="285" t="s">
        <v>37</v>
      </c>
      <c r="N42" s="253" t="s">
        <v>23</v>
      </c>
      <c r="O42" s="254" t="s">
        <v>37</v>
      </c>
      <c r="P42" s="246" t="s">
        <v>37</v>
      </c>
      <c r="Q42" s="246" t="s">
        <v>37</v>
      </c>
      <c r="R42" s="246" t="s">
        <v>37</v>
      </c>
      <c r="S42" s="246" t="s">
        <v>37</v>
      </c>
      <c r="T42" s="246" t="s">
        <v>37</v>
      </c>
      <c r="U42" s="248"/>
      <c r="V42" s="248"/>
      <c r="W42" s="248"/>
      <c r="X42" s="248"/>
      <c r="Y42" s="248"/>
      <c r="Z42" s="246" t="s">
        <v>37</v>
      </c>
      <c r="AA42" s="246" t="s">
        <v>37</v>
      </c>
    </row>
    <row r="43" ht="42.75" customHeight="1">
      <c r="A43" s="246">
        <v>59.0</v>
      </c>
      <c r="B43" s="246">
        <v>2.711E9</v>
      </c>
      <c r="C43" s="246" t="s">
        <v>10</v>
      </c>
      <c r="D43" s="246" t="s">
        <v>101</v>
      </c>
      <c r="E43" s="247" t="s">
        <v>271</v>
      </c>
      <c r="F43" s="246">
        <v>128.6062</v>
      </c>
      <c r="G43" s="246">
        <v>35.8693404</v>
      </c>
      <c r="H43" s="246" t="s">
        <v>37</v>
      </c>
      <c r="I43" s="249" t="s">
        <v>37</v>
      </c>
      <c r="J43" s="250" t="s">
        <v>23</v>
      </c>
      <c r="K43" s="251" t="s">
        <v>37</v>
      </c>
      <c r="L43" s="251" t="s">
        <v>37</v>
      </c>
      <c r="M43" s="285" t="s">
        <v>37</v>
      </c>
      <c r="N43" s="253" t="s">
        <v>23</v>
      </c>
      <c r="O43" s="254" t="s">
        <v>37</v>
      </c>
      <c r="P43" s="246" t="s">
        <v>37</v>
      </c>
      <c r="Q43" s="246" t="s">
        <v>37</v>
      </c>
      <c r="R43" s="246" t="s">
        <v>37</v>
      </c>
      <c r="S43" s="246" t="s">
        <v>37</v>
      </c>
      <c r="T43" s="246" t="s">
        <v>37</v>
      </c>
      <c r="U43" s="248"/>
      <c r="V43" s="248"/>
      <c r="W43" s="248"/>
      <c r="X43" s="248"/>
      <c r="Y43" s="248"/>
      <c r="Z43" s="246" t="s">
        <v>37</v>
      </c>
      <c r="AA43" s="246" t="s">
        <v>37</v>
      </c>
    </row>
    <row r="44" ht="42.75" customHeight="1">
      <c r="A44" s="246">
        <v>60.0</v>
      </c>
      <c r="B44" s="246">
        <v>2.714E9</v>
      </c>
      <c r="C44" s="246" t="s">
        <v>10</v>
      </c>
      <c r="D44" s="246" t="s">
        <v>101</v>
      </c>
      <c r="E44" s="247" t="s">
        <v>325</v>
      </c>
      <c r="F44" s="246">
        <v>128.635609</v>
      </c>
      <c r="G44" s="246">
        <v>35.886664</v>
      </c>
      <c r="H44" s="246" t="s">
        <v>37</v>
      </c>
      <c r="I44" s="249" t="s">
        <v>37</v>
      </c>
      <c r="J44" s="250" t="s">
        <v>23</v>
      </c>
      <c r="K44" s="251" t="s">
        <v>37</v>
      </c>
      <c r="L44" s="251" t="s">
        <v>37</v>
      </c>
      <c r="M44" s="285" t="s">
        <v>37</v>
      </c>
      <c r="N44" s="253" t="s">
        <v>23</v>
      </c>
      <c r="O44" s="254" t="s">
        <v>37</v>
      </c>
      <c r="P44" s="246" t="s">
        <v>37</v>
      </c>
      <c r="Q44" s="246" t="s">
        <v>37</v>
      </c>
      <c r="R44" s="246" t="s">
        <v>37</v>
      </c>
      <c r="S44" s="246" t="s">
        <v>37</v>
      </c>
      <c r="T44" s="246" t="s">
        <v>37</v>
      </c>
      <c r="U44" s="248"/>
      <c r="V44" s="248"/>
      <c r="W44" s="248"/>
      <c r="X44" s="248"/>
      <c r="Y44" s="248"/>
      <c r="Z44" s="246" t="s">
        <v>37</v>
      </c>
      <c r="AA44" s="246" t="s">
        <v>37</v>
      </c>
    </row>
    <row r="45" ht="42.75" customHeight="1">
      <c r="A45" s="246">
        <v>61.0</v>
      </c>
      <c r="B45" s="246">
        <v>2.717E9</v>
      </c>
      <c r="C45" s="246" t="s">
        <v>10</v>
      </c>
      <c r="D45" s="246" t="s">
        <v>101</v>
      </c>
      <c r="E45" s="247" t="s">
        <v>324</v>
      </c>
      <c r="F45" s="246">
        <v>128.559175</v>
      </c>
      <c r="G45" s="246">
        <v>35.871757</v>
      </c>
      <c r="H45" s="246" t="s">
        <v>37</v>
      </c>
      <c r="I45" s="249" t="s">
        <v>37</v>
      </c>
      <c r="J45" s="250" t="s">
        <v>23</v>
      </c>
      <c r="K45" s="251" t="s">
        <v>37</v>
      </c>
      <c r="L45" s="251" t="s">
        <v>37</v>
      </c>
      <c r="M45" s="285" t="s">
        <v>37</v>
      </c>
      <c r="N45" s="253" t="s">
        <v>23</v>
      </c>
      <c r="O45" s="254" t="s">
        <v>37</v>
      </c>
      <c r="P45" s="246" t="s">
        <v>37</v>
      </c>
      <c r="Q45" s="246" t="s">
        <v>37</v>
      </c>
      <c r="R45" s="246" t="s">
        <v>37</v>
      </c>
      <c r="S45" s="246" t="s">
        <v>37</v>
      </c>
      <c r="T45" s="246" t="s">
        <v>37</v>
      </c>
      <c r="U45" s="248"/>
      <c r="V45" s="248"/>
      <c r="W45" s="248"/>
      <c r="X45" s="248"/>
      <c r="Y45" s="248"/>
      <c r="Z45" s="246" t="s">
        <v>37</v>
      </c>
      <c r="AA45" s="246" t="s">
        <v>37</v>
      </c>
    </row>
    <row r="46" ht="42.75" customHeight="1">
      <c r="A46" s="246">
        <v>62.0</v>
      </c>
      <c r="B46" s="246">
        <v>2.72E9</v>
      </c>
      <c r="C46" s="246" t="s">
        <v>10</v>
      </c>
      <c r="D46" s="246" t="s">
        <v>101</v>
      </c>
      <c r="E46" s="247" t="s">
        <v>332</v>
      </c>
      <c r="F46" s="246">
        <v>128.597486</v>
      </c>
      <c r="G46" s="246">
        <v>35.846</v>
      </c>
      <c r="H46" s="246" t="s">
        <v>37</v>
      </c>
      <c r="I46" s="249" t="s">
        <v>37</v>
      </c>
      <c r="J46" s="250" t="s">
        <v>23</v>
      </c>
      <c r="K46" s="251" t="s">
        <v>37</v>
      </c>
      <c r="L46" s="251" t="s">
        <v>37</v>
      </c>
      <c r="M46" s="285" t="s">
        <v>37</v>
      </c>
      <c r="N46" s="253" t="s">
        <v>23</v>
      </c>
      <c r="O46" s="254" t="s">
        <v>37</v>
      </c>
      <c r="P46" s="246" t="s">
        <v>37</v>
      </c>
      <c r="Q46" s="246" t="s">
        <v>37</v>
      </c>
      <c r="R46" s="246" t="s">
        <v>37</v>
      </c>
      <c r="S46" s="246" t="s">
        <v>37</v>
      </c>
      <c r="T46" s="246" t="s">
        <v>37</v>
      </c>
      <c r="U46" s="248"/>
      <c r="V46" s="248"/>
      <c r="W46" s="248"/>
      <c r="X46" s="248"/>
      <c r="Y46" s="248"/>
      <c r="Z46" s="246" t="s">
        <v>37</v>
      </c>
      <c r="AA46" s="246" t="s">
        <v>37</v>
      </c>
    </row>
    <row r="47" ht="42.75" customHeight="1">
      <c r="A47" s="246">
        <v>63.0</v>
      </c>
      <c r="B47" s="246">
        <v>2.723E9</v>
      </c>
      <c r="C47" s="246" t="s">
        <v>10</v>
      </c>
      <c r="D47" s="246" t="s">
        <v>101</v>
      </c>
      <c r="E47" s="247" t="s">
        <v>336</v>
      </c>
      <c r="F47" s="246">
        <v>128.582947</v>
      </c>
      <c r="G47" s="246">
        <v>35.885684</v>
      </c>
      <c r="H47" s="246" t="s">
        <v>37</v>
      </c>
      <c r="I47" s="249" t="s">
        <v>37</v>
      </c>
      <c r="J47" s="250" t="s">
        <v>23</v>
      </c>
      <c r="K47" s="251" t="s">
        <v>37</v>
      </c>
      <c r="L47" s="251" t="s">
        <v>37</v>
      </c>
      <c r="M47" s="285" t="s">
        <v>37</v>
      </c>
      <c r="N47" s="253" t="s">
        <v>23</v>
      </c>
      <c r="O47" s="254" t="s">
        <v>37</v>
      </c>
      <c r="P47" s="246" t="s">
        <v>37</v>
      </c>
      <c r="Q47" s="246" t="s">
        <v>37</v>
      </c>
      <c r="R47" s="246" t="s">
        <v>37</v>
      </c>
      <c r="S47" s="246" t="s">
        <v>37</v>
      </c>
      <c r="T47" s="246" t="s">
        <v>37</v>
      </c>
      <c r="U47" s="248"/>
      <c r="V47" s="248"/>
      <c r="W47" s="248"/>
      <c r="X47" s="248"/>
      <c r="Y47" s="248"/>
      <c r="Z47" s="246" t="s">
        <v>37</v>
      </c>
      <c r="AA47" s="246" t="s">
        <v>37</v>
      </c>
    </row>
    <row r="48" ht="42.75" customHeight="1">
      <c r="A48" s="246">
        <v>64.0</v>
      </c>
      <c r="B48" s="246">
        <v>2.726E9</v>
      </c>
      <c r="C48" s="246" t="s">
        <v>10</v>
      </c>
      <c r="D48" s="246" t="s">
        <v>101</v>
      </c>
      <c r="E48" s="247" t="s">
        <v>344</v>
      </c>
      <c r="F48" s="246">
        <v>128.630625</v>
      </c>
      <c r="G48" s="246">
        <v>35.8581654</v>
      </c>
      <c r="H48" s="246" t="s">
        <v>37</v>
      </c>
      <c r="I48" s="249" t="s">
        <v>37</v>
      </c>
      <c r="J48" s="250" t="s">
        <v>23</v>
      </c>
      <c r="K48" s="251" t="s">
        <v>37</v>
      </c>
      <c r="L48" s="251" t="s">
        <v>37</v>
      </c>
      <c r="M48" s="285" t="s">
        <v>37</v>
      </c>
      <c r="N48" s="253" t="s">
        <v>23</v>
      </c>
      <c r="O48" s="254" t="s">
        <v>37</v>
      </c>
      <c r="P48" s="246" t="s">
        <v>37</v>
      </c>
      <c r="Q48" s="246" t="s">
        <v>37</v>
      </c>
      <c r="R48" s="246" t="s">
        <v>37</v>
      </c>
      <c r="S48" s="246" t="s">
        <v>37</v>
      </c>
      <c r="T48" s="246" t="s">
        <v>37</v>
      </c>
      <c r="U48" s="248"/>
      <c r="V48" s="248"/>
      <c r="W48" s="248"/>
      <c r="X48" s="248"/>
      <c r="Y48" s="248"/>
      <c r="Z48" s="246" t="s">
        <v>37</v>
      </c>
      <c r="AA48" s="246" t="s">
        <v>37</v>
      </c>
    </row>
    <row r="49" ht="42.75" customHeight="1">
      <c r="A49" s="246">
        <v>65.0</v>
      </c>
      <c r="B49" s="246">
        <v>2.729E9</v>
      </c>
      <c r="C49" s="246" t="s">
        <v>10</v>
      </c>
      <c r="D49" s="246" t="s">
        <v>101</v>
      </c>
      <c r="E49" s="247" t="s">
        <v>345</v>
      </c>
      <c r="F49" s="246">
        <v>128.5327375</v>
      </c>
      <c r="G49" s="246">
        <v>35.8298667</v>
      </c>
      <c r="H49" s="246" t="s">
        <v>37</v>
      </c>
      <c r="I49" s="249" t="s">
        <v>37</v>
      </c>
      <c r="J49" s="250" t="s">
        <v>23</v>
      </c>
      <c r="K49" s="251" t="s">
        <v>37</v>
      </c>
      <c r="L49" s="251" t="s">
        <v>37</v>
      </c>
      <c r="M49" s="285" t="s">
        <v>37</v>
      </c>
      <c r="N49" s="253" t="s">
        <v>23</v>
      </c>
      <c r="O49" s="254" t="s">
        <v>37</v>
      </c>
      <c r="P49" s="246" t="s">
        <v>37</v>
      </c>
      <c r="Q49" s="246" t="s">
        <v>37</v>
      </c>
      <c r="R49" s="246" t="s">
        <v>37</v>
      </c>
      <c r="S49" s="246" t="s">
        <v>37</v>
      </c>
      <c r="T49" s="246" t="s">
        <v>37</v>
      </c>
      <c r="U49" s="248"/>
      <c r="V49" s="248"/>
      <c r="W49" s="248"/>
      <c r="X49" s="248"/>
      <c r="Y49" s="248"/>
      <c r="Z49" s="246" t="s">
        <v>37</v>
      </c>
      <c r="AA49" s="246" t="s">
        <v>37</v>
      </c>
    </row>
    <row r="50" ht="42.75" customHeight="1">
      <c r="A50" s="246">
        <v>66.0</v>
      </c>
      <c r="B50" s="246">
        <v>2.771E9</v>
      </c>
      <c r="C50" s="246" t="s">
        <v>10</v>
      </c>
      <c r="D50" s="246" t="s">
        <v>101</v>
      </c>
      <c r="E50" s="247" t="s">
        <v>346</v>
      </c>
      <c r="F50" s="246">
        <v>128.431445</v>
      </c>
      <c r="G50" s="246">
        <v>35.7746</v>
      </c>
      <c r="H50" s="246" t="s">
        <v>37</v>
      </c>
      <c r="I50" s="249" t="s">
        <v>37</v>
      </c>
      <c r="J50" s="250" t="s">
        <v>23</v>
      </c>
      <c r="K50" s="251" t="s">
        <v>37</v>
      </c>
      <c r="L50" s="251" t="s">
        <v>37</v>
      </c>
      <c r="M50" s="285" t="s">
        <v>37</v>
      </c>
      <c r="N50" s="253" t="s">
        <v>23</v>
      </c>
      <c r="O50" s="254" t="s">
        <v>37</v>
      </c>
      <c r="P50" s="246" t="s">
        <v>37</v>
      </c>
      <c r="Q50" s="246" t="s">
        <v>37</v>
      </c>
      <c r="R50" s="246" t="s">
        <v>37</v>
      </c>
      <c r="S50" s="246" t="s">
        <v>37</v>
      </c>
      <c r="T50" s="246" t="s">
        <v>37</v>
      </c>
      <c r="U50" s="248"/>
      <c r="V50" s="248"/>
      <c r="W50" s="248"/>
      <c r="X50" s="248"/>
      <c r="Y50" s="248"/>
      <c r="Z50" s="246" t="s">
        <v>37</v>
      </c>
      <c r="AA50" s="246" t="s">
        <v>37</v>
      </c>
    </row>
    <row r="51" ht="42.75" customHeight="1">
      <c r="A51" s="246">
        <v>67.0</v>
      </c>
      <c r="B51" s="246">
        <v>2.811E9</v>
      </c>
      <c r="C51" s="246" t="s">
        <v>10</v>
      </c>
      <c r="D51" s="246" t="s">
        <v>98</v>
      </c>
      <c r="E51" s="247" t="s">
        <v>271</v>
      </c>
      <c r="F51" s="246">
        <v>126.621588</v>
      </c>
      <c r="G51" s="246">
        <v>37.473781</v>
      </c>
      <c r="H51" s="246" t="s">
        <v>37</v>
      </c>
      <c r="I51" s="249" t="s">
        <v>37</v>
      </c>
      <c r="J51" s="250" t="s">
        <v>23</v>
      </c>
      <c r="K51" s="251" t="s">
        <v>37</v>
      </c>
      <c r="L51" s="251" t="s">
        <v>37</v>
      </c>
      <c r="M51" s="285" t="s">
        <v>37</v>
      </c>
      <c r="N51" s="253" t="s">
        <v>23</v>
      </c>
      <c r="O51" s="254" t="s">
        <v>37</v>
      </c>
      <c r="P51" s="246" t="s">
        <v>37</v>
      </c>
      <c r="Q51" s="246" t="s">
        <v>37</v>
      </c>
      <c r="R51" s="246" t="s">
        <v>37</v>
      </c>
      <c r="S51" s="246" t="s">
        <v>37</v>
      </c>
      <c r="T51" s="246" t="s">
        <v>37</v>
      </c>
      <c r="U51" s="248"/>
      <c r="V51" s="248"/>
      <c r="W51" s="248"/>
      <c r="X51" s="248"/>
      <c r="Y51" s="248"/>
      <c r="Z51" s="246" t="s">
        <v>37</v>
      </c>
      <c r="AA51" s="246" t="s">
        <v>37</v>
      </c>
    </row>
    <row r="52" ht="42.75" customHeight="1">
      <c r="A52" s="208">
        <v>68.0</v>
      </c>
      <c r="B52" s="208">
        <v>2.814E9</v>
      </c>
      <c r="C52" s="223" t="s">
        <v>10</v>
      </c>
      <c r="D52" s="223" t="s">
        <v>98</v>
      </c>
      <c r="E52" s="234" t="s">
        <v>325</v>
      </c>
      <c r="F52" s="223">
        <v>126.6432125</v>
      </c>
      <c r="G52" s="223">
        <v>37.4738846</v>
      </c>
      <c r="H52" s="231" t="s">
        <v>347</v>
      </c>
      <c r="I52" s="210">
        <v>1.0</v>
      </c>
      <c r="J52" s="211" t="s">
        <v>18</v>
      </c>
      <c r="K52" s="219">
        <v>57.0</v>
      </c>
      <c r="L52" s="219">
        <v>124.0</v>
      </c>
      <c r="M52" s="220" t="s">
        <v>348</v>
      </c>
      <c r="N52" s="283" t="s">
        <v>18</v>
      </c>
      <c r="O52" s="226">
        <v>43580.0</v>
      </c>
      <c r="P52" s="221" t="s">
        <v>207</v>
      </c>
      <c r="Q52" s="227" t="s">
        <v>349</v>
      </c>
      <c r="R52" s="227" t="s">
        <v>209</v>
      </c>
      <c r="S52" s="231" t="s">
        <v>210</v>
      </c>
      <c r="T52" s="286" t="s">
        <v>350</v>
      </c>
      <c r="U52" s="229">
        <v>50.0</v>
      </c>
      <c r="V52" s="229">
        <v>10.0</v>
      </c>
      <c r="W52" s="229">
        <v>60.0</v>
      </c>
      <c r="X52" s="229">
        <v>9207.0</v>
      </c>
      <c r="Y52" s="229">
        <v>1753.0</v>
      </c>
      <c r="Z52" s="287" t="s">
        <v>1096</v>
      </c>
      <c r="AA52" s="223" t="s">
        <v>1097</v>
      </c>
    </row>
    <row r="53" ht="42.75" customHeight="1">
      <c r="A53" s="246">
        <v>69.0</v>
      </c>
      <c r="B53" s="246">
        <v>2.8177E9</v>
      </c>
      <c r="C53" s="246" t="s">
        <v>10</v>
      </c>
      <c r="D53" s="246" t="s">
        <v>98</v>
      </c>
      <c r="E53" s="247" t="s">
        <v>353</v>
      </c>
      <c r="F53" s="246">
        <v>126.6505841</v>
      </c>
      <c r="G53" s="246">
        <v>37.4635229</v>
      </c>
      <c r="H53" s="246" t="s">
        <v>37</v>
      </c>
      <c r="I53" s="249" t="s">
        <v>37</v>
      </c>
      <c r="J53" s="250" t="s">
        <v>23</v>
      </c>
      <c r="K53" s="251" t="s">
        <v>37</v>
      </c>
      <c r="L53" s="251" t="s">
        <v>37</v>
      </c>
      <c r="M53" s="285" t="s">
        <v>37</v>
      </c>
      <c r="N53" s="253" t="s">
        <v>23</v>
      </c>
      <c r="O53" s="254" t="s">
        <v>37</v>
      </c>
      <c r="P53" s="246" t="s">
        <v>37</v>
      </c>
      <c r="Q53" s="246" t="s">
        <v>37</v>
      </c>
      <c r="R53" s="246" t="s">
        <v>37</v>
      </c>
      <c r="S53" s="246" t="s">
        <v>37</v>
      </c>
      <c r="T53" s="246" t="s">
        <v>37</v>
      </c>
      <c r="U53" s="248"/>
      <c r="V53" s="248"/>
      <c r="W53" s="248"/>
      <c r="X53" s="248"/>
      <c r="Y53" s="248"/>
      <c r="Z53" s="246" t="s">
        <v>37</v>
      </c>
      <c r="AA53" s="246" t="s">
        <v>354</v>
      </c>
    </row>
    <row r="54" ht="42.75" customHeight="1">
      <c r="A54" s="246">
        <v>70.0</v>
      </c>
      <c r="B54" s="246">
        <v>2.8185E9</v>
      </c>
      <c r="C54" s="246" t="s">
        <v>10</v>
      </c>
      <c r="D54" s="246" t="s">
        <v>98</v>
      </c>
      <c r="E54" s="247" t="s">
        <v>355</v>
      </c>
      <c r="F54" s="246">
        <v>126.67828</v>
      </c>
      <c r="G54" s="246">
        <v>37.4101675</v>
      </c>
      <c r="H54" s="246" t="s">
        <v>37</v>
      </c>
      <c r="I54" s="249" t="s">
        <v>37</v>
      </c>
      <c r="J54" s="250" t="s">
        <v>23</v>
      </c>
      <c r="K54" s="251" t="s">
        <v>37</v>
      </c>
      <c r="L54" s="251" t="s">
        <v>37</v>
      </c>
      <c r="M54" s="285" t="s">
        <v>37</v>
      </c>
      <c r="N54" s="253" t="s">
        <v>23</v>
      </c>
      <c r="O54" s="254" t="s">
        <v>37</v>
      </c>
      <c r="P54" s="246" t="s">
        <v>37</v>
      </c>
      <c r="Q54" s="246" t="s">
        <v>37</v>
      </c>
      <c r="R54" s="246" t="s">
        <v>37</v>
      </c>
      <c r="S54" s="246" t="s">
        <v>37</v>
      </c>
      <c r="T54" s="246" t="s">
        <v>37</v>
      </c>
      <c r="U54" s="248"/>
      <c r="V54" s="248"/>
      <c r="W54" s="248"/>
      <c r="X54" s="248"/>
      <c r="Y54" s="248"/>
      <c r="Z54" s="246" t="s">
        <v>37</v>
      </c>
      <c r="AA54" s="246" t="s">
        <v>354</v>
      </c>
    </row>
    <row r="55" ht="42.75" customHeight="1">
      <c r="A55" s="246">
        <v>71.0</v>
      </c>
      <c r="B55" s="246">
        <v>2.82E9</v>
      </c>
      <c r="C55" s="246" t="s">
        <v>10</v>
      </c>
      <c r="D55" s="246" t="s">
        <v>98</v>
      </c>
      <c r="E55" s="247" t="s">
        <v>356</v>
      </c>
      <c r="F55" s="246">
        <v>126.731488</v>
      </c>
      <c r="G55" s="246">
        <v>37.447342</v>
      </c>
      <c r="H55" s="246" t="s">
        <v>37</v>
      </c>
      <c r="I55" s="249" t="s">
        <v>37</v>
      </c>
      <c r="J55" s="250" t="s">
        <v>23</v>
      </c>
      <c r="K55" s="251" t="s">
        <v>37</v>
      </c>
      <c r="L55" s="251" t="s">
        <v>37</v>
      </c>
      <c r="M55" s="285" t="s">
        <v>37</v>
      </c>
      <c r="N55" s="253" t="s">
        <v>23</v>
      </c>
      <c r="O55" s="254" t="s">
        <v>37</v>
      </c>
      <c r="P55" s="246" t="s">
        <v>37</v>
      </c>
      <c r="Q55" s="246" t="s">
        <v>37</v>
      </c>
      <c r="R55" s="246" t="s">
        <v>37</v>
      </c>
      <c r="S55" s="246" t="s">
        <v>37</v>
      </c>
      <c r="T55" s="246" t="s">
        <v>37</v>
      </c>
      <c r="U55" s="248"/>
      <c r="V55" s="248"/>
      <c r="W55" s="248"/>
      <c r="X55" s="248"/>
      <c r="Y55" s="248"/>
      <c r="Z55" s="246" t="s">
        <v>37</v>
      </c>
      <c r="AA55" s="246" t="s">
        <v>354</v>
      </c>
    </row>
    <row r="56" ht="42.75" customHeight="1">
      <c r="A56" s="246">
        <v>72.0</v>
      </c>
      <c r="B56" s="246">
        <v>2.8237E9</v>
      </c>
      <c r="C56" s="246" t="s">
        <v>10</v>
      </c>
      <c r="D56" s="246" t="s">
        <v>98</v>
      </c>
      <c r="E56" s="247" t="s">
        <v>357</v>
      </c>
      <c r="F56" s="246">
        <v>126.7218378</v>
      </c>
      <c r="G56" s="246">
        <v>37.5070563</v>
      </c>
      <c r="H56" s="246" t="s">
        <v>37</v>
      </c>
      <c r="I56" s="249" t="s">
        <v>37</v>
      </c>
      <c r="J56" s="250" t="s">
        <v>23</v>
      </c>
      <c r="K56" s="251" t="s">
        <v>37</v>
      </c>
      <c r="L56" s="251" t="s">
        <v>37</v>
      </c>
      <c r="M56" s="285" t="s">
        <v>37</v>
      </c>
      <c r="N56" s="253" t="s">
        <v>23</v>
      </c>
      <c r="O56" s="254" t="s">
        <v>37</v>
      </c>
      <c r="P56" s="246" t="s">
        <v>37</v>
      </c>
      <c r="Q56" s="246" t="s">
        <v>37</v>
      </c>
      <c r="R56" s="246" t="s">
        <v>37</v>
      </c>
      <c r="S56" s="246" t="s">
        <v>37</v>
      </c>
      <c r="T56" s="246" t="s">
        <v>37</v>
      </c>
      <c r="U56" s="248"/>
      <c r="V56" s="248"/>
      <c r="W56" s="248"/>
      <c r="X56" s="248"/>
      <c r="Y56" s="248"/>
      <c r="Z56" s="246" t="s">
        <v>37</v>
      </c>
      <c r="AA56" s="246" t="s">
        <v>354</v>
      </c>
    </row>
    <row r="57" ht="42.75" customHeight="1">
      <c r="A57" s="246">
        <v>73.0</v>
      </c>
      <c r="B57" s="246">
        <v>2.8245E9</v>
      </c>
      <c r="C57" s="246" t="s">
        <v>10</v>
      </c>
      <c r="D57" s="246" t="s">
        <v>98</v>
      </c>
      <c r="E57" s="247" t="s">
        <v>358</v>
      </c>
      <c r="F57" s="246">
        <v>126.7377757</v>
      </c>
      <c r="G57" s="246">
        <v>37.5374147</v>
      </c>
      <c r="H57" s="246" t="s">
        <v>37</v>
      </c>
      <c r="I57" s="249" t="s">
        <v>37</v>
      </c>
      <c r="J57" s="250" t="s">
        <v>23</v>
      </c>
      <c r="K57" s="251" t="s">
        <v>37</v>
      </c>
      <c r="L57" s="251" t="s">
        <v>37</v>
      </c>
      <c r="M57" s="285" t="s">
        <v>37</v>
      </c>
      <c r="N57" s="253" t="s">
        <v>23</v>
      </c>
      <c r="O57" s="254" t="s">
        <v>37</v>
      </c>
      <c r="P57" s="246" t="s">
        <v>37</v>
      </c>
      <c r="Q57" s="246" t="s">
        <v>37</v>
      </c>
      <c r="R57" s="246" t="s">
        <v>37</v>
      </c>
      <c r="S57" s="246" t="s">
        <v>37</v>
      </c>
      <c r="T57" s="246" t="s">
        <v>37</v>
      </c>
      <c r="U57" s="248"/>
      <c r="V57" s="248"/>
      <c r="W57" s="248"/>
      <c r="X57" s="248"/>
      <c r="Y57" s="248"/>
      <c r="Z57" s="246" t="s">
        <v>37</v>
      </c>
      <c r="AA57" s="246" t="s">
        <v>354</v>
      </c>
    </row>
    <row r="58" ht="42.75" customHeight="1">
      <c r="A58" s="246">
        <v>74.0</v>
      </c>
      <c r="B58" s="246">
        <v>2.826E9</v>
      </c>
      <c r="C58" s="246" t="s">
        <v>10</v>
      </c>
      <c r="D58" s="246" t="s">
        <v>98</v>
      </c>
      <c r="E58" s="247" t="s">
        <v>324</v>
      </c>
      <c r="F58" s="246">
        <v>126.675994</v>
      </c>
      <c r="G58" s="246">
        <v>37.545449</v>
      </c>
      <c r="H58" s="246" t="s">
        <v>37</v>
      </c>
      <c r="I58" s="249" t="s">
        <v>37</v>
      </c>
      <c r="J58" s="250" t="s">
        <v>23</v>
      </c>
      <c r="K58" s="251" t="s">
        <v>37</v>
      </c>
      <c r="L58" s="251" t="s">
        <v>37</v>
      </c>
      <c r="M58" s="285" t="s">
        <v>37</v>
      </c>
      <c r="N58" s="253" t="s">
        <v>23</v>
      </c>
      <c r="O58" s="254" t="s">
        <v>37</v>
      </c>
      <c r="P58" s="246" t="s">
        <v>37</v>
      </c>
      <c r="Q58" s="246" t="s">
        <v>37</v>
      </c>
      <c r="R58" s="246" t="s">
        <v>37</v>
      </c>
      <c r="S58" s="246" t="s">
        <v>37</v>
      </c>
      <c r="T58" s="246" t="s">
        <v>37</v>
      </c>
      <c r="U58" s="248"/>
      <c r="V58" s="248"/>
      <c r="W58" s="248"/>
      <c r="X58" s="248"/>
      <c r="Y58" s="248"/>
      <c r="Z58" s="246" t="s">
        <v>37</v>
      </c>
      <c r="AA58" s="246" t="s">
        <v>354</v>
      </c>
    </row>
    <row r="59" ht="42.75" customHeight="1">
      <c r="A59" s="246">
        <v>75.0</v>
      </c>
      <c r="B59" s="246">
        <v>2.871E9</v>
      </c>
      <c r="C59" s="246" t="s">
        <v>10</v>
      </c>
      <c r="D59" s="246" t="s">
        <v>98</v>
      </c>
      <c r="E59" s="247" t="s">
        <v>359</v>
      </c>
      <c r="F59" s="246">
        <v>126.488052</v>
      </c>
      <c r="G59" s="246">
        <v>37.746498</v>
      </c>
      <c r="H59" s="246" t="s">
        <v>37</v>
      </c>
      <c r="I59" s="249" t="s">
        <v>37</v>
      </c>
      <c r="J59" s="250" t="s">
        <v>23</v>
      </c>
      <c r="K59" s="251" t="s">
        <v>37</v>
      </c>
      <c r="L59" s="251" t="s">
        <v>37</v>
      </c>
      <c r="M59" s="285" t="s">
        <v>37</v>
      </c>
      <c r="N59" s="253" t="s">
        <v>23</v>
      </c>
      <c r="O59" s="254" t="s">
        <v>37</v>
      </c>
      <c r="P59" s="246" t="s">
        <v>37</v>
      </c>
      <c r="Q59" s="246" t="s">
        <v>37</v>
      </c>
      <c r="R59" s="246" t="s">
        <v>37</v>
      </c>
      <c r="S59" s="246" t="s">
        <v>37</v>
      </c>
      <c r="T59" s="246" t="s">
        <v>37</v>
      </c>
      <c r="U59" s="248"/>
      <c r="V59" s="248"/>
      <c r="W59" s="248"/>
      <c r="X59" s="248"/>
      <c r="Y59" s="248"/>
      <c r="Z59" s="246" t="s">
        <v>37</v>
      </c>
      <c r="AA59" s="246" t="s">
        <v>354</v>
      </c>
    </row>
    <row r="60" ht="42.75" customHeight="1">
      <c r="A60" s="246">
        <v>76.0</v>
      </c>
      <c r="B60" s="246">
        <v>2.872E9</v>
      </c>
      <c r="C60" s="246" t="s">
        <v>10</v>
      </c>
      <c r="D60" s="246" t="s">
        <v>98</v>
      </c>
      <c r="E60" s="247" t="s">
        <v>360</v>
      </c>
      <c r="F60" s="246">
        <v>126.63676</v>
      </c>
      <c r="G60" s="246">
        <v>37.446607</v>
      </c>
      <c r="H60" s="246" t="s">
        <v>37</v>
      </c>
      <c r="I60" s="249" t="s">
        <v>37</v>
      </c>
      <c r="J60" s="250" t="s">
        <v>23</v>
      </c>
      <c r="K60" s="251" t="s">
        <v>37</v>
      </c>
      <c r="L60" s="251" t="s">
        <v>37</v>
      </c>
      <c r="M60" s="285" t="s">
        <v>37</v>
      </c>
      <c r="N60" s="253" t="s">
        <v>23</v>
      </c>
      <c r="O60" s="254" t="s">
        <v>37</v>
      </c>
      <c r="P60" s="246" t="s">
        <v>37</v>
      </c>
      <c r="Q60" s="246" t="s">
        <v>37</v>
      </c>
      <c r="R60" s="246" t="s">
        <v>37</v>
      </c>
      <c r="S60" s="246" t="s">
        <v>37</v>
      </c>
      <c r="T60" s="246" t="s">
        <v>37</v>
      </c>
      <c r="U60" s="248"/>
      <c r="V60" s="248"/>
      <c r="W60" s="248"/>
      <c r="X60" s="248"/>
      <c r="Y60" s="248"/>
      <c r="Z60" s="246" t="s">
        <v>37</v>
      </c>
      <c r="AA60" s="246" t="s">
        <v>354</v>
      </c>
    </row>
    <row r="61" ht="42.75" customHeight="1">
      <c r="A61" s="246">
        <v>77.0</v>
      </c>
      <c r="B61" s="246">
        <v>2.911E9</v>
      </c>
      <c r="C61" s="246" t="s">
        <v>10</v>
      </c>
      <c r="D61" s="246" t="s">
        <v>99</v>
      </c>
      <c r="E61" s="247" t="s">
        <v>325</v>
      </c>
      <c r="F61" s="246">
        <v>126.9232859</v>
      </c>
      <c r="G61" s="246">
        <v>35.1460818</v>
      </c>
      <c r="H61" s="246" t="s">
        <v>37</v>
      </c>
      <c r="I61" s="249" t="s">
        <v>37</v>
      </c>
      <c r="J61" s="250" t="s">
        <v>23</v>
      </c>
      <c r="K61" s="251" t="s">
        <v>37</v>
      </c>
      <c r="L61" s="251" t="s">
        <v>37</v>
      </c>
      <c r="M61" s="285" t="s">
        <v>37</v>
      </c>
      <c r="N61" s="253" t="s">
        <v>23</v>
      </c>
      <c r="O61" s="254" t="s">
        <v>37</v>
      </c>
      <c r="P61" s="246" t="s">
        <v>37</v>
      </c>
      <c r="Q61" s="246" t="s">
        <v>37</v>
      </c>
      <c r="R61" s="246" t="s">
        <v>37</v>
      </c>
      <c r="S61" s="246" t="s">
        <v>37</v>
      </c>
      <c r="T61" s="246" t="s">
        <v>37</v>
      </c>
      <c r="U61" s="248"/>
      <c r="V61" s="248"/>
      <c r="W61" s="248"/>
      <c r="X61" s="248"/>
      <c r="Y61" s="248"/>
      <c r="Z61" s="246" t="s">
        <v>37</v>
      </c>
      <c r="AA61" s="246" t="s">
        <v>361</v>
      </c>
    </row>
    <row r="62" ht="42.75" customHeight="1">
      <c r="A62" s="246">
        <v>78.0</v>
      </c>
      <c r="B62" s="246">
        <v>2.914E9</v>
      </c>
      <c r="C62" s="246" t="s">
        <v>10</v>
      </c>
      <c r="D62" s="246" t="s">
        <v>99</v>
      </c>
      <c r="E62" s="247" t="s">
        <v>324</v>
      </c>
      <c r="F62" s="246">
        <v>126.890272</v>
      </c>
      <c r="G62" s="246">
        <v>35.151969</v>
      </c>
      <c r="H62" s="246" t="s">
        <v>37</v>
      </c>
      <c r="I62" s="249" t="s">
        <v>37</v>
      </c>
      <c r="J62" s="250" t="s">
        <v>23</v>
      </c>
      <c r="K62" s="251" t="s">
        <v>37</v>
      </c>
      <c r="L62" s="251" t="s">
        <v>37</v>
      </c>
      <c r="M62" s="285" t="s">
        <v>37</v>
      </c>
      <c r="N62" s="253" t="s">
        <v>23</v>
      </c>
      <c r="O62" s="254" t="s">
        <v>37</v>
      </c>
      <c r="P62" s="246" t="s">
        <v>37</v>
      </c>
      <c r="Q62" s="246" t="s">
        <v>37</v>
      </c>
      <c r="R62" s="246" t="s">
        <v>37</v>
      </c>
      <c r="S62" s="246" t="s">
        <v>37</v>
      </c>
      <c r="T62" s="246" t="s">
        <v>37</v>
      </c>
      <c r="U62" s="248"/>
      <c r="V62" s="248"/>
      <c r="W62" s="248"/>
      <c r="X62" s="248"/>
      <c r="Y62" s="248"/>
      <c r="Z62" s="246" t="s">
        <v>37</v>
      </c>
      <c r="AA62" s="246" t="s">
        <v>37</v>
      </c>
    </row>
    <row r="63" ht="42.75" customHeight="1">
      <c r="A63" s="246">
        <v>79.0</v>
      </c>
      <c r="B63" s="246">
        <v>2.9155E9</v>
      </c>
      <c r="C63" s="246" t="s">
        <v>10</v>
      </c>
      <c r="D63" s="246" t="s">
        <v>99</v>
      </c>
      <c r="E63" s="247" t="s">
        <v>332</v>
      </c>
      <c r="F63" s="246">
        <v>126.902402</v>
      </c>
      <c r="G63" s="246">
        <v>35.1330039</v>
      </c>
      <c r="H63" s="246" t="s">
        <v>37</v>
      </c>
      <c r="I63" s="249" t="s">
        <v>37</v>
      </c>
      <c r="J63" s="250" t="s">
        <v>23</v>
      </c>
      <c r="K63" s="251" t="s">
        <v>37</v>
      </c>
      <c r="L63" s="251" t="s">
        <v>37</v>
      </c>
      <c r="M63" s="285" t="s">
        <v>37</v>
      </c>
      <c r="N63" s="253" t="s">
        <v>23</v>
      </c>
      <c r="O63" s="254" t="s">
        <v>37</v>
      </c>
      <c r="P63" s="246" t="s">
        <v>37</v>
      </c>
      <c r="Q63" s="246" t="s">
        <v>37</v>
      </c>
      <c r="R63" s="246" t="s">
        <v>37</v>
      </c>
      <c r="S63" s="246" t="s">
        <v>37</v>
      </c>
      <c r="T63" s="246" t="s">
        <v>37</v>
      </c>
      <c r="U63" s="248"/>
      <c r="V63" s="248"/>
      <c r="W63" s="248"/>
      <c r="X63" s="248"/>
      <c r="Y63" s="248"/>
      <c r="Z63" s="246" t="s">
        <v>37</v>
      </c>
      <c r="AA63" s="246" t="s">
        <v>37</v>
      </c>
    </row>
    <row r="64" ht="42.75" customHeight="1">
      <c r="A64" s="246">
        <v>80.0</v>
      </c>
      <c r="B64" s="246">
        <v>2.917E9</v>
      </c>
      <c r="C64" s="246" t="s">
        <v>10</v>
      </c>
      <c r="D64" s="246" t="s">
        <v>99</v>
      </c>
      <c r="E64" s="247" t="s">
        <v>336</v>
      </c>
      <c r="F64" s="246">
        <v>126.911963</v>
      </c>
      <c r="G64" s="246">
        <v>35.17406</v>
      </c>
      <c r="H64" s="246" t="s">
        <v>37</v>
      </c>
      <c r="I64" s="249" t="s">
        <v>37</v>
      </c>
      <c r="J64" s="250" t="s">
        <v>23</v>
      </c>
      <c r="K64" s="251" t="s">
        <v>37</v>
      </c>
      <c r="L64" s="251" t="s">
        <v>37</v>
      </c>
      <c r="M64" s="285" t="s">
        <v>37</v>
      </c>
      <c r="N64" s="253" t="s">
        <v>23</v>
      </c>
      <c r="O64" s="254" t="s">
        <v>37</v>
      </c>
      <c r="P64" s="246" t="s">
        <v>37</v>
      </c>
      <c r="Q64" s="246" t="s">
        <v>37</v>
      </c>
      <c r="R64" s="246" t="s">
        <v>37</v>
      </c>
      <c r="S64" s="246" t="s">
        <v>37</v>
      </c>
      <c r="T64" s="246" t="s">
        <v>37</v>
      </c>
      <c r="U64" s="248"/>
      <c r="V64" s="248"/>
      <c r="W64" s="248"/>
      <c r="X64" s="248"/>
      <c r="Y64" s="248"/>
      <c r="Z64" s="246" t="s">
        <v>37</v>
      </c>
      <c r="AA64" s="246" t="s">
        <v>37</v>
      </c>
    </row>
    <row r="65" ht="42.75" customHeight="1">
      <c r="A65" s="246">
        <v>81.0</v>
      </c>
      <c r="B65" s="246">
        <v>2.92E9</v>
      </c>
      <c r="C65" s="246" t="s">
        <v>10</v>
      </c>
      <c r="D65" s="246" t="s">
        <v>99</v>
      </c>
      <c r="E65" s="247" t="s">
        <v>362</v>
      </c>
      <c r="F65" s="246">
        <v>126.7936834</v>
      </c>
      <c r="G65" s="246">
        <v>35.1395085</v>
      </c>
      <c r="H65" s="246" t="s">
        <v>37</v>
      </c>
      <c r="I65" s="249" t="s">
        <v>37</v>
      </c>
      <c r="J65" s="250" t="s">
        <v>23</v>
      </c>
      <c r="K65" s="251" t="s">
        <v>37</v>
      </c>
      <c r="L65" s="251" t="s">
        <v>37</v>
      </c>
      <c r="M65" s="285" t="s">
        <v>37</v>
      </c>
      <c r="N65" s="253" t="s">
        <v>23</v>
      </c>
      <c r="O65" s="254" t="s">
        <v>37</v>
      </c>
      <c r="P65" s="246" t="s">
        <v>37</v>
      </c>
      <c r="Q65" s="246" t="s">
        <v>37</v>
      </c>
      <c r="R65" s="246" t="s">
        <v>37</v>
      </c>
      <c r="S65" s="246" t="s">
        <v>37</v>
      </c>
      <c r="T65" s="246" t="s">
        <v>37</v>
      </c>
      <c r="U65" s="248"/>
      <c r="V65" s="248"/>
      <c r="W65" s="248"/>
      <c r="X65" s="248"/>
      <c r="Y65" s="248"/>
      <c r="Z65" s="246" t="s">
        <v>37</v>
      </c>
      <c r="AA65" s="246" t="s">
        <v>37</v>
      </c>
    </row>
    <row r="66" ht="42.75" customHeight="1">
      <c r="A66" s="246">
        <v>82.0</v>
      </c>
      <c r="B66" s="246">
        <v>3.011E9</v>
      </c>
      <c r="C66" s="246" t="s">
        <v>10</v>
      </c>
      <c r="D66" s="246" t="s">
        <v>49</v>
      </c>
      <c r="E66" s="247" t="s">
        <v>325</v>
      </c>
      <c r="F66" s="246">
        <v>127.454884</v>
      </c>
      <c r="G66" s="246">
        <v>36.312169</v>
      </c>
      <c r="H66" s="246" t="s">
        <v>37</v>
      </c>
      <c r="I66" s="249" t="s">
        <v>37</v>
      </c>
      <c r="J66" s="250" t="s">
        <v>23</v>
      </c>
      <c r="K66" s="251" t="s">
        <v>37</v>
      </c>
      <c r="L66" s="251" t="s">
        <v>37</v>
      </c>
      <c r="M66" s="285" t="s">
        <v>37</v>
      </c>
      <c r="N66" s="253" t="s">
        <v>23</v>
      </c>
      <c r="O66" s="254" t="s">
        <v>37</v>
      </c>
      <c r="P66" s="246" t="s">
        <v>37</v>
      </c>
      <c r="Q66" s="246" t="s">
        <v>37</v>
      </c>
      <c r="R66" s="246" t="s">
        <v>37</v>
      </c>
      <c r="S66" s="246" t="s">
        <v>37</v>
      </c>
      <c r="T66" s="246" t="s">
        <v>37</v>
      </c>
      <c r="U66" s="248"/>
      <c r="V66" s="248"/>
      <c r="W66" s="248"/>
      <c r="X66" s="248"/>
      <c r="Y66" s="248"/>
      <c r="Z66" s="246" t="s">
        <v>37</v>
      </c>
      <c r="AA66" s="246" t="s">
        <v>37</v>
      </c>
    </row>
    <row r="67" ht="42.75" customHeight="1">
      <c r="A67" s="246">
        <v>83.0</v>
      </c>
      <c r="B67" s="246">
        <v>3.014E9</v>
      </c>
      <c r="C67" s="246" t="s">
        <v>10</v>
      </c>
      <c r="D67" s="246" t="s">
        <v>49</v>
      </c>
      <c r="E67" s="247" t="s">
        <v>271</v>
      </c>
      <c r="F67" s="246">
        <v>127.4215464</v>
      </c>
      <c r="G67" s="246">
        <v>36.3256594</v>
      </c>
      <c r="H67" s="246" t="s">
        <v>37</v>
      </c>
      <c r="I67" s="249" t="s">
        <v>37</v>
      </c>
      <c r="J67" s="250" t="s">
        <v>23</v>
      </c>
      <c r="K67" s="251" t="s">
        <v>37</v>
      </c>
      <c r="L67" s="251" t="s">
        <v>37</v>
      </c>
      <c r="M67" s="285" t="s">
        <v>37</v>
      </c>
      <c r="N67" s="253" t="s">
        <v>23</v>
      </c>
      <c r="O67" s="254" t="s">
        <v>37</v>
      </c>
      <c r="P67" s="246" t="s">
        <v>37</v>
      </c>
      <c r="Q67" s="246" t="s">
        <v>37</v>
      </c>
      <c r="R67" s="246" t="s">
        <v>37</v>
      </c>
      <c r="S67" s="246" t="s">
        <v>37</v>
      </c>
      <c r="T67" s="246" t="s">
        <v>37</v>
      </c>
      <c r="U67" s="248"/>
      <c r="V67" s="248"/>
      <c r="W67" s="248"/>
      <c r="X67" s="248"/>
      <c r="Y67" s="248"/>
      <c r="Z67" s="246" t="s">
        <v>37</v>
      </c>
      <c r="AA67" s="246" t="s">
        <v>37</v>
      </c>
    </row>
    <row r="68" ht="42.75" customHeight="1">
      <c r="A68" s="246">
        <v>84.0</v>
      </c>
      <c r="B68" s="246">
        <v>3.017E9</v>
      </c>
      <c r="C68" s="246" t="s">
        <v>10</v>
      </c>
      <c r="D68" s="246" t="s">
        <v>49</v>
      </c>
      <c r="E68" s="247" t="s">
        <v>324</v>
      </c>
      <c r="F68" s="246">
        <v>127.383844</v>
      </c>
      <c r="G68" s="246">
        <v>36.355504</v>
      </c>
      <c r="H68" s="246" t="s">
        <v>37</v>
      </c>
      <c r="I68" s="249" t="s">
        <v>37</v>
      </c>
      <c r="J68" s="250" t="s">
        <v>23</v>
      </c>
      <c r="K68" s="251" t="s">
        <v>37</v>
      </c>
      <c r="L68" s="251" t="s">
        <v>37</v>
      </c>
      <c r="M68" s="285" t="s">
        <v>37</v>
      </c>
      <c r="N68" s="253" t="s">
        <v>23</v>
      </c>
      <c r="O68" s="254" t="s">
        <v>37</v>
      </c>
      <c r="P68" s="246" t="s">
        <v>37</v>
      </c>
      <c r="Q68" s="246" t="s">
        <v>37</v>
      </c>
      <c r="R68" s="246" t="s">
        <v>37</v>
      </c>
      <c r="S68" s="246" t="s">
        <v>37</v>
      </c>
      <c r="T68" s="246" t="s">
        <v>37</v>
      </c>
      <c r="U68" s="248"/>
      <c r="V68" s="248"/>
      <c r="W68" s="248"/>
      <c r="X68" s="248"/>
      <c r="Y68" s="248"/>
      <c r="Z68" s="246" t="s">
        <v>37</v>
      </c>
      <c r="AA68" s="246" t="s">
        <v>37</v>
      </c>
    </row>
    <row r="69" ht="42.75" customHeight="1">
      <c r="A69" s="246">
        <v>85.0</v>
      </c>
      <c r="B69" s="246">
        <v>3.02E9</v>
      </c>
      <c r="C69" s="246" t="s">
        <v>10</v>
      </c>
      <c r="D69" s="246" t="s">
        <v>49</v>
      </c>
      <c r="E69" s="247" t="s">
        <v>363</v>
      </c>
      <c r="F69" s="246">
        <v>127.3562683</v>
      </c>
      <c r="G69" s="246">
        <v>36.3623219</v>
      </c>
      <c r="H69" s="246" t="s">
        <v>37</v>
      </c>
      <c r="I69" s="249" t="s">
        <v>37</v>
      </c>
      <c r="J69" s="250" t="s">
        <v>23</v>
      </c>
      <c r="K69" s="251" t="s">
        <v>37</v>
      </c>
      <c r="L69" s="251" t="s">
        <v>37</v>
      </c>
      <c r="M69" s="285" t="s">
        <v>37</v>
      </c>
      <c r="N69" s="253" t="s">
        <v>23</v>
      </c>
      <c r="O69" s="254" t="s">
        <v>37</v>
      </c>
      <c r="P69" s="246" t="s">
        <v>37</v>
      </c>
      <c r="Q69" s="246" t="s">
        <v>37</v>
      </c>
      <c r="R69" s="246" t="s">
        <v>37</v>
      </c>
      <c r="S69" s="246" t="s">
        <v>37</v>
      </c>
      <c r="T69" s="246" t="s">
        <v>37</v>
      </c>
      <c r="U69" s="248"/>
      <c r="V69" s="248"/>
      <c r="W69" s="248"/>
      <c r="X69" s="248"/>
      <c r="Y69" s="248"/>
      <c r="Z69" s="246" t="s">
        <v>37</v>
      </c>
      <c r="AA69" s="246" t="s">
        <v>37</v>
      </c>
    </row>
    <row r="70" ht="42.75" customHeight="1">
      <c r="A70" s="256">
        <v>86.0</v>
      </c>
      <c r="B70" s="256">
        <v>3.023E9</v>
      </c>
      <c r="C70" s="256" t="s">
        <v>10</v>
      </c>
      <c r="D70" s="256" t="s">
        <v>49</v>
      </c>
      <c r="E70" s="257" t="s">
        <v>364</v>
      </c>
      <c r="F70" s="256">
        <v>127.415502</v>
      </c>
      <c r="G70" s="256">
        <v>36.346735</v>
      </c>
      <c r="H70" s="256" t="s">
        <v>365</v>
      </c>
      <c r="I70" s="258" t="s">
        <v>37</v>
      </c>
      <c r="J70" s="259" t="s">
        <v>20</v>
      </c>
      <c r="K70" s="260" t="s">
        <v>37</v>
      </c>
      <c r="L70" s="260" t="s">
        <v>37</v>
      </c>
      <c r="M70" s="261" t="s">
        <v>366</v>
      </c>
      <c r="N70" s="262" t="s">
        <v>23</v>
      </c>
      <c r="O70" s="263">
        <v>43647.0</v>
      </c>
      <c r="P70" s="288">
        <v>44926.0</v>
      </c>
      <c r="Q70" s="256" t="s">
        <v>367</v>
      </c>
      <c r="R70" s="256" t="s">
        <v>209</v>
      </c>
      <c r="S70" s="256" t="s">
        <v>210</v>
      </c>
      <c r="T70" s="256" t="s">
        <v>228</v>
      </c>
      <c r="U70" s="267" t="s">
        <v>37</v>
      </c>
      <c r="V70" s="267" t="s">
        <v>37</v>
      </c>
      <c r="W70" s="267" t="s">
        <v>37</v>
      </c>
      <c r="X70" s="267" t="s">
        <v>37</v>
      </c>
      <c r="Y70" s="267" t="s">
        <v>37</v>
      </c>
      <c r="Z70" s="256" t="s">
        <v>368</v>
      </c>
      <c r="AA70" s="256" t="s">
        <v>1098</v>
      </c>
    </row>
    <row r="71" ht="42.75" customHeight="1">
      <c r="A71" s="246">
        <v>87.0</v>
      </c>
      <c r="B71" s="246">
        <v>3.111E9</v>
      </c>
      <c r="C71" s="246" t="s">
        <v>10</v>
      </c>
      <c r="D71" s="246" t="s">
        <v>100</v>
      </c>
      <c r="E71" s="247" t="s">
        <v>271</v>
      </c>
      <c r="F71" s="246">
        <v>129.3327</v>
      </c>
      <c r="G71" s="246">
        <v>35.56945</v>
      </c>
      <c r="H71" s="246" t="s">
        <v>37</v>
      </c>
      <c r="I71" s="249" t="s">
        <v>37</v>
      </c>
      <c r="J71" s="250" t="s">
        <v>23</v>
      </c>
      <c r="K71" s="251" t="s">
        <v>37</v>
      </c>
      <c r="L71" s="251" t="s">
        <v>37</v>
      </c>
      <c r="M71" s="285" t="s">
        <v>37</v>
      </c>
      <c r="N71" s="253" t="s">
        <v>23</v>
      </c>
      <c r="O71" s="254" t="s">
        <v>37</v>
      </c>
      <c r="P71" s="246" t="s">
        <v>37</v>
      </c>
      <c r="Q71" s="246" t="s">
        <v>37</v>
      </c>
      <c r="R71" s="246" t="s">
        <v>37</v>
      </c>
      <c r="S71" s="246" t="s">
        <v>37</v>
      </c>
      <c r="T71" s="246" t="s">
        <v>37</v>
      </c>
      <c r="U71" s="248"/>
      <c r="V71" s="248"/>
      <c r="W71" s="248"/>
      <c r="X71" s="248"/>
      <c r="Y71" s="248"/>
      <c r="Z71" s="246" t="s">
        <v>37</v>
      </c>
      <c r="AA71" s="246" t="s">
        <v>37</v>
      </c>
    </row>
    <row r="72" ht="42.75" customHeight="1">
      <c r="A72" s="246">
        <v>88.0</v>
      </c>
      <c r="B72" s="246">
        <v>3.114E9</v>
      </c>
      <c r="C72" s="246" t="s">
        <v>10</v>
      </c>
      <c r="D72" s="246" t="s">
        <v>100</v>
      </c>
      <c r="E72" s="247" t="s">
        <v>332</v>
      </c>
      <c r="F72" s="246">
        <v>129.330109</v>
      </c>
      <c r="G72" s="246">
        <v>35.543798</v>
      </c>
      <c r="H72" s="246" t="s">
        <v>37</v>
      </c>
      <c r="I72" s="249" t="s">
        <v>37</v>
      </c>
      <c r="J72" s="250" t="s">
        <v>23</v>
      </c>
      <c r="K72" s="251" t="s">
        <v>37</v>
      </c>
      <c r="L72" s="251" t="s">
        <v>37</v>
      </c>
      <c r="M72" s="285" t="s">
        <v>37</v>
      </c>
      <c r="N72" s="253" t="s">
        <v>23</v>
      </c>
      <c r="O72" s="254" t="s">
        <v>37</v>
      </c>
      <c r="P72" s="246" t="s">
        <v>37</v>
      </c>
      <c r="Q72" s="246" t="s">
        <v>37</v>
      </c>
      <c r="R72" s="246" t="s">
        <v>37</v>
      </c>
      <c r="S72" s="246" t="s">
        <v>37</v>
      </c>
      <c r="T72" s="246" t="s">
        <v>37</v>
      </c>
      <c r="U72" s="248"/>
      <c r="V72" s="248"/>
      <c r="W72" s="248"/>
      <c r="X72" s="248"/>
      <c r="Y72" s="248"/>
      <c r="Z72" s="246" t="s">
        <v>37</v>
      </c>
      <c r="AA72" s="246" t="s">
        <v>37</v>
      </c>
    </row>
    <row r="73" ht="42.75" customHeight="1">
      <c r="A73" s="246">
        <v>89.0</v>
      </c>
      <c r="B73" s="246">
        <v>3.117E9</v>
      </c>
      <c r="C73" s="246" t="s">
        <v>10</v>
      </c>
      <c r="D73" s="246" t="s">
        <v>100</v>
      </c>
      <c r="E73" s="247" t="s">
        <v>325</v>
      </c>
      <c r="F73" s="246">
        <v>129.416632</v>
      </c>
      <c r="G73" s="246">
        <v>35.504844</v>
      </c>
      <c r="H73" s="246" t="s">
        <v>37</v>
      </c>
      <c r="I73" s="249" t="s">
        <v>37</v>
      </c>
      <c r="J73" s="250" t="s">
        <v>23</v>
      </c>
      <c r="K73" s="251" t="s">
        <v>37</v>
      </c>
      <c r="L73" s="251" t="s">
        <v>37</v>
      </c>
      <c r="M73" s="285" t="s">
        <v>37</v>
      </c>
      <c r="N73" s="253" t="s">
        <v>23</v>
      </c>
      <c r="O73" s="254" t="s">
        <v>37</v>
      </c>
      <c r="P73" s="246" t="s">
        <v>37</v>
      </c>
      <c r="Q73" s="246" t="s">
        <v>37</v>
      </c>
      <c r="R73" s="246" t="s">
        <v>37</v>
      </c>
      <c r="S73" s="246" t="s">
        <v>37</v>
      </c>
      <c r="T73" s="246" t="s">
        <v>37</v>
      </c>
      <c r="U73" s="248"/>
      <c r="V73" s="248"/>
      <c r="W73" s="248"/>
      <c r="X73" s="248"/>
      <c r="Y73" s="248"/>
      <c r="Z73" s="246" t="s">
        <v>37</v>
      </c>
      <c r="AA73" s="246" t="s">
        <v>37</v>
      </c>
    </row>
    <row r="74" ht="42.75" customHeight="1">
      <c r="A74" s="246">
        <v>90.0</v>
      </c>
      <c r="B74" s="246">
        <v>3.12E9</v>
      </c>
      <c r="C74" s="246" t="s">
        <v>10</v>
      </c>
      <c r="D74" s="246" t="s">
        <v>100</v>
      </c>
      <c r="E74" s="247" t="s">
        <v>336</v>
      </c>
      <c r="F74" s="246">
        <v>129.361313</v>
      </c>
      <c r="G74" s="246">
        <v>35.582709</v>
      </c>
      <c r="H74" s="246" t="s">
        <v>37</v>
      </c>
      <c r="I74" s="249" t="s">
        <v>37</v>
      </c>
      <c r="J74" s="250" t="s">
        <v>23</v>
      </c>
      <c r="K74" s="251" t="s">
        <v>37</v>
      </c>
      <c r="L74" s="251" t="s">
        <v>37</v>
      </c>
      <c r="M74" s="285" t="s">
        <v>37</v>
      </c>
      <c r="N74" s="253" t="s">
        <v>23</v>
      </c>
      <c r="O74" s="254" t="s">
        <v>37</v>
      </c>
      <c r="P74" s="246" t="s">
        <v>37</v>
      </c>
      <c r="Q74" s="246" t="s">
        <v>37</v>
      </c>
      <c r="R74" s="246" t="s">
        <v>37</v>
      </c>
      <c r="S74" s="246" t="s">
        <v>37</v>
      </c>
      <c r="T74" s="246" t="s">
        <v>37</v>
      </c>
      <c r="U74" s="248"/>
      <c r="V74" s="248"/>
      <c r="W74" s="248"/>
      <c r="X74" s="248"/>
      <c r="Y74" s="248"/>
      <c r="Z74" s="246" t="s">
        <v>37</v>
      </c>
      <c r="AA74" s="246" t="s">
        <v>37</v>
      </c>
    </row>
    <row r="75" ht="42.75" customHeight="1">
      <c r="A75" s="246">
        <v>91.0</v>
      </c>
      <c r="B75" s="246">
        <v>3.171E9</v>
      </c>
      <c r="C75" s="246" t="s">
        <v>10</v>
      </c>
      <c r="D75" s="246" t="s">
        <v>100</v>
      </c>
      <c r="E75" s="247" t="s">
        <v>370</v>
      </c>
      <c r="F75" s="246">
        <v>129.2422295</v>
      </c>
      <c r="G75" s="246">
        <v>35.5220885</v>
      </c>
      <c r="H75" s="246" t="s">
        <v>37</v>
      </c>
      <c r="I75" s="249" t="s">
        <v>37</v>
      </c>
      <c r="J75" s="250" t="s">
        <v>23</v>
      </c>
      <c r="K75" s="251" t="s">
        <v>37</v>
      </c>
      <c r="L75" s="251" t="s">
        <v>37</v>
      </c>
      <c r="M75" s="285" t="s">
        <v>37</v>
      </c>
      <c r="N75" s="253" t="s">
        <v>23</v>
      </c>
      <c r="O75" s="254" t="s">
        <v>37</v>
      </c>
      <c r="P75" s="246" t="s">
        <v>37</v>
      </c>
      <c r="Q75" s="246" t="s">
        <v>37</v>
      </c>
      <c r="R75" s="246" t="s">
        <v>37</v>
      </c>
      <c r="S75" s="246" t="s">
        <v>37</v>
      </c>
      <c r="T75" s="246" t="s">
        <v>37</v>
      </c>
      <c r="U75" s="248"/>
      <c r="V75" s="248"/>
      <c r="W75" s="248"/>
      <c r="X75" s="248"/>
      <c r="Y75" s="248"/>
      <c r="Z75" s="246" t="s">
        <v>37</v>
      </c>
      <c r="AA75" s="246" t="s">
        <v>37</v>
      </c>
    </row>
    <row r="76" ht="42.75" customHeight="1">
      <c r="A76" s="208">
        <v>92.0</v>
      </c>
      <c r="B76" s="208">
        <v>4.111E9</v>
      </c>
      <c r="C76" s="223" t="s">
        <v>10</v>
      </c>
      <c r="D76" s="223" t="s">
        <v>103</v>
      </c>
      <c r="E76" s="234" t="s">
        <v>371</v>
      </c>
      <c r="F76" s="223">
        <v>127.028646</v>
      </c>
      <c r="G76" s="223">
        <v>37.263476</v>
      </c>
      <c r="H76" s="227" t="s">
        <v>372</v>
      </c>
      <c r="I76" s="210">
        <v>0.7974935915693535</v>
      </c>
      <c r="J76" s="211" t="s">
        <v>19</v>
      </c>
      <c r="K76" s="219">
        <v>113.0</v>
      </c>
      <c r="L76" s="219">
        <v>72.0</v>
      </c>
      <c r="M76" s="289" t="s">
        <v>373</v>
      </c>
      <c r="N76" s="290" t="s">
        <v>19</v>
      </c>
      <c r="O76" s="226">
        <v>43556.0</v>
      </c>
      <c r="P76" s="221" t="s">
        <v>207</v>
      </c>
      <c r="Q76" s="291" t="s">
        <v>227</v>
      </c>
      <c r="R76" s="291" t="s">
        <v>209</v>
      </c>
      <c r="S76" s="292" t="s">
        <v>210</v>
      </c>
      <c r="T76" s="227" t="s">
        <v>228</v>
      </c>
      <c r="U76" s="229">
        <v>40.0</v>
      </c>
      <c r="V76" s="229">
        <v>10.0</v>
      </c>
      <c r="W76" s="229">
        <v>2800.0</v>
      </c>
      <c r="X76" s="229">
        <v>742737.0</v>
      </c>
      <c r="Y76" s="229">
        <v>36407.0</v>
      </c>
      <c r="Z76" s="233" t="s">
        <v>1099</v>
      </c>
      <c r="AA76" s="223" t="s">
        <v>1157</v>
      </c>
    </row>
    <row r="77" ht="42.75" customHeight="1">
      <c r="A77" s="208">
        <v>93.0</v>
      </c>
      <c r="B77" s="208">
        <v>4.113E9</v>
      </c>
      <c r="C77" s="208" t="s">
        <v>10</v>
      </c>
      <c r="D77" s="208" t="s">
        <v>103</v>
      </c>
      <c r="E77" s="207" t="s">
        <v>376</v>
      </c>
      <c r="F77" s="223">
        <v>127.1267772</v>
      </c>
      <c r="G77" s="223">
        <v>37.4200267</v>
      </c>
      <c r="H77" s="231" t="s">
        <v>377</v>
      </c>
      <c r="I77" s="210">
        <v>0.7263922518159807</v>
      </c>
      <c r="J77" s="211" t="s">
        <v>19</v>
      </c>
      <c r="K77" s="219">
        <v>132.0</v>
      </c>
      <c r="L77" s="219">
        <v>53.0</v>
      </c>
      <c r="M77" s="220" t="s">
        <v>378</v>
      </c>
      <c r="N77" s="283" t="s">
        <v>19</v>
      </c>
      <c r="O77" s="226">
        <v>39062.0</v>
      </c>
      <c r="P77" s="221" t="s">
        <v>207</v>
      </c>
      <c r="Q77" s="227" t="s">
        <v>379</v>
      </c>
      <c r="R77" s="227" t="s">
        <v>237</v>
      </c>
      <c r="S77" s="231" t="s">
        <v>210</v>
      </c>
      <c r="T77" s="231" t="s">
        <v>350</v>
      </c>
      <c r="U77" s="229">
        <v>30.0</v>
      </c>
      <c r="V77" s="229">
        <v>10.0</v>
      </c>
      <c r="W77" s="229">
        <v>3000.0</v>
      </c>
      <c r="X77" s="229">
        <v>706240.0</v>
      </c>
      <c r="Y77" s="229">
        <v>25233.0</v>
      </c>
      <c r="Z77" s="242" t="s">
        <v>380</v>
      </c>
      <c r="AA77" s="223" t="s">
        <v>37</v>
      </c>
    </row>
    <row r="78" ht="42.75" customHeight="1">
      <c r="A78" s="208">
        <v>94.0</v>
      </c>
      <c r="B78" s="208">
        <v>4.115E9</v>
      </c>
      <c r="C78" s="236" t="s">
        <v>10</v>
      </c>
      <c r="D78" s="236" t="s">
        <v>103</v>
      </c>
      <c r="E78" s="236" t="s">
        <v>381</v>
      </c>
      <c r="F78" s="236">
        <v>127.033753</v>
      </c>
      <c r="G78" s="236">
        <v>37.738083</v>
      </c>
      <c r="H78" s="293" t="s">
        <v>382</v>
      </c>
      <c r="I78" s="210">
        <v>0.5524861878453039</v>
      </c>
      <c r="J78" s="211" t="s">
        <v>19</v>
      </c>
      <c r="K78" s="219">
        <v>164.0</v>
      </c>
      <c r="L78" s="219">
        <v>21.0</v>
      </c>
      <c r="M78" s="273" t="s">
        <v>383</v>
      </c>
      <c r="N78" s="294" t="s">
        <v>19</v>
      </c>
      <c r="O78" s="238">
        <v>43466.0</v>
      </c>
      <c r="P78" s="221" t="s">
        <v>207</v>
      </c>
      <c r="Q78" s="293" t="s">
        <v>367</v>
      </c>
      <c r="R78" s="293" t="s">
        <v>209</v>
      </c>
      <c r="S78" s="293" t="s">
        <v>210</v>
      </c>
      <c r="T78" s="293" t="s">
        <v>228</v>
      </c>
      <c r="U78" s="235">
        <v>40.0</v>
      </c>
      <c r="V78" s="235">
        <v>6.0</v>
      </c>
      <c r="W78" s="235">
        <v>600.0</v>
      </c>
      <c r="X78" s="235">
        <v>227000.0</v>
      </c>
      <c r="Y78" s="235">
        <v>13854.0</v>
      </c>
      <c r="Z78" s="295" t="s">
        <v>384</v>
      </c>
      <c r="AA78" s="236" t="s">
        <v>385</v>
      </c>
    </row>
    <row r="79" ht="42.75" customHeight="1">
      <c r="A79" s="208">
        <v>95.0</v>
      </c>
      <c r="B79" s="208">
        <v>4.117E9</v>
      </c>
      <c r="C79" s="223" t="s">
        <v>10</v>
      </c>
      <c r="D79" s="223" t="s">
        <v>103</v>
      </c>
      <c r="E79" s="234" t="s">
        <v>386</v>
      </c>
      <c r="F79" s="223">
        <v>126.9567534</v>
      </c>
      <c r="G79" s="223">
        <v>37.3942905</v>
      </c>
      <c r="H79" s="221" t="s">
        <v>387</v>
      </c>
      <c r="I79" s="210">
        <v>1.0333489901362143</v>
      </c>
      <c r="J79" s="211" t="s">
        <v>17</v>
      </c>
      <c r="K79" s="219">
        <v>52.0</v>
      </c>
      <c r="L79" s="219">
        <v>133.0</v>
      </c>
      <c r="M79" s="220" t="s">
        <v>348</v>
      </c>
      <c r="N79" s="241" t="s">
        <v>19</v>
      </c>
      <c r="O79" s="226">
        <v>43556.0</v>
      </c>
      <c r="P79" s="221" t="s">
        <v>207</v>
      </c>
      <c r="Q79" s="227" t="s">
        <v>388</v>
      </c>
      <c r="R79" s="286" t="s">
        <v>237</v>
      </c>
      <c r="S79" s="231" t="s">
        <v>210</v>
      </c>
      <c r="T79" s="227" t="s">
        <v>389</v>
      </c>
      <c r="U79" s="235">
        <v>50.0</v>
      </c>
      <c r="V79" s="229">
        <v>10.0</v>
      </c>
      <c r="W79" s="229">
        <v>2200.0</v>
      </c>
      <c r="X79" s="229">
        <v>426104.0</v>
      </c>
      <c r="Y79" s="229">
        <v>23790.0</v>
      </c>
      <c r="Z79" s="231" t="s">
        <v>390</v>
      </c>
      <c r="AA79" s="236" t="s">
        <v>391</v>
      </c>
    </row>
    <row r="80" ht="42.75" customHeight="1">
      <c r="A80" s="208">
        <v>96.0</v>
      </c>
      <c r="B80" s="208">
        <v>4.119E9</v>
      </c>
      <c r="C80" s="236" t="s">
        <v>10</v>
      </c>
      <c r="D80" s="236" t="s">
        <v>103</v>
      </c>
      <c r="E80" s="236" t="s">
        <v>392</v>
      </c>
      <c r="F80" s="236">
        <v>126.766</v>
      </c>
      <c r="G80" s="236">
        <v>37.5035917</v>
      </c>
      <c r="H80" s="221" t="s">
        <v>393</v>
      </c>
      <c r="I80" s="210">
        <v>0.6912792464296567</v>
      </c>
      <c r="J80" s="211" t="s">
        <v>19</v>
      </c>
      <c r="K80" s="219">
        <v>140.0</v>
      </c>
      <c r="L80" s="219">
        <v>45.0</v>
      </c>
      <c r="M80" s="220" t="s">
        <v>394</v>
      </c>
      <c r="N80" s="269" t="s">
        <v>22</v>
      </c>
      <c r="O80" s="238">
        <v>43556.0</v>
      </c>
      <c r="P80" s="221" t="s">
        <v>207</v>
      </c>
      <c r="Q80" s="221" t="s">
        <v>227</v>
      </c>
      <c r="R80" s="221" t="s">
        <v>209</v>
      </c>
      <c r="S80" s="221" t="s">
        <v>210</v>
      </c>
      <c r="T80" s="221" t="s">
        <v>228</v>
      </c>
      <c r="U80" s="235">
        <v>50.0</v>
      </c>
      <c r="V80" s="235">
        <v>10.0</v>
      </c>
      <c r="W80" s="296">
        <v>2275.0</v>
      </c>
      <c r="X80" s="235">
        <v>451205.0</v>
      </c>
      <c r="Y80" s="235">
        <v>26526.0</v>
      </c>
      <c r="Z80" s="239" t="s">
        <v>395</v>
      </c>
      <c r="AA80" s="236" t="s">
        <v>37</v>
      </c>
    </row>
    <row r="81" ht="42.75" customHeight="1">
      <c r="A81" s="208">
        <v>97.0</v>
      </c>
      <c r="B81" s="208">
        <v>4.121E9</v>
      </c>
      <c r="C81" s="236" t="s">
        <v>10</v>
      </c>
      <c r="D81" s="236" t="s">
        <v>103</v>
      </c>
      <c r="E81" s="236" t="s">
        <v>396</v>
      </c>
      <c r="F81" s="236">
        <v>126.8646504</v>
      </c>
      <c r="G81" s="236">
        <v>37.4786176</v>
      </c>
      <c r="H81" s="221" t="s">
        <v>397</v>
      </c>
      <c r="I81" s="210">
        <v>1.077752117013087</v>
      </c>
      <c r="J81" s="211" t="s">
        <v>17</v>
      </c>
      <c r="K81" s="219">
        <v>41.0</v>
      </c>
      <c r="L81" s="219">
        <v>144.0</v>
      </c>
      <c r="M81" s="220" t="s">
        <v>398</v>
      </c>
      <c r="N81" s="237" t="s">
        <v>22</v>
      </c>
      <c r="O81" s="238">
        <v>43556.0</v>
      </c>
      <c r="P81" s="221" t="s">
        <v>207</v>
      </c>
      <c r="Q81" s="221" t="s">
        <v>227</v>
      </c>
      <c r="R81" s="221" t="s">
        <v>209</v>
      </c>
      <c r="S81" s="221" t="s">
        <v>210</v>
      </c>
      <c r="T81" s="221" t="s">
        <v>399</v>
      </c>
      <c r="U81" s="235">
        <v>100.0</v>
      </c>
      <c r="V81" s="235">
        <v>10.0</v>
      </c>
      <c r="W81" s="235">
        <v>1400.0</v>
      </c>
      <c r="X81" s="235">
        <v>203209.0</v>
      </c>
      <c r="Y81" s="235">
        <v>8596.0</v>
      </c>
      <c r="Z81" s="239" t="s">
        <v>400</v>
      </c>
      <c r="AA81" s="236" t="s">
        <v>1101</v>
      </c>
    </row>
    <row r="82" ht="42.75" customHeight="1">
      <c r="A82" s="208">
        <v>98.0</v>
      </c>
      <c r="B82" s="208">
        <v>4.122E9</v>
      </c>
      <c r="C82" s="223" t="s">
        <v>10</v>
      </c>
      <c r="D82" s="223" t="s">
        <v>103</v>
      </c>
      <c r="E82" s="234" t="s">
        <v>402</v>
      </c>
      <c r="F82" s="223">
        <v>127.1126947</v>
      </c>
      <c r="G82" s="223">
        <v>36.9923537</v>
      </c>
      <c r="H82" s="231" t="s">
        <v>403</v>
      </c>
      <c r="I82" s="210">
        <v>1.1050938337801608</v>
      </c>
      <c r="J82" s="211" t="s">
        <v>17</v>
      </c>
      <c r="K82" s="219">
        <v>34.0</v>
      </c>
      <c r="L82" s="219">
        <v>151.0</v>
      </c>
      <c r="M82" s="220" t="s">
        <v>404</v>
      </c>
      <c r="N82" s="297" t="s">
        <v>19</v>
      </c>
      <c r="O82" s="226">
        <v>43466.0</v>
      </c>
      <c r="P82" s="221" t="s">
        <v>207</v>
      </c>
      <c r="Q82" s="227" t="s">
        <v>388</v>
      </c>
      <c r="R82" s="227" t="s">
        <v>209</v>
      </c>
      <c r="S82" s="231" t="s">
        <v>210</v>
      </c>
      <c r="T82" s="227" t="s">
        <v>405</v>
      </c>
      <c r="U82" s="229">
        <v>70.0</v>
      </c>
      <c r="V82" s="229">
        <v>7.0</v>
      </c>
      <c r="W82" s="229">
        <v>2061.0</v>
      </c>
      <c r="X82" s="229">
        <v>397306.0</v>
      </c>
      <c r="Y82" s="229">
        <v>23924.0</v>
      </c>
      <c r="Z82" s="231" t="s">
        <v>406</v>
      </c>
      <c r="AA82" s="223" t="s">
        <v>407</v>
      </c>
    </row>
    <row r="83" ht="42.75" customHeight="1">
      <c r="A83" s="208">
        <v>99.0</v>
      </c>
      <c r="B83" s="208">
        <v>4.125E9</v>
      </c>
      <c r="C83" s="223" t="s">
        <v>10</v>
      </c>
      <c r="D83" s="223" t="s">
        <v>103</v>
      </c>
      <c r="E83" s="234" t="s">
        <v>408</v>
      </c>
      <c r="F83" s="223">
        <v>127.060671</v>
      </c>
      <c r="G83" s="223">
        <v>37.903662</v>
      </c>
      <c r="H83" s="231" t="s">
        <v>409</v>
      </c>
      <c r="I83" s="212">
        <v>0.78</v>
      </c>
      <c r="J83" s="366" t="s">
        <v>19</v>
      </c>
      <c r="K83" s="213">
        <v>120.0</v>
      </c>
      <c r="L83" s="213">
        <v>66.0</v>
      </c>
      <c r="M83" s="220" t="s">
        <v>410</v>
      </c>
      <c r="N83" s="232" t="s">
        <v>19</v>
      </c>
      <c r="O83" s="226">
        <v>43570.0</v>
      </c>
      <c r="P83" s="221" t="s">
        <v>207</v>
      </c>
      <c r="Q83" s="231" t="s">
        <v>411</v>
      </c>
      <c r="R83" s="227" t="s">
        <v>209</v>
      </c>
      <c r="S83" s="231" t="s">
        <v>210</v>
      </c>
      <c r="T83" s="227" t="s">
        <v>228</v>
      </c>
      <c r="U83" s="229">
        <v>100.0</v>
      </c>
      <c r="V83" s="229">
        <v>10.0</v>
      </c>
      <c r="W83" s="235">
        <v>252.0</v>
      </c>
      <c r="X83" s="229">
        <v>70355.0</v>
      </c>
      <c r="Y83" s="229">
        <v>3452.0</v>
      </c>
      <c r="Z83" s="233" t="s">
        <v>412</v>
      </c>
      <c r="AA83" s="223"/>
    </row>
    <row r="84" ht="42.75" customHeight="1">
      <c r="A84" s="208">
        <v>100.0</v>
      </c>
      <c r="B84" s="208">
        <v>4.127E9</v>
      </c>
      <c r="C84" s="223" t="s">
        <v>10</v>
      </c>
      <c r="D84" s="223" t="s">
        <v>103</v>
      </c>
      <c r="E84" s="234" t="s">
        <v>413</v>
      </c>
      <c r="F84" s="223">
        <v>126.8308176</v>
      </c>
      <c r="G84" s="223">
        <v>37.3219123</v>
      </c>
      <c r="H84" s="231" t="s">
        <v>414</v>
      </c>
      <c r="I84" s="210">
        <v>0.5547850208044383</v>
      </c>
      <c r="J84" s="211" t="s">
        <v>19</v>
      </c>
      <c r="K84" s="219">
        <v>163.0</v>
      </c>
      <c r="L84" s="219">
        <v>22.0</v>
      </c>
      <c r="M84" s="220" t="s">
        <v>440</v>
      </c>
      <c r="N84" s="237" t="s">
        <v>19</v>
      </c>
      <c r="O84" s="226">
        <v>43556.0</v>
      </c>
      <c r="P84" s="221" t="s">
        <v>207</v>
      </c>
      <c r="Q84" s="231" t="s">
        <v>227</v>
      </c>
      <c r="R84" s="227" t="s">
        <v>209</v>
      </c>
      <c r="S84" s="231" t="s">
        <v>210</v>
      </c>
      <c r="T84" s="227" t="s">
        <v>228</v>
      </c>
      <c r="U84" s="229">
        <v>30.0</v>
      </c>
      <c r="V84" s="229">
        <v>10.0</v>
      </c>
      <c r="W84" s="229">
        <v>1600.0</v>
      </c>
      <c r="X84" s="229">
        <v>485059.0</v>
      </c>
      <c r="Y84" s="229">
        <v>22080.0</v>
      </c>
      <c r="Z84" s="302" t="s">
        <v>416</v>
      </c>
      <c r="AA84" s="223" t="s">
        <v>37</v>
      </c>
    </row>
    <row r="85" ht="42.75" customHeight="1">
      <c r="A85" s="208">
        <v>101.0</v>
      </c>
      <c r="B85" s="208">
        <v>4.128E9</v>
      </c>
      <c r="C85" s="223" t="s">
        <v>10</v>
      </c>
      <c r="D85" s="223" t="s">
        <v>103</v>
      </c>
      <c r="E85" s="234" t="s">
        <v>417</v>
      </c>
      <c r="F85" s="223">
        <v>126.8319831</v>
      </c>
      <c r="G85" s="223">
        <v>37.6583981</v>
      </c>
      <c r="H85" s="227" t="s">
        <v>418</v>
      </c>
      <c r="I85" s="210">
        <v>0.6808612440191387</v>
      </c>
      <c r="J85" s="211" t="s">
        <v>19</v>
      </c>
      <c r="K85" s="219">
        <v>146.0</v>
      </c>
      <c r="L85" s="219">
        <v>39.0</v>
      </c>
      <c r="M85" s="220" t="s">
        <v>419</v>
      </c>
      <c r="N85" s="241" t="s">
        <v>22</v>
      </c>
      <c r="O85" s="226">
        <v>43577.0</v>
      </c>
      <c r="P85" s="221" t="s">
        <v>207</v>
      </c>
      <c r="Q85" s="227" t="s">
        <v>227</v>
      </c>
      <c r="R85" s="227" t="s">
        <v>209</v>
      </c>
      <c r="S85" s="227" t="s">
        <v>210</v>
      </c>
      <c r="T85" s="227" t="s">
        <v>228</v>
      </c>
      <c r="U85" s="229">
        <v>20.0</v>
      </c>
      <c r="V85" s="229">
        <v>7.0</v>
      </c>
      <c r="W85" s="229">
        <v>1423.0</v>
      </c>
      <c r="X85" s="229">
        <v>711997.0</v>
      </c>
      <c r="Y85" s="229">
        <v>28426.0</v>
      </c>
      <c r="Z85" s="233" t="s">
        <v>420</v>
      </c>
      <c r="AA85" s="223" t="s">
        <v>37</v>
      </c>
    </row>
    <row r="86" ht="42.75" customHeight="1">
      <c r="A86" s="208">
        <v>102.0</v>
      </c>
      <c r="B86" s="208">
        <v>4.129E9</v>
      </c>
      <c r="C86" s="223" t="s">
        <v>10</v>
      </c>
      <c r="D86" s="223" t="s">
        <v>103</v>
      </c>
      <c r="E86" s="234" t="s">
        <v>421</v>
      </c>
      <c r="F86" s="223">
        <v>126.987675</v>
      </c>
      <c r="G86" s="223">
        <v>37.4292013</v>
      </c>
      <c r="H86" s="231" t="s">
        <v>422</v>
      </c>
      <c r="I86" s="210">
        <v>0.8108108108108109</v>
      </c>
      <c r="J86" s="211" t="s">
        <v>19</v>
      </c>
      <c r="K86" s="219">
        <v>110.0</v>
      </c>
      <c r="L86" s="219">
        <v>75.0</v>
      </c>
      <c r="M86" s="220" t="s">
        <v>1102</v>
      </c>
      <c r="N86" s="283" t="s">
        <v>19</v>
      </c>
      <c r="O86" s="226">
        <v>43580.0</v>
      </c>
      <c r="P86" s="221" t="s">
        <v>207</v>
      </c>
      <c r="Q86" s="227" t="s">
        <v>388</v>
      </c>
      <c r="R86" s="227" t="s">
        <v>209</v>
      </c>
      <c r="S86" s="231" t="s">
        <v>210</v>
      </c>
      <c r="T86" s="227" t="s">
        <v>424</v>
      </c>
      <c r="U86" s="235">
        <v>50.0</v>
      </c>
      <c r="V86" s="229">
        <v>0.1</v>
      </c>
      <c r="W86" s="229">
        <v>420.0</v>
      </c>
      <c r="X86" s="229">
        <v>63871.0</v>
      </c>
      <c r="Y86" s="229">
        <v>1601.0</v>
      </c>
      <c r="Z86" s="227" t="s">
        <v>425</v>
      </c>
      <c r="AA86" s="303" t="s">
        <v>1158</v>
      </c>
    </row>
    <row r="87" ht="42.75" customHeight="1">
      <c r="A87" s="208">
        <v>103.0</v>
      </c>
      <c r="B87" s="208">
        <v>4.131E9</v>
      </c>
      <c r="C87" s="223" t="s">
        <v>10</v>
      </c>
      <c r="D87" s="223" t="s">
        <v>103</v>
      </c>
      <c r="E87" s="234" t="s">
        <v>427</v>
      </c>
      <c r="F87" s="223">
        <v>127.129632</v>
      </c>
      <c r="G87" s="223">
        <v>37.594266</v>
      </c>
      <c r="H87" s="227" t="s">
        <v>428</v>
      </c>
      <c r="I87" s="210">
        <v>0.9918319719953326</v>
      </c>
      <c r="J87" s="211" t="s">
        <v>19</v>
      </c>
      <c r="K87" s="219">
        <v>65.0</v>
      </c>
      <c r="L87" s="219">
        <v>120.0</v>
      </c>
      <c r="M87" s="220" t="s">
        <v>398</v>
      </c>
      <c r="N87" s="304" t="s">
        <v>18</v>
      </c>
      <c r="O87" s="226">
        <v>43595.0</v>
      </c>
      <c r="P87" s="221" t="s">
        <v>207</v>
      </c>
      <c r="Q87" s="227" t="s">
        <v>227</v>
      </c>
      <c r="R87" s="227" t="s">
        <v>209</v>
      </c>
      <c r="S87" s="227" t="s">
        <v>210</v>
      </c>
      <c r="T87" s="227" t="s">
        <v>228</v>
      </c>
      <c r="U87" s="229">
        <v>100.0</v>
      </c>
      <c r="V87" s="229">
        <v>10.0</v>
      </c>
      <c r="W87" s="229">
        <v>850.0</v>
      </c>
      <c r="X87" s="229">
        <v>151030.0</v>
      </c>
      <c r="Y87" s="229">
        <v>6344.0</v>
      </c>
      <c r="Z87" s="233" t="s">
        <v>429</v>
      </c>
      <c r="AA87" s="223" t="s">
        <v>37</v>
      </c>
    </row>
    <row r="88" ht="42.75" customHeight="1">
      <c r="A88" s="208">
        <v>104.0</v>
      </c>
      <c r="B88" s="208">
        <v>4.136E9</v>
      </c>
      <c r="C88" s="223" t="s">
        <v>10</v>
      </c>
      <c r="D88" s="223" t="s">
        <v>103</v>
      </c>
      <c r="E88" s="234" t="s">
        <v>430</v>
      </c>
      <c r="F88" s="223">
        <v>127.216467</v>
      </c>
      <c r="G88" s="223">
        <v>37.635985</v>
      </c>
      <c r="H88" s="231" t="s">
        <v>431</v>
      </c>
      <c r="I88" s="210">
        <v>0.8372598767669446</v>
      </c>
      <c r="J88" s="211" t="s">
        <v>19</v>
      </c>
      <c r="K88" s="219">
        <v>104.0</v>
      </c>
      <c r="L88" s="219">
        <v>81.0</v>
      </c>
      <c r="M88" s="220" t="s">
        <v>432</v>
      </c>
      <c r="N88" s="232" t="s">
        <v>22</v>
      </c>
      <c r="O88" s="226">
        <v>43575.0</v>
      </c>
      <c r="P88" s="221" t="s">
        <v>207</v>
      </c>
      <c r="Q88" s="231" t="s">
        <v>227</v>
      </c>
      <c r="R88" s="231" t="s">
        <v>209</v>
      </c>
      <c r="S88" s="231" t="s">
        <v>210</v>
      </c>
      <c r="T88" s="227" t="s">
        <v>228</v>
      </c>
      <c r="U88" s="229">
        <v>50.0</v>
      </c>
      <c r="V88" s="229">
        <v>10.0</v>
      </c>
      <c r="W88" s="229">
        <v>2310.0</v>
      </c>
      <c r="X88" s="229">
        <v>350532.0</v>
      </c>
      <c r="Y88" s="229">
        <v>22653.0</v>
      </c>
      <c r="Z88" s="233" t="s">
        <v>433</v>
      </c>
      <c r="AA88" s="223" t="s">
        <v>37</v>
      </c>
    </row>
    <row r="89" ht="42.75" customHeight="1">
      <c r="A89" s="208">
        <v>105.0</v>
      </c>
      <c r="B89" s="208">
        <v>4.137E9</v>
      </c>
      <c r="C89" s="236" t="s">
        <v>10</v>
      </c>
      <c r="D89" s="236" t="s">
        <v>103</v>
      </c>
      <c r="E89" s="236" t="s">
        <v>434</v>
      </c>
      <c r="F89" s="236">
        <v>127.077462</v>
      </c>
      <c r="G89" s="236">
        <v>37.149887</v>
      </c>
      <c r="H89" s="221" t="s">
        <v>435</v>
      </c>
      <c r="I89" s="210">
        <v>0.6836363636363636</v>
      </c>
      <c r="J89" s="211" t="s">
        <v>19</v>
      </c>
      <c r="K89" s="219">
        <v>144.0</v>
      </c>
      <c r="L89" s="219">
        <v>41.0</v>
      </c>
      <c r="M89" s="220" t="s">
        <v>436</v>
      </c>
      <c r="N89" s="237" t="s">
        <v>18</v>
      </c>
      <c r="O89" s="238">
        <v>43570.0</v>
      </c>
      <c r="P89" s="221" t="s">
        <v>207</v>
      </c>
      <c r="Q89" s="221" t="s">
        <v>227</v>
      </c>
      <c r="R89" s="221" t="s">
        <v>209</v>
      </c>
      <c r="S89" s="221" t="s">
        <v>210</v>
      </c>
      <c r="T89" s="221" t="s">
        <v>228</v>
      </c>
      <c r="U89" s="235">
        <v>70.0</v>
      </c>
      <c r="V89" s="235">
        <v>10.0</v>
      </c>
      <c r="W89" s="235">
        <v>564.0</v>
      </c>
      <c r="X89" s="235">
        <v>190224.0</v>
      </c>
      <c r="Y89" s="235">
        <v>7306.0</v>
      </c>
      <c r="Z89" s="239" t="s">
        <v>437</v>
      </c>
      <c r="AA89" s="236" t="s">
        <v>37</v>
      </c>
    </row>
    <row r="90" ht="42.75" customHeight="1">
      <c r="A90" s="208">
        <v>106.0</v>
      </c>
      <c r="B90" s="208">
        <v>4.139E9</v>
      </c>
      <c r="C90" s="223" t="s">
        <v>10</v>
      </c>
      <c r="D90" s="223" t="s">
        <v>103</v>
      </c>
      <c r="E90" s="234" t="s">
        <v>438</v>
      </c>
      <c r="F90" s="223">
        <v>126.802934</v>
      </c>
      <c r="G90" s="223">
        <v>37.380177</v>
      </c>
      <c r="H90" s="227" t="s">
        <v>439</v>
      </c>
      <c r="I90" s="210">
        <v>0.9039169735520589</v>
      </c>
      <c r="J90" s="211" t="s">
        <v>19</v>
      </c>
      <c r="K90" s="219">
        <v>85.0</v>
      </c>
      <c r="L90" s="219">
        <v>100.0</v>
      </c>
      <c r="M90" s="220" t="s">
        <v>440</v>
      </c>
      <c r="N90" s="283" t="s">
        <v>19</v>
      </c>
      <c r="O90" s="226">
        <v>43360.0</v>
      </c>
      <c r="P90" s="221" t="s">
        <v>207</v>
      </c>
      <c r="Q90" s="227" t="s">
        <v>379</v>
      </c>
      <c r="R90" s="227" t="s">
        <v>209</v>
      </c>
      <c r="S90" s="227" t="s">
        <v>210</v>
      </c>
      <c r="T90" s="227" t="s">
        <v>441</v>
      </c>
      <c r="U90" s="229">
        <v>30.0</v>
      </c>
      <c r="V90" s="229">
        <v>10.0</v>
      </c>
      <c r="W90" s="229">
        <v>2700.0</v>
      </c>
      <c r="X90" s="229">
        <v>375790.0</v>
      </c>
      <c r="Y90" s="229">
        <v>14808.0</v>
      </c>
      <c r="Z90" s="227" t="s">
        <v>442</v>
      </c>
      <c r="AA90" s="223" t="s">
        <v>37</v>
      </c>
    </row>
    <row r="91" ht="42.75" customHeight="1">
      <c r="A91" s="208">
        <v>107.0</v>
      </c>
      <c r="B91" s="208">
        <v>4.141E9</v>
      </c>
      <c r="C91" s="223" t="s">
        <v>10</v>
      </c>
      <c r="D91" s="223" t="s">
        <v>103</v>
      </c>
      <c r="E91" s="234" t="s">
        <v>443</v>
      </c>
      <c r="F91" s="223">
        <v>126.935338</v>
      </c>
      <c r="G91" s="223">
        <v>37.361523</v>
      </c>
      <c r="H91" s="227" t="s">
        <v>444</v>
      </c>
      <c r="I91" s="210">
        <v>0.7142857142857143</v>
      </c>
      <c r="J91" s="211" t="s">
        <v>19</v>
      </c>
      <c r="K91" s="219">
        <v>134.0</v>
      </c>
      <c r="L91" s="219">
        <v>51.0</v>
      </c>
      <c r="M91" s="220" t="s">
        <v>445</v>
      </c>
      <c r="N91" s="241" t="s">
        <v>18</v>
      </c>
      <c r="O91" s="226">
        <v>43556.0</v>
      </c>
      <c r="P91" s="221" t="s">
        <v>207</v>
      </c>
      <c r="Q91" s="227" t="s">
        <v>227</v>
      </c>
      <c r="R91" s="227" t="s">
        <v>209</v>
      </c>
      <c r="S91" s="227" t="s">
        <v>210</v>
      </c>
      <c r="T91" s="227" t="s">
        <v>446</v>
      </c>
      <c r="U91" s="229">
        <v>70.0</v>
      </c>
      <c r="V91" s="229">
        <v>7.0</v>
      </c>
      <c r="W91" s="229">
        <v>1300.0</v>
      </c>
      <c r="X91" s="229">
        <v>179640.0</v>
      </c>
      <c r="Y91" s="229">
        <v>8424.0</v>
      </c>
      <c r="Z91" s="227" t="s">
        <v>447</v>
      </c>
      <c r="AA91" s="223" t="s">
        <v>37</v>
      </c>
    </row>
    <row r="92" ht="42.75" customHeight="1">
      <c r="A92" s="208">
        <v>108.0</v>
      </c>
      <c r="B92" s="208">
        <v>4.143E9</v>
      </c>
      <c r="C92" s="307" t="s">
        <v>10</v>
      </c>
      <c r="D92" s="307" t="s">
        <v>103</v>
      </c>
      <c r="E92" s="207" t="s">
        <v>448</v>
      </c>
      <c r="F92" s="307">
        <v>126.9682786</v>
      </c>
      <c r="G92" s="307">
        <v>37.3448869</v>
      </c>
      <c r="H92" s="279" t="s">
        <v>449</v>
      </c>
      <c r="I92" s="210">
        <v>0.6690140845070423</v>
      </c>
      <c r="J92" s="211" t="s">
        <v>19</v>
      </c>
      <c r="K92" s="219">
        <v>151.0</v>
      </c>
      <c r="L92" s="219">
        <v>34.0</v>
      </c>
      <c r="M92" s="220" t="s">
        <v>1104</v>
      </c>
      <c r="N92" s="308" t="s">
        <v>22</v>
      </c>
      <c r="O92" s="309">
        <v>43480.0</v>
      </c>
      <c r="P92" s="221" t="s">
        <v>207</v>
      </c>
      <c r="Q92" s="310" t="s">
        <v>388</v>
      </c>
      <c r="R92" s="310" t="s">
        <v>209</v>
      </c>
      <c r="S92" s="279" t="s">
        <v>210</v>
      </c>
      <c r="T92" s="310" t="s">
        <v>228</v>
      </c>
      <c r="U92" s="282">
        <v>70.0</v>
      </c>
      <c r="V92" s="282">
        <v>7.0</v>
      </c>
      <c r="W92" s="282">
        <v>380.0</v>
      </c>
      <c r="X92" s="282">
        <v>108168.0</v>
      </c>
      <c r="Y92" s="282">
        <v>3625.0</v>
      </c>
      <c r="Z92" s="310" t="s">
        <v>451</v>
      </c>
      <c r="AA92" s="307" t="s">
        <v>37</v>
      </c>
    </row>
    <row r="93" ht="42.75" customHeight="1">
      <c r="A93" s="208">
        <v>109.0</v>
      </c>
      <c r="B93" s="208">
        <v>4.145E9</v>
      </c>
      <c r="C93" s="223" t="s">
        <v>10</v>
      </c>
      <c r="D93" s="223" t="s">
        <v>103</v>
      </c>
      <c r="E93" s="234" t="s">
        <v>452</v>
      </c>
      <c r="F93" s="223">
        <v>127.2148742</v>
      </c>
      <c r="G93" s="223">
        <v>37.5393014</v>
      </c>
      <c r="H93" s="227" t="s">
        <v>453</v>
      </c>
      <c r="I93" s="210">
        <v>0.9880145909327774</v>
      </c>
      <c r="J93" s="211" t="s">
        <v>19</v>
      </c>
      <c r="K93" s="219">
        <v>66.0</v>
      </c>
      <c r="L93" s="219">
        <v>119.0</v>
      </c>
      <c r="M93" s="220" t="s">
        <v>454</v>
      </c>
      <c r="N93" s="241" t="s">
        <v>22</v>
      </c>
      <c r="O93" s="226">
        <v>43556.0</v>
      </c>
      <c r="P93" s="221" t="s">
        <v>207</v>
      </c>
      <c r="Q93" s="227" t="s">
        <v>227</v>
      </c>
      <c r="R93" s="227" t="s">
        <v>209</v>
      </c>
      <c r="S93" s="227" t="s">
        <v>210</v>
      </c>
      <c r="T93" s="227" t="s">
        <v>228</v>
      </c>
      <c r="U93" s="229">
        <v>40.0</v>
      </c>
      <c r="V93" s="229">
        <v>10.0</v>
      </c>
      <c r="W93" s="229">
        <v>1896.0</v>
      </c>
      <c r="X93" s="229">
        <v>204183.0</v>
      </c>
      <c r="Y93" s="229">
        <v>10373.0</v>
      </c>
      <c r="Z93" s="227" t="s">
        <v>455</v>
      </c>
      <c r="AA93" s="223" t="s">
        <v>456</v>
      </c>
    </row>
    <row r="94" ht="42.75" customHeight="1">
      <c r="A94" s="208">
        <v>110.0</v>
      </c>
      <c r="B94" s="208">
        <v>4.146E9</v>
      </c>
      <c r="C94" s="236" t="s">
        <v>10</v>
      </c>
      <c r="D94" s="236" t="s">
        <v>103</v>
      </c>
      <c r="E94" s="236" t="s">
        <v>457</v>
      </c>
      <c r="F94" s="236">
        <v>127.1774916</v>
      </c>
      <c r="G94" s="236">
        <v>37.2412522</v>
      </c>
      <c r="H94" s="221" t="s">
        <v>458</v>
      </c>
      <c r="I94" s="210">
        <v>0.8944543828264758</v>
      </c>
      <c r="J94" s="211" t="s">
        <v>19</v>
      </c>
      <c r="K94" s="219">
        <v>92.0</v>
      </c>
      <c r="L94" s="219">
        <v>93.0</v>
      </c>
      <c r="M94" s="220" t="s">
        <v>348</v>
      </c>
      <c r="N94" s="237" t="s">
        <v>19</v>
      </c>
      <c r="O94" s="238">
        <v>43543.0</v>
      </c>
      <c r="P94" s="221" t="s">
        <v>207</v>
      </c>
      <c r="Q94" s="221" t="s">
        <v>227</v>
      </c>
      <c r="R94" s="221" t="s">
        <v>209</v>
      </c>
      <c r="S94" s="221" t="s">
        <v>210</v>
      </c>
      <c r="T94" s="221" t="s">
        <v>228</v>
      </c>
      <c r="U94" s="235">
        <v>50.0</v>
      </c>
      <c r="V94" s="235">
        <v>10.0</v>
      </c>
      <c r="W94" s="235">
        <v>3000.0</v>
      </c>
      <c r="X94" s="235">
        <v>610226.0</v>
      </c>
      <c r="Y94" s="235">
        <v>27816.0</v>
      </c>
      <c r="Z94" s="239" t="s">
        <v>459</v>
      </c>
      <c r="AA94" s="236" t="s">
        <v>37</v>
      </c>
    </row>
    <row r="95" ht="42.75" customHeight="1">
      <c r="A95" s="208">
        <v>111.0</v>
      </c>
      <c r="B95" s="208">
        <v>4.148E9</v>
      </c>
      <c r="C95" s="223" t="s">
        <v>10</v>
      </c>
      <c r="D95" s="223" t="s">
        <v>103</v>
      </c>
      <c r="E95" s="234" t="s">
        <v>460</v>
      </c>
      <c r="F95" s="223">
        <v>126.779883</v>
      </c>
      <c r="G95" s="223">
        <v>37.760186</v>
      </c>
      <c r="H95" s="231" t="s">
        <v>461</v>
      </c>
      <c r="I95" s="210">
        <v>1.0463576158940397</v>
      </c>
      <c r="J95" s="211" t="s">
        <v>17</v>
      </c>
      <c r="K95" s="219">
        <v>49.0</v>
      </c>
      <c r="L95" s="219">
        <v>136.0</v>
      </c>
      <c r="M95" s="220" t="s">
        <v>462</v>
      </c>
      <c r="N95" s="232" t="s">
        <v>17</v>
      </c>
      <c r="O95" s="226">
        <v>43577.0</v>
      </c>
      <c r="P95" s="221" t="s">
        <v>207</v>
      </c>
      <c r="Q95" s="231" t="s">
        <v>227</v>
      </c>
      <c r="R95" s="227" t="s">
        <v>209</v>
      </c>
      <c r="S95" s="231" t="s">
        <v>210</v>
      </c>
      <c r="T95" s="227" t="s">
        <v>228</v>
      </c>
      <c r="U95" s="229">
        <v>20.0</v>
      </c>
      <c r="V95" s="229">
        <v>10.0</v>
      </c>
      <c r="W95" s="229">
        <v>1580.0</v>
      </c>
      <c r="X95" s="229">
        <v>390753.0</v>
      </c>
      <c r="Y95" s="229">
        <v>15222.0</v>
      </c>
      <c r="Z95" s="231" t="s">
        <v>463</v>
      </c>
      <c r="AA95" s="234" t="s">
        <v>464</v>
      </c>
    </row>
    <row r="96" ht="42.75" customHeight="1">
      <c r="A96" s="208">
        <v>112.0</v>
      </c>
      <c r="B96" s="208">
        <v>4.15E9</v>
      </c>
      <c r="C96" s="236" t="s">
        <v>10</v>
      </c>
      <c r="D96" s="236" t="s">
        <v>103</v>
      </c>
      <c r="E96" s="236" t="s">
        <v>465</v>
      </c>
      <c r="F96" s="311">
        <v>127.435034</v>
      </c>
      <c r="G96" s="311">
        <v>37.272342</v>
      </c>
      <c r="H96" s="312" t="s">
        <v>466</v>
      </c>
      <c r="I96" s="210">
        <v>1.0849909584086799</v>
      </c>
      <c r="J96" s="211" t="s">
        <v>17</v>
      </c>
      <c r="K96" s="219">
        <v>37.0</v>
      </c>
      <c r="L96" s="219">
        <v>148.0</v>
      </c>
      <c r="M96" s="313" t="s">
        <v>467</v>
      </c>
      <c r="N96" s="314" t="s">
        <v>19</v>
      </c>
      <c r="O96" s="315">
        <v>43556.0</v>
      </c>
      <c r="P96" s="312" t="s">
        <v>207</v>
      </c>
      <c r="Q96" s="312" t="s">
        <v>227</v>
      </c>
      <c r="R96" s="312" t="s">
        <v>209</v>
      </c>
      <c r="S96" s="312" t="s">
        <v>210</v>
      </c>
      <c r="T96" s="312" t="s">
        <v>228</v>
      </c>
      <c r="U96" s="318">
        <v>70.0</v>
      </c>
      <c r="V96" s="318">
        <v>10.0</v>
      </c>
      <c r="W96" s="318">
        <v>1200.0</v>
      </c>
      <c r="X96" s="318">
        <v>163219.0</v>
      </c>
      <c r="Y96" s="318">
        <v>9772.0</v>
      </c>
      <c r="Z96" s="316" t="s">
        <v>468</v>
      </c>
      <c r="AA96" s="317" t="s">
        <v>37</v>
      </c>
    </row>
    <row r="97" ht="42.75" customHeight="1">
      <c r="A97" s="208">
        <v>113.0</v>
      </c>
      <c r="B97" s="208">
        <v>4.155E9</v>
      </c>
      <c r="C97" s="223" t="s">
        <v>10</v>
      </c>
      <c r="D97" s="223" t="s">
        <v>103</v>
      </c>
      <c r="E97" s="234" t="s">
        <v>469</v>
      </c>
      <c r="F97" s="223">
        <v>127.2797732</v>
      </c>
      <c r="G97" s="223">
        <v>37.0080546</v>
      </c>
      <c r="H97" s="227" t="s">
        <v>470</v>
      </c>
      <c r="I97" s="210">
        <v>0.8547008547008547</v>
      </c>
      <c r="J97" s="211" t="s">
        <v>19</v>
      </c>
      <c r="K97" s="219">
        <v>100.0</v>
      </c>
      <c r="L97" s="219">
        <v>85.0</v>
      </c>
      <c r="M97" s="220" t="s">
        <v>348</v>
      </c>
      <c r="N97" s="241" t="s">
        <v>19</v>
      </c>
      <c r="O97" s="226">
        <v>43556.0</v>
      </c>
      <c r="P97" s="221" t="s">
        <v>207</v>
      </c>
      <c r="Q97" s="227" t="s">
        <v>227</v>
      </c>
      <c r="R97" s="227" t="s">
        <v>209</v>
      </c>
      <c r="S97" s="227" t="s">
        <v>471</v>
      </c>
      <c r="T97" s="227" t="s">
        <v>228</v>
      </c>
      <c r="U97" s="229">
        <v>50.0</v>
      </c>
      <c r="V97" s="229">
        <v>10.0</v>
      </c>
      <c r="W97" s="229">
        <v>500.0</v>
      </c>
      <c r="X97" s="229">
        <v>151472.0</v>
      </c>
      <c r="Y97" s="229">
        <v>7796.0</v>
      </c>
      <c r="Z97" s="233" t="s">
        <v>472</v>
      </c>
      <c r="AA97" s="223" t="s">
        <v>37</v>
      </c>
    </row>
    <row r="98" ht="42.75" customHeight="1">
      <c r="A98" s="208">
        <v>114.0</v>
      </c>
      <c r="B98" s="208">
        <v>4.157E9</v>
      </c>
      <c r="C98" s="208" t="s">
        <v>10</v>
      </c>
      <c r="D98" s="208" t="s">
        <v>103</v>
      </c>
      <c r="E98" s="207" t="s">
        <v>473</v>
      </c>
      <c r="F98" s="223">
        <v>126.715544</v>
      </c>
      <c r="G98" s="223">
        <v>37.61535</v>
      </c>
      <c r="H98" s="231" t="s">
        <v>474</v>
      </c>
      <c r="I98" s="210">
        <v>0.3446423522759401</v>
      </c>
      <c r="J98" s="211" t="s">
        <v>19</v>
      </c>
      <c r="K98" s="219">
        <v>179.0</v>
      </c>
      <c r="L98" s="219">
        <v>6.0</v>
      </c>
      <c r="M98" s="220" t="s">
        <v>475</v>
      </c>
      <c r="N98" s="241" t="s">
        <v>18</v>
      </c>
      <c r="O98" s="226">
        <v>43556.0</v>
      </c>
      <c r="P98" s="221" t="s">
        <v>207</v>
      </c>
      <c r="Q98" s="227" t="s">
        <v>208</v>
      </c>
      <c r="R98" s="227" t="s">
        <v>209</v>
      </c>
      <c r="S98" s="231" t="s">
        <v>210</v>
      </c>
      <c r="T98" s="227" t="s">
        <v>476</v>
      </c>
      <c r="U98" s="229">
        <v>20.0</v>
      </c>
      <c r="V98" s="229">
        <v>10.0</v>
      </c>
      <c r="W98" s="229">
        <v>1219.0</v>
      </c>
      <c r="X98" s="229">
        <v>204535.0</v>
      </c>
      <c r="Y98" s="229">
        <v>16151.0</v>
      </c>
      <c r="Z98" s="227" t="s">
        <v>477</v>
      </c>
      <c r="AA98" s="223" t="s">
        <v>37</v>
      </c>
    </row>
    <row r="99" ht="42.75" customHeight="1">
      <c r="A99" s="208">
        <v>115.0</v>
      </c>
      <c r="B99" s="208">
        <v>4.159E9</v>
      </c>
      <c r="C99" s="307" t="s">
        <v>10</v>
      </c>
      <c r="D99" s="307" t="s">
        <v>103</v>
      </c>
      <c r="E99" s="207" t="s">
        <v>478</v>
      </c>
      <c r="F99" s="223">
        <v>126.831405</v>
      </c>
      <c r="G99" s="223">
        <v>37.199565</v>
      </c>
      <c r="H99" s="320" t="s">
        <v>479</v>
      </c>
      <c r="I99" s="210">
        <v>0.803195536393609</v>
      </c>
      <c r="J99" s="211" t="s">
        <v>19</v>
      </c>
      <c r="K99" s="219">
        <v>112.0</v>
      </c>
      <c r="L99" s="219">
        <v>73.0</v>
      </c>
      <c r="M99" s="220" t="s">
        <v>440</v>
      </c>
      <c r="N99" s="297" t="s">
        <v>19</v>
      </c>
      <c r="O99" s="226">
        <v>43570.0</v>
      </c>
      <c r="P99" s="221" t="s">
        <v>207</v>
      </c>
      <c r="Q99" s="231" t="s">
        <v>227</v>
      </c>
      <c r="R99" s="227" t="s">
        <v>209</v>
      </c>
      <c r="S99" s="231" t="s">
        <v>210</v>
      </c>
      <c r="T99" s="231" t="s">
        <v>480</v>
      </c>
      <c r="U99" s="235">
        <v>30.0</v>
      </c>
      <c r="V99" s="235">
        <v>10.0</v>
      </c>
      <c r="W99" s="229">
        <v>3167.0</v>
      </c>
      <c r="X99" s="229">
        <v>775712.0</v>
      </c>
      <c r="Y99" s="229">
        <v>27427.0</v>
      </c>
      <c r="Z99" s="227" t="s">
        <v>481</v>
      </c>
      <c r="AA99" s="234" t="s">
        <v>482</v>
      </c>
    </row>
    <row r="100" ht="42.75" customHeight="1">
      <c r="A100" s="208">
        <v>116.0</v>
      </c>
      <c r="B100" s="208">
        <v>4.161E9</v>
      </c>
      <c r="C100" s="223" t="s">
        <v>10</v>
      </c>
      <c r="D100" s="223" t="s">
        <v>103</v>
      </c>
      <c r="E100" s="234" t="s">
        <v>483</v>
      </c>
      <c r="F100" s="223">
        <v>127.2550476</v>
      </c>
      <c r="G100" s="223">
        <v>37.4294306</v>
      </c>
      <c r="H100" s="231" t="s">
        <v>484</v>
      </c>
      <c r="I100" s="210">
        <v>0.6938421509106678</v>
      </c>
      <c r="J100" s="211" t="s">
        <v>19</v>
      </c>
      <c r="K100" s="219">
        <v>139.0</v>
      </c>
      <c r="L100" s="219">
        <v>46.0</v>
      </c>
      <c r="M100" s="220" t="s">
        <v>485</v>
      </c>
      <c r="N100" s="321" t="s">
        <v>19</v>
      </c>
      <c r="O100" s="226">
        <v>43560.0</v>
      </c>
      <c r="P100" s="221" t="s">
        <v>207</v>
      </c>
      <c r="Q100" s="231" t="s">
        <v>227</v>
      </c>
      <c r="R100" s="227" t="s">
        <v>209</v>
      </c>
      <c r="S100" s="231" t="s">
        <v>210</v>
      </c>
      <c r="T100" s="227" t="s">
        <v>228</v>
      </c>
      <c r="U100" s="229">
        <v>100.0</v>
      </c>
      <c r="V100" s="229">
        <v>10.0</v>
      </c>
      <c r="W100" s="229">
        <v>1600.0</v>
      </c>
      <c r="X100" s="229">
        <v>349370.0</v>
      </c>
      <c r="Y100" s="229">
        <v>13506.0</v>
      </c>
      <c r="Z100" s="302" t="s">
        <v>459</v>
      </c>
      <c r="AA100" s="223" t="s">
        <v>37</v>
      </c>
    </row>
    <row r="101" ht="42.75" customHeight="1">
      <c r="A101" s="208">
        <v>117.0</v>
      </c>
      <c r="B101" s="208">
        <v>4.163E9</v>
      </c>
      <c r="C101" s="223" t="s">
        <v>10</v>
      </c>
      <c r="D101" s="223" t="s">
        <v>103</v>
      </c>
      <c r="E101" s="234" t="s">
        <v>486</v>
      </c>
      <c r="F101" s="223">
        <v>127.045847</v>
      </c>
      <c r="G101" s="223">
        <v>37.785329</v>
      </c>
      <c r="H101" s="231" t="s">
        <v>487</v>
      </c>
      <c r="I101" s="210">
        <v>1.2650957290132547</v>
      </c>
      <c r="J101" s="211" t="s">
        <v>17</v>
      </c>
      <c r="K101" s="219">
        <v>18.0</v>
      </c>
      <c r="L101" s="219">
        <v>167.0</v>
      </c>
      <c r="M101" s="220" t="s">
        <v>488</v>
      </c>
      <c r="N101" s="232" t="s">
        <v>19</v>
      </c>
      <c r="O101" s="226">
        <v>43546.0</v>
      </c>
      <c r="P101" s="221" t="s">
        <v>207</v>
      </c>
      <c r="Q101" s="231" t="s">
        <v>227</v>
      </c>
      <c r="R101" s="227" t="s">
        <v>209</v>
      </c>
      <c r="S101" s="231" t="s">
        <v>210</v>
      </c>
      <c r="T101" s="231" t="s">
        <v>228</v>
      </c>
      <c r="U101" s="229">
        <v>100.0</v>
      </c>
      <c r="V101" s="229">
        <v>10.0</v>
      </c>
      <c r="W101" s="229">
        <v>859.0</v>
      </c>
      <c r="X101" s="229">
        <v>124743.0</v>
      </c>
      <c r="Y101" s="229">
        <v>9252.0</v>
      </c>
      <c r="Z101" s="231" t="s">
        <v>489</v>
      </c>
      <c r="AA101" s="223" t="s">
        <v>37</v>
      </c>
    </row>
    <row r="102" ht="42.75" customHeight="1">
      <c r="A102" s="208">
        <v>118.0</v>
      </c>
      <c r="B102" s="208">
        <v>4.165E9</v>
      </c>
      <c r="C102" s="236" t="s">
        <v>10</v>
      </c>
      <c r="D102" s="236" t="s">
        <v>103</v>
      </c>
      <c r="E102" s="236" t="s">
        <v>490</v>
      </c>
      <c r="F102" s="236">
        <v>127.2002404</v>
      </c>
      <c r="G102" s="236">
        <v>37.894867</v>
      </c>
      <c r="H102" s="221" t="s">
        <v>491</v>
      </c>
      <c r="I102" s="210">
        <v>0.9615384615384616</v>
      </c>
      <c r="J102" s="211" t="s">
        <v>19</v>
      </c>
      <c r="K102" s="219">
        <v>69.0</v>
      </c>
      <c r="L102" s="219">
        <v>116.0</v>
      </c>
      <c r="M102" s="220" t="s">
        <v>492</v>
      </c>
      <c r="N102" s="237" t="s">
        <v>18</v>
      </c>
      <c r="O102" s="238">
        <v>43556.0</v>
      </c>
      <c r="P102" s="221" t="s">
        <v>207</v>
      </c>
      <c r="Q102" s="221" t="s">
        <v>388</v>
      </c>
      <c r="R102" s="221" t="s">
        <v>209</v>
      </c>
      <c r="S102" s="221" t="s">
        <v>210</v>
      </c>
      <c r="T102" s="221" t="s">
        <v>493</v>
      </c>
      <c r="U102" s="235">
        <v>60.0</v>
      </c>
      <c r="V102" s="235">
        <v>0.0</v>
      </c>
      <c r="W102" s="235">
        <v>350.0</v>
      </c>
      <c r="X102" s="235">
        <v>142053.0</v>
      </c>
      <c r="Y102" s="235">
        <v>7180.0</v>
      </c>
      <c r="Z102" s="239" t="s">
        <v>494</v>
      </c>
      <c r="AA102" s="236" t="s">
        <v>37</v>
      </c>
    </row>
    <row r="103" ht="42.75" customHeight="1">
      <c r="A103" s="208">
        <v>119.0</v>
      </c>
      <c r="B103" s="208">
        <v>4.167E9</v>
      </c>
      <c r="C103" s="223" t="s">
        <v>10</v>
      </c>
      <c r="D103" s="223" t="s">
        <v>103</v>
      </c>
      <c r="E103" s="234" t="s">
        <v>495</v>
      </c>
      <c r="F103" s="223">
        <v>127.637082</v>
      </c>
      <c r="G103" s="223">
        <v>37.298342</v>
      </c>
      <c r="H103" s="227" t="s">
        <v>496</v>
      </c>
      <c r="I103" s="210">
        <v>1.1666666666666667</v>
      </c>
      <c r="J103" s="211" t="s">
        <v>17</v>
      </c>
      <c r="K103" s="219">
        <v>22.0</v>
      </c>
      <c r="L103" s="219">
        <v>163.0</v>
      </c>
      <c r="M103" s="220" t="s">
        <v>467</v>
      </c>
      <c r="N103" s="241" t="s">
        <v>19</v>
      </c>
      <c r="O103" s="226">
        <v>43529.0</v>
      </c>
      <c r="P103" s="221" t="s">
        <v>207</v>
      </c>
      <c r="Q103" s="227" t="s">
        <v>227</v>
      </c>
      <c r="R103" s="227" t="s">
        <v>209</v>
      </c>
      <c r="S103" s="227" t="s">
        <v>210</v>
      </c>
      <c r="T103" s="227" t="s">
        <v>228</v>
      </c>
      <c r="U103" s="235">
        <v>70.0</v>
      </c>
      <c r="V103" s="229">
        <v>10.0</v>
      </c>
      <c r="W103" s="235">
        <v>56.0</v>
      </c>
      <c r="X103" s="229">
        <v>86106.0</v>
      </c>
      <c r="Y103" s="229">
        <v>4956.0</v>
      </c>
      <c r="Z103" s="227" t="s">
        <v>497</v>
      </c>
      <c r="AA103" s="223" t="s">
        <v>498</v>
      </c>
    </row>
    <row r="104" ht="42.75" customHeight="1">
      <c r="A104" s="208">
        <v>120.0</v>
      </c>
      <c r="B104" s="208">
        <v>4.18E9</v>
      </c>
      <c r="C104" s="223" t="s">
        <v>10</v>
      </c>
      <c r="D104" s="223" t="s">
        <v>103</v>
      </c>
      <c r="E104" s="234" t="s">
        <v>499</v>
      </c>
      <c r="F104" s="223">
        <v>127.074755</v>
      </c>
      <c r="G104" s="223">
        <v>38.096738</v>
      </c>
      <c r="H104" s="231" t="s">
        <v>500</v>
      </c>
      <c r="I104" s="210">
        <v>1.0551181102362204</v>
      </c>
      <c r="J104" s="211" t="s">
        <v>17</v>
      </c>
      <c r="K104" s="219">
        <v>44.0</v>
      </c>
      <c r="L104" s="219">
        <v>141.0</v>
      </c>
      <c r="M104" s="220" t="s">
        <v>467</v>
      </c>
      <c r="N104" s="283" t="s">
        <v>17</v>
      </c>
      <c r="O104" s="226">
        <v>43616.0</v>
      </c>
      <c r="P104" s="221" t="s">
        <v>207</v>
      </c>
      <c r="Q104" s="286" t="s">
        <v>227</v>
      </c>
      <c r="R104" s="231" t="s">
        <v>501</v>
      </c>
      <c r="S104" s="231" t="s">
        <v>210</v>
      </c>
      <c r="T104" s="227" t="s">
        <v>228</v>
      </c>
      <c r="U104" s="229">
        <v>70.0</v>
      </c>
      <c r="V104" s="229">
        <v>10.0</v>
      </c>
      <c r="W104" s="229">
        <v>268.0</v>
      </c>
      <c r="X104" s="229">
        <v>28392.0</v>
      </c>
      <c r="Y104" s="229">
        <v>2067.0</v>
      </c>
      <c r="Z104" s="231" t="s">
        <v>502</v>
      </c>
      <c r="AA104" s="223" t="s">
        <v>37</v>
      </c>
    </row>
    <row r="105" ht="42.75" customHeight="1">
      <c r="A105" s="208">
        <v>121.0</v>
      </c>
      <c r="B105" s="208">
        <v>4.182E9</v>
      </c>
      <c r="C105" s="208" t="s">
        <v>10</v>
      </c>
      <c r="D105" s="208" t="s">
        <v>103</v>
      </c>
      <c r="E105" s="208" t="s">
        <v>503</v>
      </c>
      <c r="F105" s="223">
        <v>127.509541</v>
      </c>
      <c r="G105" s="223">
        <v>37.831508</v>
      </c>
      <c r="H105" s="221" t="s">
        <v>504</v>
      </c>
      <c r="I105" s="210">
        <v>0.8188585607940446</v>
      </c>
      <c r="J105" s="211" t="s">
        <v>19</v>
      </c>
      <c r="K105" s="219">
        <v>109.0</v>
      </c>
      <c r="L105" s="219">
        <v>76.0</v>
      </c>
      <c r="M105" s="220" t="s">
        <v>410</v>
      </c>
      <c r="N105" s="237" t="s">
        <v>19</v>
      </c>
      <c r="O105" s="238">
        <v>39264.0</v>
      </c>
      <c r="P105" s="221" t="s">
        <v>207</v>
      </c>
      <c r="Q105" s="221" t="s">
        <v>367</v>
      </c>
      <c r="R105" s="221" t="s">
        <v>209</v>
      </c>
      <c r="S105" s="221" t="s">
        <v>210</v>
      </c>
      <c r="T105" s="221" t="s">
        <v>228</v>
      </c>
      <c r="U105" s="235">
        <v>60.0</v>
      </c>
      <c r="V105" s="235">
        <v>10.0</v>
      </c>
      <c r="W105" s="235">
        <v>330.0</v>
      </c>
      <c r="X105" s="235">
        <v>41212.0</v>
      </c>
      <c r="Y105" s="235">
        <v>3421.0</v>
      </c>
      <c r="Z105" s="242" t="s">
        <v>505</v>
      </c>
      <c r="AA105" s="223" t="s">
        <v>37</v>
      </c>
    </row>
    <row r="106" ht="42.75" customHeight="1">
      <c r="A106" s="208">
        <v>122.0</v>
      </c>
      <c r="B106" s="208">
        <v>4.183E9</v>
      </c>
      <c r="C106" s="223" t="s">
        <v>10</v>
      </c>
      <c r="D106" s="223" t="s">
        <v>103</v>
      </c>
      <c r="E106" s="234" t="s">
        <v>506</v>
      </c>
      <c r="F106" s="223">
        <v>127.487597</v>
      </c>
      <c r="G106" s="223">
        <v>37.491791</v>
      </c>
      <c r="H106" s="231" t="s">
        <v>507</v>
      </c>
      <c r="I106" s="210">
        <v>0.6903039073806078</v>
      </c>
      <c r="J106" s="211" t="s">
        <v>19</v>
      </c>
      <c r="K106" s="219">
        <v>142.0</v>
      </c>
      <c r="L106" s="219">
        <v>43.0</v>
      </c>
      <c r="M106" s="220" t="s">
        <v>440</v>
      </c>
      <c r="N106" s="237" t="s">
        <v>22</v>
      </c>
      <c r="O106" s="226">
        <v>43574.0</v>
      </c>
      <c r="P106" s="221" t="s">
        <v>207</v>
      </c>
      <c r="Q106" s="231" t="s">
        <v>227</v>
      </c>
      <c r="R106" s="227" t="s">
        <v>209</v>
      </c>
      <c r="S106" s="231" t="s">
        <v>210</v>
      </c>
      <c r="T106" s="227" t="s">
        <v>228</v>
      </c>
      <c r="U106" s="229">
        <v>30.0</v>
      </c>
      <c r="V106" s="229">
        <v>10.0</v>
      </c>
      <c r="W106" s="229">
        <v>477.0</v>
      </c>
      <c r="X106" s="229">
        <v>76867.0</v>
      </c>
      <c r="Y106" s="229">
        <v>4471.0</v>
      </c>
      <c r="Z106" s="227" t="s">
        <v>508</v>
      </c>
      <c r="AA106" s="223" t="s">
        <v>509</v>
      </c>
    </row>
    <row r="107" ht="42.75" customHeight="1">
      <c r="A107" s="208">
        <v>123.0</v>
      </c>
      <c r="B107" s="208">
        <v>4.211E9</v>
      </c>
      <c r="C107" s="223" t="s">
        <v>10</v>
      </c>
      <c r="D107" s="223" t="s">
        <v>104</v>
      </c>
      <c r="E107" s="234" t="s">
        <v>510</v>
      </c>
      <c r="F107" s="223">
        <v>127.7300034</v>
      </c>
      <c r="G107" s="223">
        <v>37.8813739</v>
      </c>
      <c r="H107" s="231" t="s">
        <v>511</v>
      </c>
      <c r="I107" s="210">
        <v>1.2710566615620214</v>
      </c>
      <c r="J107" s="211" t="s">
        <v>17</v>
      </c>
      <c r="K107" s="219">
        <v>17.0</v>
      </c>
      <c r="L107" s="219">
        <v>168.0</v>
      </c>
      <c r="M107" s="220" t="s">
        <v>512</v>
      </c>
      <c r="N107" s="241" t="s">
        <v>19</v>
      </c>
      <c r="O107" s="226">
        <v>42736.0</v>
      </c>
      <c r="P107" s="221" t="s">
        <v>207</v>
      </c>
      <c r="Q107" s="227" t="s">
        <v>513</v>
      </c>
      <c r="R107" s="227" t="s">
        <v>209</v>
      </c>
      <c r="S107" s="231" t="s">
        <v>210</v>
      </c>
      <c r="T107" s="227" t="s">
        <v>514</v>
      </c>
      <c r="U107" s="229">
        <v>45.0</v>
      </c>
      <c r="V107" s="229">
        <v>10.0</v>
      </c>
      <c r="W107" s="229">
        <v>830.0</v>
      </c>
      <c r="X107" s="229">
        <v>89432.0</v>
      </c>
      <c r="Y107" s="229">
        <v>15816.0</v>
      </c>
      <c r="Z107" s="231" t="s">
        <v>515</v>
      </c>
      <c r="AA107" s="223" t="s">
        <v>1159</v>
      </c>
    </row>
    <row r="108" ht="42.75" customHeight="1">
      <c r="A108" s="208">
        <v>124.0</v>
      </c>
      <c r="B108" s="208">
        <v>4.213E9</v>
      </c>
      <c r="C108" s="307" t="s">
        <v>10</v>
      </c>
      <c r="D108" s="307" t="s">
        <v>104</v>
      </c>
      <c r="E108" s="207" t="s">
        <v>517</v>
      </c>
      <c r="F108" s="223">
        <v>127.9199688</v>
      </c>
      <c r="G108" s="223">
        <v>37.3423179</v>
      </c>
      <c r="H108" s="231" t="s">
        <v>518</v>
      </c>
      <c r="I108" s="210">
        <v>2.0</v>
      </c>
      <c r="J108" s="211" t="s">
        <v>17</v>
      </c>
      <c r="K108" s="219">
        <v>4.0</v>
      </c>
      <c r="L108" s="219">
        <v>181.0</v>
      </c>
      <c r="M108" s="220" t="s">
        <v>348</v>
      </c>
      <c r="N108" s="237" t="s">
        <v>19</v>
      </c>
      <c r="O108" s="226">
        <v>44556.0</v>
      </c>
      <c r="P108" s="221" t="s">
        <v>207</v>
      </c>
      <c r="Q108" s="227" t="s">
        <v>519</v>
      </c>
      <c r="R108" s="231" t="s">
        <v>520</v>
      </c>
      <c r="S108" s="231" t="s">
        <v>210</v>
      </c>
      <c r="T108" s="231" t="s">
        <v>350</v>
      </c>
      <c r="U108" s="229">
        <v>50.0</v>
      </c>
      <c r="V108" s="229">
        <v>10.0</v>
      </c>
      <c r="W108" s="229">
        <v>1300.0</v>
      </c>
      <c r="X108" s="229">
        <v>94970.0</v>
      </c>
      <c r="Y108" s="229">
        <v>15162.0</v>
      </c>
      <c r="Z108" s="231" t="s">
        <v>521</v>
      </c>
      <c r="AA108" s="223" t="s">
        <v>37</v>
      </c>
    </row>
    <row r="109" ht="42.75" customHeight="1">
      <c r="A109" s="208">
        <v>125.0</v>
      </c>
      <c r="B109" s="208">
        <v>4.215E9</v>
      </c>
      <c r="C109" s="208" t="s">
        <v>10</v>
      </c>
      <c r="D109" s="208" t="s">
        <v>104</v>
      </c>
      <c r="E109" s="208" t="s">
        <v>522</v>
      </c>
      <c r="F109" s="208">
        <v>128.875836</v>
      </c>
      <c r="G109" s="208">
        <v>37.752175</v>
      </c>
      <c r="H109" s="209" t="s">
        <v>523</v>
      </c>
      <c r="I109" s="210">
        <v>0.6912181303116147</v>
      </c>
      <c r="J109" s="211" t="s">
        <v>19</v>
      </c>
      <c r="K109" s="219">
        <v>141.0</v>
      </c>
      <c r="L109" s="219">
        <v>44.0</v>
      </c>
      <c r="M109" s="220" t="s">
        <v>524</v>
      </c>
      <c r="N109" s="214" t="s">
        <v>18</v>
      </c>
      <c r="O109" s="216">
        <v>43843.0</v>
      </c>
      <c r="P109" s="221" t="s">
        <v>207</v>
      </c>
      <c r="Q109" s="209" t="s">
        <v>227</v>
      </c>
      <c r="R109" s="209" t="s">
        <v>209</v>
      </c>
      <c r="S109" s="209" t="s">
        <v>210</v>
      </c>
      <c r="T109" s="209" t="s">
        <v>228</v>
      </c>
      <c r="U109" s="217">
        <v>30.0</v>
      </c>
      <c r="V109" s="217">
        <v>10.0</v>
      </c>
      <c r="W109" s="217">
        <v>1220.0</v>
      </c>
      <c r="X109" s="217">
        <v>181204.0</v>
      </c>
      <c r="Y109" s="217">
        <v>16741.0</v>
      </c>
      <c r="Z109" s="222" t="s">
        <v>525</v>
      </c>
      <c r="AA109" s="208" t="s">
        <v>37</v>
      </c>
    </row>
    <row r="110" ht="42.75" customHeight="1">
      <c r="A110" s="208">
        <v>126.0</v>
      </c>
      <c r="B110" s="208">
        <v>4.217E9</v>
      </c>
      <c r="C110" s="208" t="s">
        <v>10</v>
      </c>
      <c r="D110" s="208" t="s">
        <v>104</v>
      </c>
      <c r="E110" s="208" t="s">
        <v>526</v>
      </c>
      <c r="F110" s="208">
        <v>129.1142625</v>
      </c>
      <c r="G110" s="208">
        <v>37.5247583</v>
      </c>
      <c r="H110" s="209" t="s">
        <v>527</v>
      </c>
      <c r="I110" s="210">
        <v>1.0230179028132993</v>
      </c>
      <c r="J110" s="211" t="s">
        <v>17</v>
      </c>
      <c r="K110" s="219">
        <v>53.0</v>
      </c>
      <c r="L110" s="219">
        <v>132.0</v>
      </c>
      <c r="M110" s="220" t="s">
        <v>528</v>
      </c>
      <c r="N110" s="214" t="s">
        <v>18</v>
      </c>
      <c r="O110" s="216">
        <v>44089.0</v>
      </c>
      <c r="P110" s="221" t="s">
        <v>207</v>
      </c>
      <c r="Q110" s="209" t="s">
        <v>227</v>
      </c>
      <c r="R110" s="209" t="s">
        <v>209</v>
      </c>
      <c r="S110" s="209" t="s">
        <v>210</v>
      </c>
      <c r="T110" s="209" t="s">
        <v>529</v>
      </c>
      <c r="U110" s="217">
        <v>50.0</v>
      </c>
      <c r="V110" s="217">
        <v>8.0</v>
      </c>
      <c r="W110" s="217">
        <v>800.0</v>
      </c>
      <c r="X110" s="217">
        <v>26550.0</v>
      </c>
      <c r="Y110" s="217">
        <v>5515.0</v>
      </c>
      <c r="Z110" s="222" t="s">
        <v>530</v>
      </c>
      <c r="AA110" s="208" t="s">
        <v>531</v>
      </c>
    </row>
    <row r="111" ht="42.75" customHeight="1">
      <c r="A111" s="208">
        <v>127.0</v>
      </c>
      <c r="B111" s="208">
        <v>4.219E9</v>
      </c>
      <c r="C111" s="223" t="s">
        <v>10</v>
      </c>
      <c r="D111" s="223" t="s">
        <v>104</v>
      </c>
      <c r="E111" s="234" t="s">
        <v>532</v>
      </c>
      <c r="F111" s="223">
        <v>128.985735</v>
      </c>
      <c r="G111" s="223">
        <v>37.164132</v>
      </c>
      <c r="H111" s="227" t="s">
        <v>533</v>
      </c>
      <c r="I111" s="210">
        <v>0.9920634920634921</v>
      </c>
      <c r="J111" s="211" t="s">
        <v>19</v>
      </c>
      <c r="K111" s="219">
        <v>64.0</v>
      </c>
      <c r="L111" s="219">
        <v>121.0</v>
      </c>
      <c r="M111" s="220" t="s">
        <v>432</v>
      </c>
      <c r="N111" s="241" t="s">
        <v>1160</v>
      </c>
      <c r="O111" s="226">
        <v>43929.0</v>
      </c>
      <c r="P111" s="221" t="s">
        <v>207</v>
      </c>
      <c r="Q111" s="227" t="s">
        <v>1161</v>
      </c>
      <c r="R111" s="227" t="s">
        <v>209</v>
      </c>
      <c r="S111" s="227" t="s">
        <v>210</v>
      </c>
      <c r="T111" s="227" t="s">
        <v>446</v>
      </c>
      <c r="U111" s="229">
        <v>50.0</v>
      </c>
      <c r="V111" s="229">
        <v>10.0</v>
      </c>
      <c r="W111" s="229">
        <v>625.0</v>
      </c>
      <c r="X111" s="229">
        <v>44484.0</v>
      </c>
      <c r="Y111" s="229">
        <v>2955.0</v>
      </c>
      <c r="Z111" s="227" t="s">
        <v>536</v>
      </c>
      <c r="AA111" s="223" t="s">
        <v>37</v>
      </c>
    </row>
    <row r="112" ht="42.75" customHeight="1">
      <c r="A112" s="208">
        <v>128.0</v>
      </c>
      <c r="B112" s="208">
        <v>4.221E9</v>
      </c>
      <c r="C112" s="208" t="s">
        <v>10</v>
      </c>
      <c r="D112" s="208" t="s">
        <v>104</v>
      </c>
      <c r="E112" s="207" t="s">
        <v>537</v>
      </c>
      <c r="F112" s="208">
        <v>128.59184</v>
      </c>
      <c r="G112" s="208">
        <v>38.207169</v>
      </c>
      <c r="H112" s="209" t="s">
        <v>538</v>
      </c>
      <c r="I112" s="212" t="s">
        <v>37</v>
      </c>
      <c r="J112" s="322" t="s">
        <v>539</v>
      </c>
      <c r="K112" s="213" t="s">
        <v>37</v>
      </c>
      <c r="L112" s="213" t="s">
        <v>37</v>
      </c>
      <c r="M112" s="220" t="s">
        <v>440</v>
      </c>
      <c r="N112" s="214" t="s">
        <v>18</v>
      </c>
      <c r="O112" s="216">
        <v>44930.0</v>
      </c>
      <c r="P112" s="221" t="s">
        <v>207</v>
      </c>
      <c r="Q112" s="209" t="s">
        <v>227</v>
      </c>
      <c r="R112" s="209" t="s">
        <v>209</v>
      </c>
      <c r="S112" s="209" t="s">
        <v>210</v>
      </c>
      <c r="T112" s="209" t="s">
        <v>350</v>
      </c>
      <c r="U112" s="217">
        <v>30.0</v>
      </c>
      <c r="V112" s="217">
        <v>10.0</v>
      </c>
      <c r="W112" s="217">
        <v>100.0</v>
      </c>
      <c r="X112" s="217">
        <v>16063.0</v>
      </c>
      <c r="Y112" s="217">
        <v>2195.0</v>
      </c>
      <c r="Z112" s="222" t="s">
        <v>540</v>
      </c>
      <c r="AA112" s="208" t="s">
        <v>541</v>
      </c>
    </row>
    <row r="113" ht="42.75" customHeight="1">
      <c r="A113" s="208">
        <v>129.0</v>
      </c>
      <c r="B113" s="208">
        <v>4.223E9</v>
      </c>
      <c r="C113" s="236" t="s">
        <v>10</v>
      </c>
      <c r="D113" s="236" t="s">
        <v>104</v>
      </c>
      <c r="E113" s="236" t="s">
        <v>542</v>
      </c>
      <c r="F113" s="223">
        <v>129.1651479</v>
      </c>
      <c r="G113" s="223">
        <v>37.4499354</v>
      </c>
      <c r="H113" s="221" t="s">
        <v>543</v>
      </c>
      <c r="I113" s="210">
        <v>0.796875</v>
      </c>
      <c r="J113" s="211" t="s">
        <v>19</v>
      </c>
      <c r="K113" s="219">
        <v>114.0</v>
      </c>
      <c r="L113" s="219">
        <v>71.0</v>
      </c>
      <c r="M113" s="220" t="s">
        <v>467</v>
      </c>
      <c r="N113" s="237" t="s">
        <v>18</v>
      </c>
      <c r="O113" s="238">
        <v>36883.0</v>
      </c>
      <c r="P113" s="221" t="s">
        <v>207</v>
      </c>
      <c r="Q113" s="221" t="s">
        <v>388</v>
      </c>
      <c r="R113" s="221" t="s">
        <v>209</v>
      </c>
      <c r="S113" s="221" t="s">
        <v>210</v>
      </c>
      <c r="T113" s="221" t="s">
        <v>228</v>
      </c>
      <c r="U113" s="235">
        <v>70.0</v>
      </c>
      <c r="V113" s="235">
        <v>10.0</v>
      </c>
      <c r="W113" s="235">
        <v>510.0</v>
      </c>
      <c r="X113" s="235">
        <v>39518.0</v>
      </c>
      <c r="Y113" s="235">
        <v>3545.0</v>
      </c>
      <c r="Z113" s="239" t="s">
        <v>544</v>
      </c>
      <c r="AA113" s="223" t="s">
        <v>545</v>
      </c>
    </row>
    <row r="114" ht="42.75" customHeight="1">
      <c r="A114" s="208">
        <v>130.0</v>
      </c>
      <c r="B114" s="208">
        <v>4.272E9</v>
      </c>
      <c r="C114" s="236" t="s">
        <v>10</v>
      </c>
      <c r="D114" s="236" t="s">
        <v>104</v>
      </c>
      <c r="E114" s="236" t="s">
        <v>546</v>
      </c>
      <c r="F114" s="236">
        <v>127.888518</v>
      </c>
      <c r="G114" s="236">
        <v>37.697207</v>
      </c>
      <c r="H114" s="221" t="s">
        <v>547</v>
      </c>
      <c r="I114" s="210">
        <v>0.9953703703703703</v>
      </c>
      <c r="J114" s="211" t="s">
        <v>19</v>
      </c>
      <c r="K114" s="219">
        <v>63.0</v>
      </c>
      <c r="L114" s="219">
        <v>122.0</v>
      </c>
      <c r="M114" s="220" t="s">
        <v>548</v>
      </c>
      <c r="N114" s="237" t="s">
        <v>19</v>
      </c>
      <c r="O114" s="238">
        <v>43969.0</v>
      </c>
      <c r="P114" s="221" t="s">
        <v>207</v>
      </c>
      <c r="Q114" s="221" t="s">
        <v>388</v>
      </c>
      <c r="R114" s="221" t="s">
        <v>209</v>
      </c>
      <c r="S114" s="221" t="s">
        <v>210</v>
      </c>
      <c r="T114" s="221" t="s">
        <v>350</v>
      </c>
      <c r="U114" s="235">
        <v>50.0</v>
      </c>
      <c r="V114" s="235">
        <v>10.0</v>
      </c>
      <c r="W114" s="235">
        <v>430.0</v>
      </c>
      <c r="X114" s="235">
        <v>125999.0</v>
      </c>
      <c r="Y114" s="235">
        <v>3897.0</v>
      </c>
      <c r="Z114" s="239" t="s">
        <v>549</v>
      </c>
      <c r="AA114" s="236" t="s">
        <v>37</v>
      </c>
    </row>
    <row r="115" ht="42.75" customHeight="1">
      <c r="A115" s="208">
        <v>131.0</v>
      </c>
      <c r="B115" s="208">
        <v>4.273E9</v>
      </c>
      <c r="C115" s="223" t="s">
        <v>10</v>
      </c>
      <c r="D115" s="223" t="s">
        <v>104</v>
      </c>
      <c r="E115" s="234" t="s">
        <v>550</v>
      </c>
      <c r="F115" s="223">
        <v>127.985022</v>
      </c>
      <c r="G115" s="223">
        <v>37.491803</v>
      </c>
      <c r="H115" s="227" t="s">
        <v>551</v>
      </c>
      <c r="I115" s="210">
        <v>1.0526315789473684</v>
      </c>
      <c r="J115" s="211" t="s">
        <v>17</v>
      </c>
      <c r="K115" s="219">
        <v>45.0</v>
      </c>
      <c r="L115" s="219">
        <v>140.0</v>
      </c>
      <c r="M115" s="220" t="s">
        <v>467</v>
      </c>
      <c r="N115" s="241" t="s">
        <v>22</v>
      </c>
      <c r="O115" s="226">
        <v>44257.0</v>
      </c>
      <c r="P115" s="221" t="s">
        <v>207</v>
      </c>
      <c r="Q115" s="227" t="s">
        <v>227</v>
      </c>
      <c r="R115" s="227" t="s">
        <v>209</v>
      </c>
      <c r="S115" s="227" t="s">
        <v>210</v>
      </c>
      <c r="T115" s="227" t="s">
        <v>228</v>
      </c>
      <c r="U115" s="229">
        <v>70.0</v>
      </c>
      <c r="V115" s="229">
        <v>10.0</v>
      </c>
      <c r="W115" s="229">
        <v>300.0</v>
      </c>
      <c r="X115" s="229">
        <v>9982.0</v>
      </c>
      <c r="Y115" s="229">
        <v>2087.0</v>
      </c>
      <c r="Z115" s="227" t="s">
        <v>552</v>
      </c>
      <c r="AA115" s="223" t="s">
        <v>553</v>
      </c>
    </row>
    <row r="116" ht="42.75" customHeight="1">
      <c r="A116" s="208">
        <v>132.0</v>
      </c>
      <c r="B116" s="208">
        <v>4.275E9</v>
      </c>
      <c r="C116" s="223" t="s">
        <v>10</v>
      </c>
      <c r="D116" s="223" t="s">
        <v>104</v>
      </c>
      <c r="E116" s="234" t="s">
        <v>554</v>
      </c>
      <c r="F116" s="223">
        <v>128.46185</v>
      </c>
      <c r="G116" s="223">
        <v>37.183774</v>
      </c>
      <c r="H116" s="231" t="s">
        <v>555</v>
      </c>
      <c r="I116" s="210">
        <v>0.6172839506172839</v>
      </c>
      <c r="J116" s="211" t="s">
        <v>19</v>
      </c>
      <c r="K116" s="219">
        <v>156.0</v>
      </c>
      <c r="L116" s="219">
        <v>29.0</v>
      </c>
      <c r="M116" s="220" t="s">
        <v>556</v>
      </c>
      <c r="N116" s="232" t="s">
        <v>19</v>
      </c>
      <c r="O116" s="226">
        <v>43799.0</v>
      </c>
      <c r="P116" s="221" t="s">
        <v>207</v>
      </c>
      <c r="Q116" s="231" t="s">
        <v>227</v>
      </c>
      <c r="R116" s="227" t="s">
        <v>209</v>
      </c>
      <c r="S116" s="231" t="s">
        <v>210</v>
      </c>
      <c r="T116" s="227" t="s">
        <v>228</v>
      </c>
      <c r="U116" s="229">
        <v>60.0</v>
      </c>
      <c r="V116" s="229">
        <v>5.0</v>
      </c>
      <c r="W116" s="229">
        <v>400.0</v>
      </c>
      <c r="X116" s="229">
        <v>28127.0</v>
      </c>
      <c r="Y116" s="229">
        <v>2307.0</v>
      </c>
      <c r="Z116" s="227" t="s">
        <v>557</v>
      </c>
      <c r="AA116" s="223" t="s">
        <v>37</v>
      </c>
    </row>
    <row r="117" ht="42.75" customHeight="1">
      <c r="A117" s="208">
        <v>133.0</v>
      </c>
      <c r="B117" s="208">
        <v>4.276E9</v>
      </c>
      <c r="C117" s="223" t="s">
        <v>10</v>
      </c>
      <c r="D117" s="223" t="s">
        <v>104</v>
      </c>
      <c r="E117" s="234" t="s">
        <v>558</v>
      </c>
      <c r="F117" s="223">
        <v>128.390193</v>
      </c>
      <c r="G117" s="223">
        <v>37.37077</v>
      </c>
      <c r="H117" s="231" t="s">
        <v>559</v>
      </c>
      <c r="I117" s="212" t="s">
        <v>37</v>
      </c>
      <c r="J117" s="322" t="s">
        <v>539</v>
      </c>
      <c r="K117" s="213" t="s">
        <v>37</v>
      </c>
      <c r="L117" s="213" t="s">
        <v>37</v>
      </c>
      <c r="M117" s="220" t="s">
        <v>348</v>
      </c>
      <c r="N117" s="283" t="s">
        <v>18</v>
      </c>
      <c r="O117" s="226">
        <v>45110.0</v>
      </c>
      <c r="P117" s="221" t="s">
        <v>207</v>
      </c>
      <c r="Q117" s="227" t="s">
        <v>379</v>
      </c>
      <c r="R117" s="227" t="s">
        <v>209</v>
      </c>
      <c r="S117" s="231" t="s">
        <v>210</v>
      </c>
      <c r="T117" s="231" t="s">
        <v>350</v>
      </c>
      <c r="U117" s="229">
        <v>50.0</v>
      </c>
      <c r="V117" s="229">
        <v>10.0</v>
      </c>
      <c r="W117" s="229">
        <v>100.0</v>
      </c>
      <c r="X117" s="229">
        <v>22923.0</v>
      </c>
      <c r="Y117" s="229">
        <v>1230.0</v>
      </c>
      <c r="Z117" s="227" t="s">
        <v>560</v>
      </c>
      <c r="AA117" s="223" t="s">
        <v>1108</v>
      </c>
    </row>
    <row r="118" ht="42.75" customHeight="1">
      <c r="A118" s="208">
        <v>134.0</v>
      </c>
      <c r="B118" s="208">
        <v>4.277E9</v>
      </c>
      <c r="C118" s="223" t="s">
        <v>10</v>
      </c>
      <c r="D118" s="223" t="s">
        <v>104</v>
      </c>
      <c r="E118" s="234" t="s">
        <v>562</v>
      </c>
      <c r="F118" s="223">
        <v>128.660871</v>
      </c>
      <c r="G118" s="223">
        <v>37.380609</v>
      </c>
      <c r="H118" s="231" t="s">
        <v>563</v>
      </c>
      <c r="I118" s="210">
        <v>0.4797507788161994</v>
      </c>
      <c r="J118" s="211" t="s">
        <v>19</v>
      </c>
      <c r="K118" s="219">
        <v>172.0</v>
      </c>
      <c r="L118" s="219">
        <v>13.0</v>
      </c>
      <c r="M118" s="220" t="s">
        <v>1109</v>
      </c>
      <c r="N118" s="241" t="s">
        <v>18</v>
      </c>
      <c r="O118" s="226">
        <v>44986.0</v>
      </c>
      <c r="P118" s="221" t="s">
        <v>207</v>
      </c>
      <c r="Q118" s="227" t="s">
        <v>1162</v>
      </c>
      <c r="R118" s="227" t="s">
        <v>209</v>
      </c>
      <c r="S118" s="231" t="s">
        <v>210</v>
      </c>
      <c r="T118" s="231" t="s">
        <v>350</v>
      </c>
      <c r="U118" s="229">
        <v>70.0</v>
      </c>
      <c r="V118" s="229">
        <v>10.0</v>
      </c>
      <c r="W118" s="229">
        <v>154.0</v>
      </c>
      <c r="X118" s="229">
        <v>8220.0</v>
      </c>
      <c r="Y118" s="229">
        <v>1909.0</v>
      </c>
      <c r="Z118" s="242" t="s">
        <v>566</v>
      </c>
      <c r="AA118" s="223" t="s">
        <v>567</v>
      </c>
    </row>
    <row r="119" ht="42.75" customHeight="1">
      <c r="A119" s="208">
        <v>135.0</v>
      </c>
      <c r="B119" s="208">
        <v>4.278E9</v>
      </c>
      <c r="C119" s="223" t="s">
        <v>10</v>
      </c>
      <c r="D119" s="223" t="s">
        <v>104</v>
      </c>
      <c r="E119" s="234" t="s">
        <v>568</v>
      </c>
      <c r="F119" s="223">
        <v>127.313472</v>
      </c>
      <c r="G119" s="223">
        <v>38.146861</v>
      </c>
      <c r="H119" s="227" t="s">
        <v>569</v>
      </c>
      <c r="I119" s="210">
        <v>1.1363636363636365</v>
      </c>
      <c r="J119" s="211" t="s">
        <v>17</v>
      </c>
      <c r="K119" s="219">
        <v>28.0</v>
      </c>
      <c r="L119" s="219">
        <v>157.0</v>
      </c>
      <c r="M119" s="220" t="s">
        <v>348</v>
      </c>
      <c r="N119" s="237" t="s">
        <v>22</v>
      </c>
      <c r="O119" s="226">
        <v>42461.0</v>
      </c>
      <c r="P119" s="221" t="s">
        <v>207</v>
      </c>
      <c r="Q119" s="227" t="s">
        <v>570</v>
      </c>
      <c r="R119" s="227" t="s">
        <v>209</v>
      </c>
      <c r="S119" s="227" t="s">
        <v>210</v>
      </c>
      <c r="T119" s="227" t="s">
        <v>350</v>
      </c>
      <c r="U119" s="229">
        <v>50.0</v>
      </c>
      <c r="V119" s="229">
        <v>10.0</v>
      </c>
      <c r="W119" s="229">
        <v>500.0</v>
      </c>
      <c r="X119" s="229">
        <v>24216.0</v>
      </c>
      <c r="Y119" s="229">
        <v>3503.0</v>
      </c>
      <c r="Z119" s="233" t="s">
        <v>571</v>
      </c>
      <c r="AA119" s="223" t="s">
        <v>1111</v>
      </c>
    </row>
    <row r="120" ht="42.75" customHeight="1">
      <c r="A120" s="208">
        <v>136.0</v>
      </c>
      <c r="B120" s="208">
        <v>4.279E9</v>
      </c>
      <c r="C120" s="208" t="s">
        <v>10</v>
      </c>
      <c r="D120" s="208" t="s">
        <v>104</v>
      </c>
      <c r="E120" s="208" t="s">
        <v>573</v>
      </c>
      <c r="F120" s="208">
        <v>127.708216</v>
      </c>
      <c r="G120" s="208">
        <v>38.106181</v>
      </c>
      <c r="H120" s="209" t="s">
        <v>574</v>
      </c>
      <c r="I120" s="210">
        <v>0.36036036036036034</v>
      </c>
      <c r="J120" s="211" t="s">
        <v>19</v>
      </c>
      <c r="K120" s="219">
        <v>178.0</v>
      </c>
      <c r="L120" s="219">
        <v>7.0</v>
      </c>
      <c r="M120" s="220" t="s">
        <v>348</v>
      </c>
      <c r="N120" s="214" t="s">
        <v>22</v>
      </c>
      <c r="O120" s="216">
        <v>35065.0</v>
      </c>
      <c r="P120" s="221" t="s">
        <v>207</v>
      </c>
      <c r="Q120" s="209" t="s">
        <v>379</v>
      </c>
      <c r="R120" s="209" t="s">
        <v>209</v>
      </c>
      <c r="S120" s="209" t="s">
        <v>210</v>
      </c>
      <c r="T120" s="209" t="s">
        <v>350</v>
      </c>
      <c r="U120" s="217">
        <v>50.0</v>
      </c>
      <c r="V120" s="217">
        <v>10.0</v>
      </c>
      <c r="W120" s="217">
        <v>40.0</v>
      </c>
      <c r="X120" s="217">
        <v>660.0</v>
      </c>
      <c r="Y120" s="217">
        <v>1572.0</v>
      </c>
      <c r="Z120" s="268" t="s">
        <v>575</v>
      </c>
      <c r="AA120" s="208" t="s">
        <v>37</v>
      </c>
    </row>
    <row r="121" ht="42.75" customHeight="1">
      <c r="A121" s="208">
        <v>137.0</v>
      </c>
      <c r="B121" s="208">
        <v>4.28E9</v>
      </c>
      <c r="C121" s="223" t="s">
        <v>10</v>
      </c>
      <c r="D121" s="223" t="s">
        <v>104</v>
      </c>
      <c r="E121" s="234" t="s">
        <v>576</v>
      </c>
      <c r="F121" s="223">
        <v>127.99</v>
      </c>
      <c r="G121" s="223">
        <v>38.109992</v>
      </c>
      <c r="H121" s="231" t="s">
        <v>577</v>
      </c>
      <c r="I121" s="210">
        <v>0.31315240083507306</v>
      </c>
      <c r="J121" s="211" t="s">
        <v>19</v>
      </c>
      <c r="K121" s="219">
        <v>181.0</v>
      </c>
      <c r="L121" s="219">
        <v>4.0</v>
      </c>
      <c r="M121" s="220" t="s">
        <v>467</v>
      </c>
      <c r="N121" s="241" t="s">
        <v>19</v>
      </c>
      <c r="O121" s="226">
        <v>39248.0</v>
      </c>
      <c r="P121" s="221" t="s">
        <v>207</v>
      </c>
      <c r="Q121" s="227" t="s">
        <v>388</v>
      </c>
      <c r="R121" s="227" t="s">
        <v>209</v>
      </c>
      <c r="S121" s="231" t="s">
        <v>210</v>
      </c>
      <c r="T121" s="231" t="s">
        <v>350</v>
      </c>
      <c r="U121" s="229">
        <v>70.0</v>
      </c>
      <c r="V121" s="229">
        <v>10.0</v>
      </c>
      <c r="W121" s="229">
        <v>150.0</v>
      </c>
      <c r="X121" s="229">
        <v>11425.0</v>
      </c>
      <c r="Y121" s="229">
        <v>1094.0</v>
      </c>
      <c r="Z121" s="233" t="s">
        <v>578</v>
      </c>
      <c r="AA121" s="223" t="s">
        <v>37</v>
      </c>
    </row>
    <row r="122" ht="42.75" customHeight="1">
      <c r="A122" s="208">
        <v>138.0</v>
      </c>
      <c r="B122" s="208">
        <v>4.281E9</v>
      </c>
      <c r="C122" s="223" t="s">
        <v>10</v>
      </c>
      <c r="D122" s="223" t="s">
        <v>104</v>
      </c>
      <c r="E122" s="234" t="s">
        <v>579</v>
      </c>
      <c r="F122" s="223">
        <v>128.170352</v>
      </c>
      <c r="G122" s="223">
        <v>38.069732</v>
      </c>
      <c r="H122" s="227" t="s">
        <v>580</v>
      </c>
      <c r="I122" s="210">
        <v>1.0227272727272727</v>
      </c>
      <c r="J122" s="211" t="s">
        <v>17</v>
      </c>
      <c r="K122" s="219">
        <v>54.0</v>
      </c>
      <c r="L122" s="219">
        <v>131.0</v>
      </c>
      <c r="M122" s="220" t="s">
        <v>581</v>
      </c>
      <c r="N122" s="241" t="s">
        <v>18</v>
      </c>
      <c r="O122" s="226">
        <v>41487.0</v>
      </c>
      <c r="P122" s="221" t="s">
        <v>207</v>
      </c>
      <c r="Q122" s="227" t="s">
        <v>388</v>
      </c>
      <c r="R122" s="227" t="s">
        <v>209</v>
      </c>
      <c r="S122" s="227" t="s">
        <v>210</v>
      </c>
      <c r="T122" s="227" t="s">
        <v>1163</v>
      </c>
      <c r="U122" s="229">
        <v>100.0</v>
      </c>
      <c r="V122" s="229">
        <v>0.1</v>
      </c>
      <c r="W122" s="229">
        <v>450.0</v>
      </c>
      <c r="X122" s="229">
        <v>38337.0</v>
      </c>
      <c r="Y122" s="229">
        <v>1709.0</v>
      </c>
      <c r="Z122" s="233" t="s">
        <v>583</v>
      </c>
      <c r="AA122" s="223" t="s">
        <v>37</v>
      </c>
    </row>
    <row r="123" ht="42.75" customHeight="1">
      <c r="A123" s="208">
        <v>139.0</v>
      </c>
      <c r="B123" s="208">
        <v>4.282E9</v>
      </c>
      <c r="C123" s="223" t="s">
        <v>10</v>
      </c>
      <c r="D123" s="223" t="s">
        <v>104</v>
      </c>
      <c r="E123" s="234" t="s">
        <v>584</v>
      </c>
      <c r="F123" s="223">
        <v>128.4678625</v>
      </c>
      <c r="G123" s="223">
        <v>38.3806154</v>
      </c>
      <c r="H123" s="231" t="s">
        <v>585</v>
      </c>
      <c r="I123" s="210">
        <v>0.8648648648648649</v>
      </c>
      <c r="J123" s="211" t="s">
        <v>19</v>
      </c>
      <c r="K123" s="219">
        <v>98.0</v>
      </c>
      <c r="L123" s="219">
        <v>87.0</v>
      </c>
      <c r="M123" s="220" t="s">
        <v>467</v>
      </c>
      <c r="N123" s="321" t="s">
        <v>18</v>
      </c>
      <c r="O123" s="226">
        <v>39356.0</v>
      </c>
      <c r="P123" s="221" t="s">
        <v>207</v>
      </c>
      <c r="Q123" s="320" t="s">
        <v>586</v>
      </c>
      <c r="R123" s="227" t="s">
        <v>209</v>
      </c>
      <c r="S123" s="231" t="s">
        <v>210</v>
      </c>
      <c r="T123" s="227" t="s">
        <v>587</v>
      </c>
      <c r="U123" s="229">
        <v>70.0</v>
      </c>
      <c r="V123" s="229">
        <v>10.0</v>
      </c>
      <c r="W123" s="229">
        <v>160.0</v>
      </c>
      <c r="X123" s="229">
        <v>10378.0</v>
      </c>
      <c r="Y123" s="229">
        <v>1606.0</v>
      </c>
      <c r="Z123" s="233" t="s">
        <v>588</v>
      </c>
      <c r="AA123" s="223" t="s">
        <v>37</v>
      </c>
    </row>
    <row r="124" ht="42.75" customHeight="1">
      <c r="A124" s="246">
        <v>140.0</v>
      </c>
      <c r="B124" s="246">
        <v>4.283E9</v>
      </c>
      <c r="C124" s="246" t="s">
        <v>10</v>
      </c>
      <c r="D124" s="246" t="s">
        <v>104</v>
      </c>
      <c r="E124" s="247" t="s">
        <v>589</v>
      </c>
      <c r="F124" s="246">
        <v>128.619145</v>
      </c>
      <c r="G124" s="246">
        <v>38.075493</v>
      </c>
      <c r="H124" s="246" t="s">
        <v>37</v>
      </c>
      <c r="I124" s="249" t="s">
        <v>37</v>
      </c>
      <c r="J124" s="250" t="s">
        <v>23</v>
      </c>
      <c r="K124" s="251" t="s">
        <v>37</v>
      </c>
      <c r="L124" s="251" t="s">
        <v>37</v>
      </c>
      <c r="M124" s="285" t="s">
        <v>37</v>
      </c>
      <c r="N124" s="253" t="s">
        <v>23</v>
      </c>
      <c r="O124" s="254" t="s">
        <v>37</v>
      </c>
      <c r="P124" s="246" t="s">
        <v>37</v>
      </c>
      <c r="Q124" s="246" t="s">
        <v>37</v>
      </c>
      <c r="R124" s="246" t="s">
        <v>37</v>
      </c>
      <c r="S124" s="246" t="s">
        <v>37</v>
      </c>
      <c r="T124" s="246" t="s">
        <v>37</v>
      </c>
      <c r="U124" s="248"/>
      <c r="V124" s="248"/>
      <c r="W124" s="248"/>
      <c r="X124" s="248"/>
      <c r="Y124" s="248"/>
      <c r="Z124" s="246" t="s">
        <v>37</v>
      </c>
      <c r="AA124" s="246" t="s">
        <v>590</v>
      </c>
    </row>
    <row r="125" ht="42.75" customHeight="1">
      <c r="A125" s="208">
        <v>141.0</v>
      </c>
      <c r="B125" s="208">
        <v>4.311E9</v>
      </c>
      <c r="C125" s="223" t="s">
        <v>10</v>
      </c>
      <c r="D125" s="223" t="s">
        <v>105</v>
      </c>
      <c r="E125" s="234" t="s">
        <v>591</v>
      </c>
      <c r="F125" s="223">
        <v>127.488975</v>
      </c>
      <c r="G125" s="223">
        <v>36.6424987</v>
      </c>
      <c r="H125" s="227" t="s">
        <v>592</v>
      </c>
      <c r="I125" s="210">
        <v>0.8244023083264633</v>
      </c>
      <c r="J125" s="211" t="s">
        <v>19</v>
      </c>
      <c r="K125" s="219">
        <v>107.0</v>
      </c>
      <c r="L125" s="219">
        <v>78.0</v>
      </c>
      <c r="M125" s="220" t="s">
        <v>348</v>
      </c>
      <c r="N125" s="241" t="s">
        <v>19</v>
      </c>
      <c r="O125" s="226">
        <v>43816.0</v>
      </c>
      <c r="P125" s="221" t="s">
        <v>207</v>
      </c>
      <c r="Q125" s="227" t="s">
        <v>227</v>
      </c>
      <c r="R125" s="227" t="s">
        <v>209</v>
      </c>
      <c r="S125" s="227" t="s">
        <v>210</v>
      </c>
      <c r="T125" s="227" t="s">
        <v>228</v>
      </c>
      <c r="U125" s="229">
        <v>50.0</v>
      </c>
      <c r="V125" s="229">
        <v>10.0</v>
      </c>
      <c r="W125" s="229">
        <v>4000.0</v>
      </c>
      <c r="X125" s="229">
        <v>462646.0</v>
      </c>
      <c r="Y125" s="229">
        <v>38994.0</v>
      </c>
      <c r="Z125" s="227" t="s">
        <v>37</v>
      </c>
      <c r="AA125" s="223"/>
    </row>
    <row r="126" ht="42.75" customHeight="1">
      <c r="A126" s="208">
        <v>142.0</v>
      </c>
      <c r="B126" s="208">
        <v>4.313E9</v>
      </c>
      <c r="C126" s="223" t="s">
        <v>10</v>
      </c>
      <c r="D126" s="223" t="s">
        <v>105</v>
      </c>
      <c r="E126" s="234" t="s">
        <v>593</v>
      </c>
      <c r="F126" s="223">
        <v>127.926012</v>
      </c>
      <c r="G126" s="223">
        <v>36.991105</v>
      </c>
      <c r="H126" s="231" t="s">
        <v>594</v>
      </c>
      <c r="I126" s="210">
        <v>0.9333333333333333</v>
      </c>
      <c r="J126" s="211" t="s">
        <v>19</v>
      </c>
      <c r="K126" s="219">
        <v>76.0</v>
      </c>
      <c r="L126" s="219">
        <v>109.0</v>
      </c>
      <c r="M126" s="220" t="s">
        <v>348</v>
      </c>
      <c r="N126" s="241" t="s">
        <v>19</v>
      </c>
      <c r="O126" s="226">
        <v>43647.0</v>
      </c>
      <c r="P126" s="221" t="s">
        <v>207</v>
      </c>
      <c r="Q126" s="227" t="s">
        <v>570</v>
      </c>
      <c r="R126" s="227" t="s">
        <v>209</v>
      </c>
      <c r="S126" s="231" t="s">
        <v>210</v>
      </c>
      <c r="T126" s="227" t="s">
        <v>264</v>
      </c>
      <c r="U126" s="229">
        <v>50.0</v>
      </c>
      <c r="V126" s="229">
        <v>10.0</v>
      </c>
      <c r="W126" s="229">
        <v>1400.0</v>
      </c>
      <c r="X126" s="229">
        <v>160183.0</v>
      </c>
      <c r="Y126" s="229">
        <v>10918.0</v>
      </c>
      <c r="Z126" s="233" t="s">
        <v>595</v>
      </c>
      <c r="AA126" s="223" t="s">
        <v>596</v>
      </c>
    </row>
    <row r="127" ht="42.75" customHeight="1">
      <c r="A127" s="208">
        <v>143.0</v>
      </c>
      <c r="B127" s="208">
        <v>4.315E9</v>
      </c>
      <c r="C127" s="223" t="s">
        <v>10</v>
      </c>
      <c r="D127" s="223" t="s">
        <v>105</v>
      </c>
      <c r="E127" s="234" t="s">
        <v>597</v>
      </c>
      <c r="F127" s="223">
        <v>128.191037</v>
      </c>
      <c r="G127" s="223">
        <v>37.132646</v>
      </c>
      <c r="H127" s="227" t="s">
        <v>598</v>
      </c>
      <c r="I127" s="210">
        <v>0.6788874841972187</v>
      </c>
      <c r="J127" s="211" t="s">
        <v>19</v>
      </c>
      <c r="K127" s="219">
        <v>148.0</v>
      </c>
      <c r="L127" s="219">
        <v>37.0</v>
      </c>
      <c r="M127" s="220" t="s">
        <v>467</v>
      </c>
      <c r="N127" s="241" t="s">
        <v>19</v>
      </c>
      <c r="O127" s="226">
        <v>43528.0</v>
      </c>
      <c r="P127" s="221" t="s">
        <v>207</v>
      </c>
      <c r="Q127" s="227" t="s">
        <v>519</v>
      </c>
      <c r="R127" s="227" t="s">
        <v>209</v>
      </c>
      <c r="S127" s="227" t="s">
        <v>210</v>
      </c>
      <c r="T127" s="227" t="s">
        <v>350</v>
      </c>
      <c r="U127" s="229">
        <v>100.0</v>
      </c>
      <c r="V127" s="229">
        <v>10.0</v>
      </c>
      <c r="W127" s="229">
        <v>1074.0</v>
      </c>
      <c r="X127" s="229">
        <v>80446.0</v>
      </c>
      <c r="Y127" s="229">
        <v>7674.0</v>
      </c>
      <c r="Z127" s="227" t="s">
        <v>37</v>
      </c>
      <c r="AA127" s="223" t="s">
        <v>37</v>
      </c>
    </row>
    <row r="128" ht="42.75" customHeight="1">
      <c r="A128" s="208">
        <v>144.0</v>
      </c>
      <c r="B128" s="208">
        <v>4.372E9</v>
      </c>
      <c r="C128" s="223" t="s">
        <v>10</v>
      </c>
      <c r="D128" s="223" t="s">
        <v>105</v>
      </c>
      <c r="E128" s="234" t="s">
        <v>599</v>
      </c>
      <c r="F128" s="223">
        <v>127.729485</v>
      </c>
      <c r="G128" s="223">
        <v>36.489455</v>
      </c>
      <c r="H128" s="231" t="s">
        <v>600</v>
      </c>
      <c r="I128" s="210">
        <v>0.5</v>
      </c>
      <c r="J128" s="211" t="s">
        <v>19</v>
      </c>
      <c r="K128" s="219">
        <v>169.0</v>
      </c>
      <c r="L128" s="219">
        <v>16.0</v>
      </c>
      <c r="M128" s="220" t="s">
        <v>348</v>
      </c>
      <c r="N128" s="283" t="s">
        <v>19</v>
      </c>
      <c r="O128" s="226">
        <v>43710.0</v>
      </c>
      <c r="P128" s="221" t="s">
        <v>207</v>
      </c>
      <c r="Q128" s="227" t="s">
        <v>388</v>
      </c>
      <c r="R128" s="227" t="s">
        <v>209</v>
      </c>
      <c r="S128" s="231" t="s">
        <v>210</v>
      </c>
      <c r="T128" s="231" t="s">
        <v>350</v>
      </c>
      <c r="U128" s="229">
        <v>50.0</v>
      </c>
      <c r="V128" s="229">
        <v>10.0</v>
      </c>
      <c r="W128" s="229">
        <v>210.0</v>
      </c>
      <c r="X128" s="229">
        <v>10759.0</v>
      </c>
      <c r="Y128" s="229">
        <v>1440.0</v>
      </c>
      <c r="Z128" s="233" t="s">
        <v>601</v>
      </c>
      <c r="AA128" s="223" t="s">
        <v>37</v>
      </c>
    </row>
    <row r="129" ht="42.75" customHeight="1">
      <c r="A129" s="208">
        <v>145.0</v>
      </c>
      <c r="B129" s="208">
        <v>4.373E9</v>
      </c>
      <c r="C129" s="223" t="s">
        <v>10</v>
      </c>
      <c r="D129" s="223" t="s">
        <v>105</v>
      </c>
      <c r="E129" s="234" t="s">
        <v>602</v>
      </c>
      <c r="F129" s="223">
        <v>127.5714191</v>
      </c>
      <c r="G129" s="223">
        <v>36.3064369</v>
      </c>
      <c r="H129" s="231" t="s">
        <v>603</v>
      </c>
      <c r="I129" s="210">
        <v>0.7322175732217573</v>
      </c>
      <c r="J129" s="211" t="s">
        <v>19</v>
      </c>
      <c r="K129" s="219">
        <v>130.0</v>
      </c>
      <c r="L129" s="219">
        <v>55.0</v>
      </c>
      <c r="M129" s="220" t="s">
        <v>436</v>
      </c>
      <c r="N129" s="237" t="s">
        <v>22</v>
      </c>
      <c r="O129" s="226">
        <v>43271.0</v>
      </c>
      <c r="P129" s="221" t="s">
        <v>207</v>
      </c>
      <c r="Q129" s="286" t="s">
        <v>604</v>
      </c>
      <c r="R129" s="320" t="s">
        <v>209</v>
      </c>
      <c r="S129" s="320" t="s">
        <v>210</v>
      </c>
      <c r="T129" s="231" t="s">
        <v>446</v>
      </c>
      <c r="U129" s="229">
        <v>70.0</v>
      </c>
      <c r="V129" s="229">
        <v>10.0</v>
      </c>
      <c r="W129" s="229">
        <v>700.0</v>
      </c>
      <c r="X129" s="229">
        <v>51234.0</v>
      </c>
      <c r="Y129" s="229">
        <v>2594.0</v>
      </c>
      <c r="Z129" s="233" t="s">
        <v>605</v>
      </c>
      <c r="AA129" s="223" t="s">
        <v>37</v>
      </c>
    </row>
    <row r="130" ht="42.75" customHeight="1">
      <c r="A130" s="208">
        <v>146.0</v>
      </c>
      <c r="B130" s="208">
        <v>4.374E9</v>
      </c>
      <c r="C130" s="208" t="s">
        <v>10</v>
      </c>
      <c r="D130" s="208" t="s">
        <v>105</v>
      </c>
      <c r="E130" s="207" t="s">
        <v>606</v>
      </c>
      <c r="F130" s="271">
        <v>127.783423</v>
      </c>
      <c r="G130" s="271">
        <v>36.175047</v>
      </c>
      <c r="H130" s="272" t="s">
        <v>607</v>
      </c>
      <c r="I130" s="210">
        <v>1.1</v>
      </c>
      <c r="J130" s="211" t="s">
        <v>17</v>
      </c>
      <c r="K130" s="219">
        <v>35.0</v>
      </c>
      <c r="L130" s="219">
        <v>150.0</v>
      </c>
      <c r="M130" s="313" t="s">
        <v>467</v>
      </c>
      <c r="N130" s="323" t="s">
        <v>19</v>
      </c>
      <c r="O130" s="275">
        <v>44221.0</v>
      </c>
      <c r="P130" s="272" t="s">
        <v>207</v>
      </c>
      <c r="Q130" s="272" t="s">
        <v>519</v>
      </c>
      <c r="R130" s="272" t="s">
        <v>209</v>
      </c>
      <c r="S130" s="272" t="s">
        <v>210</v>
      </c>
      <c r="T130" s="272" t="s">
        <v>350</v>
      </c>
      <c r="U130" s="277">
        <v>70.0</v>
      </c>
      <c r="V130" s="277">
        <v>10.0</v>
      </c>
      <c r="W130" s="277">
        <v>330.0</v>
      </c>
      <c r="X130" s="277">
        <v>17370.0</v>
      </c>
      <c r="Y130" s="277">
        <v>1863.0</v>
      </c>
      <c r="Z130" s="276" t="s">
        <v>1164</v>
      </c>
      <c r="AA130" s="270" t="s">
        <v>609</v>
      </c>
    </row>
    <row r="131" ht="42.75" customHeight="1">
      <c r="A131" s="208">
        <v>147.0</v>
      </c>
      <c r="B131" s="208">
        <v>4.3745E9</v>
      </c>
      <c r="C131" s="236" t="s">
        <v>10</v>
      </c>
      <c r="D131" s="236" t="s">
        <v>105</v>
      </c>
      <c r="E131" s="236" t="s">
        <v>610</v>
      </c>
      <c r="F131" s="236">
        <v>127.581507</v>
      </c>
      <c r="G131" s="236">
        <v>36.785345</v>
      </c>
      <c r="H131" s="221" t="s">
        <v>611</v>
      </c>
      <c r="I131" s="210">
        <v>2.1951219512195124</v>
      </c>
      <c r="J131" s="211" t="s">
        <v>17</v>
      </c>
      <c r="K131" s="219">
        <v>2.0</v>
      </c>
      <c r="L131" s="219">
        <v>183.0</v>
      </c>
      <c r="M131" s="273" t="s">
        <v>612</v>
      </c>
      <c r="N131" s="237" t="s">
        <v>19</v>
      </c>
      <c r="O131" s="238">
        <v>38128.0</v>
      </c>
      <c r="P131" s="221" t="s">
        <v>207</v>
      </c>
      <c r="Q131" s="221" t="s">
        <v>388</v>
      </c>
      <c r="R131" s="221" t="s">
        <v>209</v>
      </c>
      <c r="S131" s="221" t="s">
        <v>210</v>
      </c>
      <c r="T131" s="221" t="s">
        <v>350</v>
      </c>
      <c r="U131" s="235">
        <v>50.0</v>
      </c>
      <c r="V131" s="235">
        <v>10.0</v>
      </c>
      <c r="W131" s="235">
        <v>90.0</v>
      </c>
      <c r="X131" s="235">
        <v>10607.0</v>
      </c>
      <c r="Y131" s="235">
        <v>1494.0</v>
      </c>
      <c r="Z131" s="239" t="s">
        <v>613</v>
      </c>
      <c r="AA131" s="236" t="s">
        <v>37</v>
      </c>
    </row>
    <row r="132" ht="42.75" customHeight="1">
      <c r="A132" s="208">
        <v>148.0</v>
      </c>
      <c r="B132" s="208">
        <v>4.375E9</v>
      </c>
      <c r="C132" s="236" t="s">
        <v>10</v>
      </c>
      <c r="D132" s="236" t="s">
        <v>105</v>
      </c>
      <c r="E132" s="236" t="s">
        <v>614</v>
      </c>
      <c r="F132" s="236">
        <v>127.435602</v>
      </c>
      <c r="G132" s="236">
        <v>36.85542</v>
      </c>
      <c r="H132" s="221" t="s">
        <v>615</v>
      </c>
      <c r="I132" s="210">
        <v>0.9281609195402298</v>
      </c>
      <c r="J132" s="211" t="s">
        <v>19</v>
      </c>
      <c r="K132" s="219">
        <v>77.0</v>
      </c>
      <c r="L132" s="219">
        <v>108.0</v>
      </c>
      <c r="M132" s="220" t="s">
        <v>485</v>
      </c>
      <c r="N132" s="237" t="s">
        <v>19</v>
      </c>
      <c r="O132" s="238">
        <v>37257.0</v>
      </c>
      <c r="P132" s="221" t="s">
        <v>207</v>
      </c>
      <c r="Q132" s="221" t="s">
        <v>570</v>
      </c>
      <c r="R132" s="221" t="s">
        <v>209</v>
      </c>
      <c r="S132" s="221" t="s">
        <v>210</v>
      </c>
      <c r="T132" s="221" t="s">
        <v>616</v>
      </c>
      <c r="U132" s="235">
        <v>100.0</v>
      </c>
      <c r="V132" s="235">
        <v>10.0</v>
      </c>
      <c r="W132" s="235">
        <v>323.0</v>
      </c>
      <c r="X132" s="235">
        <v>37460.0</v>
      </c>
      <c r="Y132" s="235">
        <v>4038.0</v>
      </c>
      <c r="Z132" s="239" t="s">
        <v>617</v>
      </c>
      <c r="AA132" s="236" t="s">
        <v>618</v>
      </c>
    </row>
    <row r="133" ht="42.75" customHeight="1">
      <c r="A133" s="208">
        <v>149.0</v>
      </c>
      <c r="B133" s="208">
        <v>4.376E9</v>
      </c>
      <c r="C133" s="236" t="s">
        <v>10</v>
      </c>
      <c r="D133" s="236" t="s">
        <v>105</v>
      </c>
      <c r="E133" s="236" t="s">
        <v>619</v>
      </c>
      <c r="F133" s="236">
        <v>127.786704</v>
      </c>
      <c r="G133" s="236">
        <v>36.815381</v>
      </c>
      <c r="H133" s="221" t="s">
        <v>620</v>
      </c>
      <c r="I133" s="210">
        <v>1.3888888888888888</v>
      </c>
      <c r="J133" s="211" t="s">
        <v>17</v>
      </c>
      <c r="K133" s="219">
        <v>10.0</v>
      </c>
      <c r="L133" s="219">
        <v>175.0</v>
      </c>
      <c r="M133" s="220" t="s">
        <v>462</v>
      </c>
      <c r="N133" s="237" t="s">
        <v>19</v>
      </c>
      <c r="O133" s="238">
        <v>35156.0</v>
      </c>
      <c r="P133" s="221" t="s">
        <v>207</v>
      </c>
      <c r="Q133" s="221" t="s">
        <v>349</v>
      </c>
      <c r="R133" s="221" t="s">
        <v>209</v>
      </c>
      <c r="S133" s="221" t="s">
        <v>210</v>
      </c>
      <c r="T133" s="221" t="s">
        <v>350</v>
      </c>
      <c r="U133" s="235">
        <v>20.0</v>
      </c>
      <c r="V133" s="235">
        <v>10.0</v>
      </c>
      <c r="W133" s="235">
        <v>200.0</v>
      </c>
      <c r="X133" s="235">
        <v>30167.0</v>
      </c>
      <c r="Y133" s="235">
        <v>1294.0</v>
      </c>
      <c r="Z133" s="239" t="s">
        <v>621</v>
      </c>
      <c r="AA133" s="236" t="s">
        <v>622</v>
      </c>
    </row>
    <row r="134" ht="42.75" customHeight="1">
      <c r="A134" s="208">
        <v>150.0</v>
      </c>
      <c r="B134" s="208">
        <v>4.377E9</v>
      </c>
      <c r="C134" s="324" t="s">
        <v>10</v>
      </c>
      <c r="D134" s="324" t="s">
        <v>105</v>
      </c>
      <c r="E134" s="325" t="s">
        <v>623</v>
      </c>
      <c r="F134" s="324">
        <v>127.690487</v>
      </c>
      <c r="G134" s="324">
        <v>36.940282</v>
      </c>
      <c r="H134" s="286" t="s">
        <v>624</v>
      </c>
      <c r="I134" s="210">
        <v>0.6722689075630253</v>
      </c>
      <c r="J134" s="211" t="s">
        <v>19</v>
      </c>
      <c r="K134" s="219">
        <v>150.0</v>
      </c>
      <c r="L134" s="219">
        <v>35.0</v>
      </c>
      <c r="M134" s="289" t="s">
        <v>1165</v>
      </c>
      <c r="N134" s="283" t="s">
        <v>1166</v>
      </c>
      <c r="O134" s="326">
        <v>43878.0</v>
      </c>
      <c r="P134" s="221" t="s">
        <v>207</v>
      </c>
      <c r="Q134" s="286" t="s">
        <v>227</v>
      </c>
      <c r="R134" s="286" t="s">
        <v>209</v>
      </c>
      <c r="S134" s="286" t="s">
        <v>210</v>
      </c>
      <c r="T134" s="286" t="s">
        <v>228</v>
      </c>
      <c r="U134" s="327">
        <v>50.0</v>
      </c>
      <c r="V134" s="327">
        <v>10.0</v>
      </c>
      <c r="W134" s="327">
        <v>800.0</v>
      </c>
      <c r="X134" s="327">
        <v>81357.0</v>
      </c>
      <c r="Y134" s="327">
        <v>5011.0</v>
      </c>
      <c r="Z134" s="233" t="s">
        <v>1116</v>
      </c>
      <c r="AA134" s="324" t="s">
        <v>1117</v>
      </c>
    </row>
    <row r="135" ht="42.75" customHeight="1">
      <c r="A135" s="208">
        <v>151.0</v>
      </c>
      <c r="B135" s="208">
        <v>4.38E9</v>
      </c>
      <c r="C135" s="223" t="s">
        <v>10</v>
      </c>
      <c r="D135" s="223" t="s">
        <v>105</v>
      </c>
      <c r="E135" s="234" t="s">
        <v>629</v>
      </c>
      <c r="F135" s="223">
        <v>128.365589</v>
      </c>
      <c r="G135" s="223">
        <v>36.984539</v>
      </c>
      <c r="H135" s="231" t="s">
        <v>630</v>
      </c>
      <c r="I135" s="210">
        <v>0.8870967741935484</v>
      </c>
      <c r="J135" s="211" t="s">
        <v>19</v>
      </c>
      <c r="K135" s="219">
        <v>94.0</v>
      </c>
      <c r="L135" s="219">
        <v>91.0</v>
      </c>
      <c r="M135" s="220" t="s">
        <v>467</v>
      </c>
      <c r="N135" s="237" t="s">
        <v>19</v>
      </c>
      <c r="O135" s="226">
        <v>43756.0</v>
      </c>
      <c r="P135" s="221" t="s">
        <v>207</v>
      </c>
      <c r="Q135" s="227" t="s">
        <v>631</v>
      </c>
      <c r="R135" s="227" t="s">
        <v>209</v>
      </c>
      <c r="S135" s="231" t="s">
        <v>210</v>
      </c>
      <c r="T135" s="231" t="s">
        <v>350</v>
      </c>
      <c r="U135" s="229">
        <v>70.0</v>
      </c>
      <c r="V135" s="229">
        <v>10.0</v>
      </c>
      <c r="W135" s="229">
        <v>220.0</v>
      </c>
      <c r="X135" s="229">
        <v>11405.0</v>
      </c>
      <c r="Y135" s="229">
        <v>1143.0</v>
      </c>
      <c r="Z135" s="233" t="s">
        <v>632</v>
      </c>
      <c r="AA135" s="223" t="s">
        <v>633</v>
      </c>
    </row>
    <row r="136" ht="42.75" customHeight="1">
      <c r="A136" s="208">
        <v>152.0</v>
      </c>
      <c r="B136" s="208">
        <v>4.413E9</v>
      </c>
      <c r="C136" s="208" t="s">
        <v>10</v>
      </c>
      <c r="D136" s="208" t="s">
        <v>106</v>
      </c>
      <c r="E136" s="207" t="s">
        <v>634</v>
      </c>
      <c r="F136" s="223">
        <v>127.113892</v>
      </c>
      <c r="G136" s="223">
        <v>36.815147</v>
      </c>
      <c r="H136" s="227" t="s">
        <v>635</v>
      </c>
      <c r="I136" s="210">
        <v>1.166832174776564</v>
      </c>
      <c r="J136" s="211" t="s">
        <v>17</v>
      </c>
      <c r="K136" s="219">
        <v>21.0</v>
      </c>
      <c r="L136" s="219">
        <v>164.0</v>
      </c>
      <c r="M136" s="220" t="s">
        <v>524</v>
      </c>
      <c r="N136" s="241" t="s">
        <v>22</v>
      </c>
      <c r="O136" s="226">
        <v>43928.0</v>
      </c>
      <c r="P136" s="221" t="s">
        <v>207</v>
      </c>
      <c r="Q136" s="227" t="s">
        <v>227</v>
      </c>
      <c r="R136" s="227" t="s">
        <v>209</v>
      </c>
      <c r="S136" s="227" t="s">
        <v>210</v>
      </c>
      <c r="T136" s="227" t="s">
        <v>228</v>
      </c>
      <c r="U136" s="229">
        <v>30.0</v>
      </c>
      <c r="V136" s="229">
        <v>10.0</v>
      </c>
      <c r="W136" s="229">
        <v>4700.0</v>
      </c>
      <c r="X136" s="229">
        <v>332863.0</v>
      </c>
      <c r="Y136" s="229">
        <v>30200.0</v>
      </c>
      <c r="Z136" s="227" t="s">
        <v>636</v>
      </c>
      <c r="AA136" s="223" t="s">
        <v>637</v>
      </c>
    </row>
    <row r="137" ht="42.75" customHeight="1">
      <c r="A137" s="208">
        <v>153.0</v>
      </c>
      <c r="B137" s="208">
        <v>4.415E9</v>
      </c>
      <c r="C137" s="236" t="s">
        <v>10</v>
      </c>
      <c r="D137" s="236" t="s">
        <v>106</v>
      </c>
      <c r="E137" s="236" t="s">
        <v>638</v>
      </c>
      <c r="F137" s="236">
        <v>127.11904</v>
      </c>
      <c r="G137" s="236">
        <v>36.446556</v>
      </c>
      <c r="H137" s="221" t="s">
        <v>639</v>
      </c>
      <c r="I137" s="210">
        <v>0.6786233640329618</v>
      </c>
      <c r="J137" s="211" t="s">
        <v>19</v>
      </c>
      <c r="K137" s="219">
        <v>149.0</v>
      </c>
      <c r="L137" s="219">
        <v>36.0</v>
      </c>
      <c r="M137" s="220" t="s">
        <v>640</v>
      </c>
      <c r="N137" s="237" t="s">
        <v>19</v>
      </c>
      <c r="O137" s="238">
        <v>43739.0</v>
      </c>
      <c r="P137" s="221" t="s">
        <v>207</v>
      </c>
      <c r="Q137" s="221" t="s">
        <v>641</v>
      </c>
      <c r="R137" s="221" t="s">
        <v>209</v>
      </c>
      <c r="S137" s="221" t="s">
        <v>210</v>
      </c>
      <c r="T137" s="221" t="s">
        <v>247</v>
      </c>
      <c r="U137" s="235">
        <v>100.0</v>
      </c>
      <c r="V137" s="235">
        <v>10.0</v>
      </c>
      <c r="W137" s="235">
        <v>1400.0</v>
      </c>
      <c r="X137" s="235">
        <v>178633.0</v>
      </c>
      <c r="Y137" s="235">
        <v>4456.0</v>
      </c>
      <c r="Z137" s="330" t="s">
        <v>642</v>
      </c>
      <c r="AA137" s="236" t="s">
        <v>37</v>
      </c>
    </row>
    <row r="138" ht="42.75" customHeight="1">
      <c r="A138" s="208">
        <v>154.0</v>
      </c>
      <c r="B138" s="208">
        <v>4.418E9</v>
      </c>
      <c r="C138" s="223" t="s">
        <v>10</v>
      </c>
      <c r="D138" s="223" t="s">
        <v>106</v>
      </c>
      <c r="E138" s="234" t="s">
        <v>643</v>
      </c>
      <c r="F138" s="223">
        <v>126.612803</v>
      </c>
      <c r="G138" s="223">
        <v>36.333452</v>
      </c>
      <c r="H138" s="227" t="s">
        <v>644</v>
      </c>
      <c r="I138" s="210">
        <v>1.0471698113207548</v>
      </c>
      <c r="J138" s="211" t="s">
        <v>17</v>
      </c>
      <c r="K138" s="219">
        <v>47.0</v>
      </c>
      <c r="L138" s="219">
        <v>138.0</v>
      </c>
      <c r="M138" s="220" t="s">
        <v>467</v>
      </c>
      <c r="N138" s="241" t="s">
        <v>19</v>
      </c>
      <c r="O138" s="226">
        <v>43717.0</v>
      </c>
      <c r="P138" s="221" t="s">
        <v>207</v>
      </c>
      <c r="Q138" s="227" t="s">
        <v>1167</v>
      </c>
      <c r="R138" s="227" t="s">
        <v>209</v>
      </c>
      <c r="S138" s="227" t="s">
        <v>210</v>
      </c>
      <c r="T138" s="227" t="s">
        <v>350</v>
      </c>
      <c r="U138" s="229">
        <v>70.0</v>
      </c>
      <c r="V138" s="229">
        <v>10.0</v>
      </c>
      <c r="W138" s="229">
        <v>444.0</v>
      </c>
      <c r="X138" s="229">
        <v>31065.0</v>
      </c>
      <c r="Y138" s="229">
        <v>4224.0</v>
      </c>
      <c r="Z138" s="233" t="s">
        <v>646</v>
      </c>
      <c r="AA138" s="234" t="s">
        <v>647</v>
      </c>
    </row>
    <row r="139" ht="42.75" customHeight="1">
      <c r="A139" s="208">
        <v>155.0</v>
      </c>
      <c r="B139" s="208">
        <v>4.42E9</v>
      </c>
      <c r="C139" s="208" t="s">
        <v>10</v>
      </c>
      <c r="D139" s="208" t="s">
        <v>106</v>
      </c>
      <c r="E139" s="207" t="s">
        <v>648</v>
      </c>
      <c r="F139" s="223">
        <v>127.002474</v>
      </c>
      <c r="G139" s="223">
        <v>36.790013</v>
      </c>
      <c r="H139" s="231" t="s">
        <v>649</v>
      </c>
      <c r="I139" s="210">
        <v>0.9028530155290718</v>
      </c>
      <c r="J139" s="211" t="s">
        <v>19</v>
      </c>
      <c r="K139" s="219">
        <v>86.0</v>
      </c>
      <c r="L139" s="219">
        <v>99.0</v>
      </c>
      <c r="M139" s="220" t="s">
        <v>440</v>
      </c>
      <c r="N139" s="283" t="s">
        <v>18</v>
      </c>
      <c r="O139" s="226">
        <v>39417.0</v>
      </c>
      <c r="P139" s="221" t="s">
        <v>207</v>
      </c>
      <c r="Q139" s="227" t="s">
        <v>379</v>
      </c>
      <c r="R139" s="227" t="s">
        <v>209</v>
      </c>
      <c r="S139" s="231" t="s">
        <v>210</v>
      </c>
      <c r="T139" s="231" t="s">
        <v>350</v>
      </c>
      <c r="U139" s="229">
        <v>30.0</v>
      </c>
      <c r="V139" s="229">
        <v>10.0</v>
      </c>
      <c r="W139" s="229">
        <v>2500.0</v>
      </c>
      <c r="X139" s="229">
        <v>247881.0</v>
      </c>
      <c r="Y139" s="229">
        <v>12423.0</v>
      </c>
      <c r="Z139" s="227" t="s">
        <v>650</v>
      </c>
      <c r="AA139" s="223" t="s">
        <v>37</v>
      </c>
    </row>
    <row r="140" ht="42.75" customHeight="1">
      <c r="A140" s="208">
        <v>156.0</v>
      </c>
      <c r="B140" s="208">
        <v>4.421E9</v>
      </c>
      <c r="C140" s="236" t="s">
        <v>10</v>
      </c>
      <c r="D140" s="236" t="s">
        <v>106</v>
      </c>
      <c r="E140" s="236" t="s">
        <v>651</v>
      </c>
      <c r="F140" s="236">
        <v>126.4502766</v>
      </c>
      <c r="G140" s="236">
        <v>36.7849216</v>
      </c>
      <c r="H140" s="221" t="s">
        <v>652</v>
      </c>
      <c r="I140" s="210">
        <v>0.9137931034482759</v>
      </c>
      <c r="J140" s="211" t="s">
        <v>19</v>
      </c>
      <c r="K140" s="219">
        <v>83.0</v>
      </c>
      <c r="L140" s="219">
        <v>102.0</v>
      </c>
      <c r="M140" s="220" t="s">
        <v>653</v>
      </c>
      <c r="N140" s="237" t="s">
        <v>19</v>
      </c>
      <c r="O140" s="238">
        <v>43678.0</v>
      </c>
      <c r="P140" s="221" t="s">
        <v>207</v>
      </c>
      <c r="Q140" s="221" t="s">
        <v>513</v>
      </c>
      <c r="R140" s="221" t="s">
        <v>209</v>
      </c>
      <c r="S140" s="221" t="s">
        <v>210</v>
      </c>
      <c r="T140" s="221" t="s">
        <v>350</v>
      </c>
      <c r="U140" s="235">
        <v>30.0</v>
      </c>
      <c r="V140" s="235">
        <v>10.0</v>
      </c>
      <c r="W140" s="235">
        <v>1060.0</v>
      </c>
      <c r="X140" s="235">
        <v>288063.0</v>
      </c>
      <c r="Y140" s="235">
        <v>6323.0</v>
      </c>
      <c r="Z140" s="239" t="s">
        <v>654</v>
      </c>
      <c r="AA140" s="236" t="s">
        <v>655</v>
      </c>
    </row>
    <row r="141" ht="42.75" customHeight="1">
      <c r="A141" s="208">
        <v>157.0</v>
      </c>
      <c r="B141" s="208">
        <v>4.423E9</v>
      </c>
      <c r="C141" s="223" t="s">
        <v>10</v>
      </c>
      <c r="D141" s="223" t="s">
        <v>106</v>
      </c>
      <c r="E141" s="234" t="s">
        <v>656</v>
      </c>
      <c r="F141" s="223">
        <v>127.0986227</v>
      </c>
      <c r="G141" s="223">
        <v>36.1872399</v>
      </c>
      <c r="H141" s="231" t="s">
        <v>657</v>
      </c>
      <c r="I141" s="210">
        <v>1.1382978723404256</v>
      </c>
      <c r="J141" s="211" t="s">
        <v>17</v>
      </c>
      <c r="K141" s="219">
        <v>26.0</v>
      </c>
      <c r="L141" s="219">
        <v>159.0</v>
      </c>
      <c r="M141" s="220" t="s">
        <v>467</v>
      </c>
      <c r="N141" s="241" t="s">
        <v>19</v>
      </c>
      <c r="O141" s="226">
        <v>43709.0</v>
      </c>
      <c r="P141" s="221" t="s">
        <v>207</v>
      </c>
      <c r="Q141" s="227" t="s">
        <v>1168</v>
      </c>
      <c r="R141" s="227" t="s">
        <v>209</v>
      </c>
      <c r="S141" s="231" t="s">
        <v>210</v>
      </c>
      <c r="T141" s="231" t="s">
        <v>659</v>
      </c>
      <c r="U141" s="229">
        <v>70.0</v>
      </c>
      <c r="V141" s="229">
        <v>10.0</v>
      </c>
      <c r="W141" s="229">
        <v>1177.0</v>
      </c>
      <c r="X141" s="229">
        <v>108056.0</v>
      </c>
      <c r="Y141" s="229">
        <v>4644.0</v>
      </c>
      <c r="Z141" s="233" t="s">
        <v>1120</v>
      </c>
      <c r="AA141" s="223" t="s">
        <v>37</v>
      </c>
    </row>
    <row r="142" ht="42.75" customHeight="1">
      <c r="A142" s="208">
        <v>158.0</v>
      </c>
      <c r="B142" s="208">
        <v>4.425E9</v>
      </c>
      <c r="C142" s="236" t="s">
        <v>10</v>
      </c>
      <c r="D142" s="236" t="s">
        <v>106</v>
      </c>
      <c r="E142" s="236" t="s">
        <v>661</v>
      </c>
      <c r="F142" s="208">
        <v>127.248633</v>
      </c>
      <c r="G142" s="208">
        <v>36.274554</v>
      </c>
      <c r="H142" s="221" t="s">
        <v>662</v>
      </c>
      <c r="I142" s="210">
        <v>1.1336032388663968</v>
      </c>
      <c r="J142" s="211" t="s">
        <v>17</v>
      </c>
      <c r="K142" s="219">
        <v>29.0</v>
      </c>
      <c r="L142" s="219">
        <v>156.0</v>
      </c>
      <c r="M142" s="220" t="s">
        <v>663</v>
      </c>
      <c r="N142" s="237" t="s">
        <v>19</v>
      </c>
      <c r="O142" s="238">
        <v>43466.0</v>
      </c>
      <c r="P142" s="221" t="s">
        <v>207</v>
      </c>
      <c r="Q142" s="221" t="s">
        <v>664</v>
      </c>
      <c r="R142" s="221" t="s">
        <v>209</v>
      </c>
      <c r="S142" s="221" t="s">
        <v>210</v>
      </c>
      <c r="T142" s="221" t="s">
        <v>350</v>
      </c>
      <c r="U142" s="235">
        <v>50.0</v>
      </c>
      <c r="V142" s="235">
        <v>10.0</v>
      </c>
      <c r="W142" s="235">
        <v>280.0</v>
      </c>
      <c r="X142" s="235">
        <v>23616.0</v>
      </c>
      <c r="Y142" s="235">
        <v>1564.0</v>
      </c>
      <c r="Z142" s="239" t="s">
        <v>665</v>
      </c>
      <c r="AA142" s="236" t="s">
        <v>666</v>
      </c>
    </row>
    <row r="143" ht="42.75" customHeight="1">
      <c r="A143" s="208">
        <v>159.0</v>
      </c>
      <c r="B143" s="208">
        <v>4.427E9</v>
      </c>
      <c r="C143" s="223" t="s">
        <v>10</v>
      </c>
      <c r="D143" s="223" t="s">
        <v>106</v>
      </c>
      <c r="E143" s="234" t="s">
        <v>667</v>
      </c>
      <c r="F143" s="223">
        <v>126.6459003</v>
      </c>
      <c r="G143" s="223">
        <v>36.8899744</v>
      </c>
      <c r="H143" s="231" t="s">
        <v>668</v>
      </c>
      <c r="I143" s="210">
        <v>0.468063872255489</v>
      </c>
      <c r="J143" s="211" t="s">
        <v>19</v>
      </c>
      <c r="K143" s="219">
        <v>174.0</v>
      </c>
      <c r="L143" s="219">
        <v>11.0</v>
      </c>
      <c r="M143" s="220" t="s">
        <v>348</v>
      </c>
      <c r="N143" s="241" t="s">
        <v>19</v>
      </c>
      <c r="O143" s="226">
        <v>43891.0</v>
      </c>
      <c r="P143" s="221" t="s">
        <v>207</v>
      </c>
      <c r="Q143" s="227" t="s">
        <v>513</v>
      </c>
      <c r="R143" s="227" t="s">
        <v>209</v>
      </c>
      <c r="S143" s="231" t="s">
        <v>210</v>
      </c>
      <c r="T143" s="231" t="s">
        <v>350</v>
      </c>
      <c r="U143" s="229">
        <v>50.0</v>
      </c>
      <c r="V143" s="229">
        <v>10.0</v>
      </c>
      <c r="W143" s="229">
        <v>469.0</v>
      </c>
      <c r="X143" s="229">
        <v>42573.0</v>
      </c>
      <c r="Y143" s="229">
        <v>5497.0</v>
      </c>
      <c r="Z143" s="233" t="s">
        <v>669</v>
      </c>
      <c r="AA143" s="223" t="s">
        <v>37</v>
      </c>
    </row>
    <row r="144" ht="42.75" customHeight="1">
      <c r="A144" s="208">
        <v>160.0</v>
      </c>
      <c r="B144" s="208">
        <v>4.471E9</v>
      </c>
      <c r="C144" s="223" t="s">
        <v>10</v>
      </c>
      <c r="D144" s="223" t="s">
        <v>106</v>
      </c>
      <c r="E144" s="234" t="s">
        <v>670</v>
      </c>
      <c r="F144" s="223">
        <v>127.488213</v>
      </c>
      <c r="G144" s="223">
        <v>36.108857</v>
      </c>
      <c r="H144" s="231" t="s">
        <v>671</v>
      </c>
      <c r="I144" s="210">
        <v>0.6946107784431138</v>
      </c>
      <c r="J144" s="211" t="s">
        <v>19</v>
      </c>
      <c r="K144" s="219">
        <v>138.0</v>
      </c>
      <c r="L144" s="219">
        <v>47.0</v>
      </c>
      <c r="M144" s="220" t="s">
        <v>348</v>
      </c>
      <c r="N144" s="241" t="s">
        <v>19</v>
      </c>
      <c r="O144" s="226">
        <v>44013.0</v>
      </c>
      <c r="P144" s="221" t="s">
        <v>207</v>
      </c>
      <c r="Q144" s="227" t="s">
        <v>570</v>
      </c>
      <c r="R144" s="227" t="s">
        <v>209</v>
      </c>
      <c r="S144" s="231" t="s">
        <v>210</v>
      </c>
      <c r="T144" s="231" t="s">
        <v>350</v>
      </c>
      <c r="U144" s="229">
        <v>50.0</v>
      </c>
      <c r="V144" s="229">
        <v>10.0</v>
      </c>
      <c r="W144" s="229">
        <v>232.0</v>
      </c>
      <c r="X144" s="229">
        <v>15549.0</v>
      </c>
      <c r="Y144" s="229">
        <v>2545.0</v>
      </c>
      <c r="Z144" s="233" t="s">
        <v>672</v>
      </c>
      <c r="AA144" s="223" t="s">
        <v>37</v>
      </c>
    </row>
    <row r="145" ht="42.75" customHeight="1">
      <c r="A145" s="208">
        <v>161.0</v>
      </c>
      <c r="B145" s="208">
        <v>4.476E9</v>
      </c>
      <c r="C145" s="223" t="s">
        <v>10</v>
      </c>
      <c r="D145" s="223" t="s">
        <v>106</v>
      </c>
      <c r="E145" s="234" t="s">
        <v>673</v>
      </c>
      <c r="F145" s="223">
        <v>126.909775</v>
      </c>
      <c r="G145" s="223">
        <v>36.275658</v>
      </c>
      <c r="H145" s="221" t="s">
        <v>674</v>
      </c>
      <c r="I145" s="210">
        <v>0.8341056533827618</v>
      </c>
      <c r="J145" s="211" t="s">
        <v>19</v>
      </c>
      <c r="K145" s="219">
        <v>105.0</v>
      </c>
      <c r="L145" s="219">
        <v>80.0</v>
      </c>
      <c r="M145" s="289" t="s">
        <v>675</v>
      </c>
      <c r="N145" s="241" t="s">
        <v>19</v>
      </c>
      <c r="O145" s="226">
        <v>43815.0</v>
      </c>
      <c r="P145" s="221" t="s">
        <v>207</v>
      </c>
      <c r="Q145" s="227" t="s">
        <v>519</v>
      </c>
      <c r="R145" s="227" t="s">
        <v>209</v>
      </c>
      <c r="S145" s="231" t="s">
        <v>210</v>
      </c>
      <c r="T145" s="227" t="s">
        <v>676</v>
      </c>
      <c r="U145" s="229">
        <v>100.0</v>
      </c>
      <c r="V145" s="229">
        <v>15.0</v>
      </c>
      <c r="W145" s="229">
        <v>900.0</v>
      </c>
      <c r="X145" s="229">
        <v>69889.0</v>
      </c>
      <c r="Y145" s="229">
        <v>3380.0</v>
      </c>
      <c r="Z145" s="302" t="s">
        <v>677</v>
      </c>
      <c r="AA145" s="223" t="s">
        <v>678</v>
      </c>
    </row>
    <row r="146" ht="42.75" customHeight="1">
      <c r="A146" s="208">
        <v>162.0</v>
      </c>
      <c r="B146" s="208">
        <v>4.477E9</v>
      </c>
      <c r="C146" s="223" t="s">
        <v>10</v>
      </c>
      <c r="D146" s="223" t="s">
        <v>106</v>
      </c>
      <c r="E146" s="234" t="s">
        <v>679</v>
      </c>
      <c r="F146" s="223">
        <v>126.6917418</v>
      </c>
      <c r="G146" s="223">
        <v>36.080286</v>
      </c>
      <c r="H146" s="231" t="s">
        <v>680</v>
      </c>
      <c r="I146" s="210">
        <v>0.8957654723127035</v>
      </c>
      <c r="J146" s="211" t="s">
        <v>19</v>
      </c>
      <c r="K146" s="219">
        <v>91.0</v>
      </c>
      <c r="L146" s="219">
        <v>94.0</v>
      </c>
      <c r="M146" s="220" t="s">
        <v>467</v>
      </c>
      <c r="N146" s="283" t="s">
        <v>19</v>
      </c>
      <c r="O146" s="226">
        <v>39610.0</v>
      </c>
      <c r="P146" s="221" t="s">
        <v>207</v>
      </c>
      <c r="Q146" s="227" t="s">
        <v>1169</v>
      </c>
      <c r="R146" s="227" t="s">
        <v>209</v>
      </c>
      <c r="S146" s="231" t="s">
        <v>210</v>
      </c>
      <c r="T146" s="231" t="s">
        <v>350</v>
      </c>
      <c r="U146" s="229">
        <v>70.0</v>
      </c>
      <c r="V146" s="229">
        <v>10.0</v>
      </c>
      <c r="W146" s="229">
        <v>275.0</v>
      </c>
      <c r="X146" s="229">
        <v>35630.0</v>
      </c>
      <c r="Y146" s="229">
        <v>2543.0</v>
      </c>
      <c r="Z146" s="231" t="s">
        <v>682</v>
      </c>
      <c r="AA146" s="223" t="s">
        <v>683</v>
      </c>
    </row>
    <row r="147" ht="42.75" customHeight="1">
      <c r="A147" s="208">
        <v>163.0</v>
      </c>
      <c r="B147" s="208">
        <v>4.479E9</v>
      </c>
      <c r="C147" s="223" t="s">
        <v>10</v>
      </c>
      <c r="D147" s="223" t="s">
        <v>106</v>
      </c>
      <c r="E147" s="234" t="s">
        <v>684</v>
      </c>
      <c r="F147" s="223">
        <v>126.802238</v>
      </c>
      <c r="G147" s="223">
        <v>36.459151</v>
      </c>
      <c r="H147" s="227" t="s">
        <v>685</v>
      </c>
      <c r="I147" s="210">
        <v>0.847457627118644</v>
      </c>
      <c r="J147" s="211" t="s">
        <v>19</v>
      </c>
      <c r="K147" s="219">
        <v>102.0</v>
      </c>
      <c r="L147" s="219">
        <v>83.0</v>
      </c>
      <c r="M147" s="220" t="s">
        <v>467</v>
      </c>
      <c r="N147" s="237" t="s">
        <v>22</v>
      </c>
      <c r="O147" s="226">
        <v>44013.0</v>
      </c>
      <c r="P147" s="221" t="s">
        <v>207</v>
      </c>
      <c r="Q147" s="227" t="s">
        <v>570</v>
      </c>
      <c r="R147" s="227" t="s">
        <v>209</v>
      </c>
      <c r="S147" s="227" t="s">
        <v>210</v>
      </c>
      <c r="T147" s="227" t="s">
        <v>350</v>
      </c>
      <c r="U147" s="229">
        <v>70.0</v>
      </c>
      <c r="V147" s="229">
        <v>10.0</v>
      </c>
      <c r="W147" s="229">
        <v>150.0</v>
      </c>
      <c r="X147" s="229">
        <v>10677.0</v>
      </c>
      <c r="Y147" s="229">
        <v>1012.0</v>
      </c>
      <c r="Z147" s="227" t="s">
        <v>686</v>
      </c>
      <c r="AA147" s="223" t="s">
        <v>37</v>
      </c>
    </row>
    <row r="148" ht="42.75" customHeight="1">
      <c r="A148" s="208">
        <v>164.0</v>
      </c>
      <c r="B148" s="208">
        <v>4.48E9</v>
      </c>
      <c r="C148" s="236" t="s">
        <v>10</v>
      </c>
      <c r="D148" s="236" t="s">
        <v>106</v>
      </c>
      <c r="E148" s="236" t="s">
        <v>687</v>
      </c>
      <c r="F148" s="236">
        <v>126.660775</v>
      </c>
      <c r="G148" s="236">
        <v>36.601324</v>
      </c>
      <c r="H148" s="221" t="s">
        <v>688</v>
      </c>
      <c r="I148" s="210">
        <v>1.0</v>
      </c>
      <c r="J148" s="211" t="s">
        <v>18</v>
      </c>
      <c r="K148" s="219">
        <v>57.0</v>
      </c>
      <c r="L148" s="219">
        <v>124.0</v>
      </c>
      <c r="M148" s="220" t="s">
        <v>348</v>
      </c>
      <c r="N148" s="237" t="s">
        <v>19</v>
      </c>
      <c r="O148" s="238">
        <v>43983.0</v>
      </c>
      <c r="P148" s="221" t="s">
        <v>207</v>
      </c>
      <c r="Q148" s="221" t="s">
        <v>379</v>
      </c>
      <c r="R148" s="221" t="s">
        <v>209</v>
      </c>
      <c r="S148" s="221" t="s">
        <v>210</v>
      </c>
      <c r="T148" s="221" t="s">
        <v>689</v>
      </c>
      <c r="U148" s="235">
        <v>50.0</v>
      </c>
      <c r="V148" s="235">
        <v>10.0</v>
      </c>
      <c r="W148" s="235">
        <v>400.0</v>
      </c>
      <c r="X148" s="235">
        <v>55455.0</v>
      </c>
      <c r="Y148" s="235">
        <v>3566.0</v>
      </c>
      <c r="Z148" s="239" t="s">
        <v>690</v>
      </c>
      <c r="AA148" s="236" t="s">
        <v>691</v>
      </c>
    </row>
    <row r="149" ht="42.75" customHeight="1">
      <c r="A149" s="208">
        <v>165.0</v>
      </c>
      <c r="B149" s="208">
        <v>4.481E9</v>
      </c>
      <c r="C149" s="324" t="s">
        <v>10</v>
      </c>
      <c r="D149" s="324" t="s">
        <v>106</v>
      </c>
      <c r="E149" s="325" t="s">
        <v>692</v>
      </c>
      <c r="F149" s="236">
        <v>126.504073</v>
      </c>
      <c r="G149" s="236">
        <v>36.4051165</v>
      </c>
      <c r="H149" s="227" t="s">
        <v>693</v>
      </c>
      <c r="I149" s="210">
        <v>0.9861495844875346</v>
      </c>
      <c r="J149" s="211" t="s">
        <v>19</v>
      </c>
      <c r="K149" s="219">
        <v>67.0</v>
      </c>
      <c r="L149" s="219">
        <v>118.0</v>
      </c>
      <c r="M149" s="220" t="s">
        <v>467</v>
      </c>
      <c r="N149" s="283" t="s">
        <v>18</v>
      </c>
      <c r="O149" s="226">
        <v>36495.0</v>
      </c>
      <c r="P149" s="221" t="s">
        <v>207</v>
      </c>
      <c r="Q149" s="286" t="s">
        <v>513</v>
      </c>
      <c r="R149" s="286" t="s">
        <v>209</v>
      </c>
      <c r="S149" s="286" t="s">
        <v>210</v>
      </c>
      <c r="T149" s="227" t="s">
        <v>350</v>
      </c>
      <c r="U149" s="229">
        <v>70.0</v>
      </c>
      <c r="V149" s="229">
        <v>10.0</v>
      </c>
      <c r="W149" s="229">
        <v>356.0</v>
      </c>
      <c r="X149" s="229">
        <v>25248.0</v>
      </c>
      <c r="Y149" s="229">
        <v>3276.0</v>
      </c>
      <c r="Z149" s="233" t="s">
        <v>694</v>
      </c>
      <c r="AA149" s="223" t="s">
        <v>37</v>
      </c>
    </row>
    <row r="150" ht="42.75" customHeight="1">
      <c r="A150" s="208">
        <v>166.0</v>
      </c>
      <c r="B150" s="208">
        <v>4.4825E9</v>
      </c>
      <c r="C150" s="223" t="s">
        <v>10</v>
      </c>
      <c r="D150" s="223" t="s">
        <v>106</v>
      </c>
      <c r="E150" s="234" t="s">
        <v>695</v>
      </c>
      <c r="F150" s="223">
        <v>126.297913</v>
      </c>
      <c r="G150" s="223">
        <v>36.74561</v>
      </c>
      <c r="H150" s="231" t="s">
        <v>696</v>
      </c>
      <c r="I150" s="210">
        <v>0.8528864059590316</v>
      </c>
      <c r="J150" s="211" t="s">
        <v>19</v>
      </c>
      <c r="K150" s="219">
        <v>101.0</v>
      </c>
      <c r="L150" s="219">
        <v>84.0</v>
      </c>
      <c r="M150" s="220" t="s">
        <v>348</v>
      </c>
      <c r="N150" s="241" t="s">
        <v>19</v>
      </c>
      <c r="O150" s="226">
        <v>37257.0</v>
      </c>
      <c r="P150" s="221" t="s">
        <v>207</v>
      </c>
      <c r="Q150" s="227" t="s">
        <v>570</v>
      </c>
      <c r="R150" s="227" t="s">
        <v>209</v>
      </c>
      <c r="S150" s="231" t="s">
        <v>210</v>
      </c>
      <c r="T150" s="231" t="s">
        <v>350</v>
      </c>
      <c r="U150" s="229">
        <v>50.0</v>
      </c>
      <c r="V150" s="229">
        <v>10.0</v>
      </c>
      <c r="W150" s="229">
        <v>458.0</v>
      </c>
      <c r="X150" s="229">
        <v>30852.0</v>
      </c>
      <c r="Y150" s="229">
        <v>2523.0</v>
      </c>
      <c r="Z150" s="233" t="s">
        <v>697</v>
      </c>
      <c r="AA150" s="223" t="s">
        <v>37</v>
      </c>
    </row>
    <row r="151" ht="42.75" customHeight="1">
      <c r="A151" s="208">
        <v>167.0</v>
      </c>
      <c r="B151" s="208">
        <v>4.511E9</v>
      </c>
      <c r="C151" s="223" t="s">
        <v>10</v>
      </c>
      <c r="D151" s="223" t="s">
        <v>107</v>
      </c>
      <c r="E151" s="234" t="s">
        <v>698</v>
      </c>
      <c r="F151" s="223">
        <v>127.14805</v>
      </c>
      <c r="G151" s="223">
        <v>35.824171</v>
      </c>
      <c r="H151" s="231" t="s">
        <v>699</v>
      </c>
      <c r="I151" s="210">
        <v>1.0</v>
      </c>
      <c r="J151" s="211" t="s">
        <v>18</v>
      </c>
      <c r="K151" s="219">
        <v>57.0</v>
      </c>
      <c r="L151" s="219">
        <v>124.0</v>
      </c>
      <c r="M151" s="331" t="s">
        <v>432</v>
      </c>
      <c r="N151" s="232" t="s">
        <v>22</v>
      </c>
      <c r="O151" s="226">
        <v>44137.0</v>
      </c>
      <c r="P151" s="221" t="s">
        <v>207</v>
      </c>
      <c r="Q151" s="231" t="s">
        <v>227</v>
      </c>
      <c r="R151" s="231" t="s">
        <v>209</v>
      </c>
      <c r="S151" s="231" t="s">
        <v>210</v>
      </c>
      <c r="T151" s="231" t="s">
        <v>700</v>
      </c>
      <c r="U151" s="229">
        <v>50.0</v>
      </c>
      <c r="V151" s="229">
        <v>10.0</v>
      </c>
      <c r="W151" s="229">
        <v>2400.0</v>
      </c>
      <c r="X151" s="229">
        <v>321230.0</v>
      </c>
      <c r="Y151" s="229">
        <v>30996.0</v>
      </c>
      <c r="Z151" s="231" t="s">
        <v>701</v>
      </c>
      <c r="AA151" s="223" t="s">
        <v>37</v>
      </c>
    </row>
    <row r="152" ht="42.75" customHeight="1">
      <c r="A152" s="208">
        <v>168.0</v>
      </c>
      <c r="B152" s="208">
        <v>4.513E9</v>
      </c>
      <c r="C152" s="223" t="s">
        <v>10</v>
      </c>
      <c r="D152" s="223" t="s">
        <v>107</v>
      </c>
      <c r="E152" s="234" t="s">
        <v>702</v>
      </c>
      <c r="F152" s="223">
        <v>126.736875</v>
      </c>
      <c r="G152" s="223">
        <v>35.9676263</v>
      </c>
      <c r="H152" s="231" t="s">
        <v>703</v>
      </c>
      <c r="I152" s="210">
        <v>0.9452492020623618</v>
      </c>
      <c r="J152" s="211" t="s">
        <v>19</v>
      </c>
      <c r="K152" s="219">
        <v>75.0</v>
      </c>
      <c r="L152" s="219">
        <v>110.0</v>
      </c>
      <c r="M152" s="220" t="s">
        <v>348</v>
      </c>
      <c r="N152" s="241" t="s">
        <v>19</v>
      </c>
      <c r="O152" s="226">
        <v>43346.0</v>
      </c>
      <c r="P152" s="221" t="s">
        <v>207</v>
      </c>
      <c r="Q152" s="227" t="s">
        <v>1170</v>
      </c>
      <c r="R152" s="227" t="s">
        <v>209</v>
      </c>
      <c r="S152" s="231" t="s">
        <v>210</v>
      </c>
      <c r="T152" s="231" t="s">
        <v>350</v>
      </c>
      <c r="U152" s="229">
        <v>50.0</v>
      </c>
      <c r="V152" s="229">
        <v>10.0</v>
      </c>
      <c r="W152" s="229">
        <v>3850.0</v>
      </c>
      <c r="X152" s="229">
        <v>202192.0</v>
      </c>
      <c r="Y152" s="229">
        <v>12642.0</v>
      </c>
      <c r="Z152" s="227" t="s">
        <v>705</v>
      </c>
      <c r="AA152" s="223" t="s">
        <v>37</v>
      </c>
    </row>
    <row r="153" ht="42.75" customHeight="1">
      <c r="A153" s="208">
        <v>169.0</v>
      </c>
      <c r="B153" s="208">
        <v>4.514E9</v>
      </c>
      <c r="C153" s="307" t="s">
        <v>10</v>
      </c>
      <c r="D153" s="307" t="s">
        <v>107</v>
      </c>
      <c r="E153" s="307" t="s">
        <v>706</v>
      </c>
      <c r="F153" s="223">
        <v>126.957786</v>
      </c>
      <c r="G153" s="223">
        <v>35.948295</v>
      </c>
      <c r="H153" s="227" t="s">
        <v>707</v>
      </c>
      <c r="I153" s="210">
        <v>0.9236667828511677</v>
      </c>
      <c r="J153" s="211" t="s">
        <v>19</v>
      </c>
      <c r="K153" s="219">
        <v>80.0</v>
      </c>
      <c r="L153" s="219">
        <v>105.0</v>
      </c>
      <c r="M153" s="332" t="s">
        <v>436</v>
      </c>
      <c r="N153" s="241" t="s">
        <v>19</v>
      </c>
      <c r="O153" s="226">
        <v>43847.0</v>
      </c>
      <c r="P153" s="221" t="s">
        <v>207</v>
      </c>
      <c r="Q153" s="227" t="s">
        <v>708</v>
      </c>
      <c r="R153" s="227" t="s">
        <v>209</v>
      </c>
      <c r="S153" s="231" t="s">
        <v>210</v>
      </c>
      <c r="T153" s="227" t="s">
        <v>247</v>
      </c>
      <c r="U153" s="229">
        <v>70.0</v>
      </c>
      <c r="V153" s="229">
        <v>10.0</v>
      </c>
      <c r="W153" s="229">
        <v>5300.0</v>
      </c>
      <c r="X153" s="229">
        <v>231983.0</v>
      </c>
      <c r="Y153" s="229">
        <v>16442.0</v>
      </c>
      <c r="Z153" s="233" t="s">
        <v>709</v>
      </c>
      <c r="AA153" s="223" t="s">
        <v>710</v>
      </c>
    </row>
    <row r="154" ht="42.75" customHeight="1">
      <c r="A154" s="208">
        <v>170.0</v>
      </c>
      <c r="B154" s="208">
        <v>4.518E9</v>
      </c>
      <c r="C154" s="236" t="s">
        <v>10</v>
      </c>
      <c r="D154" s="236" t="s">
        <v>107</v>
      </c>
      <c r="E154" s="236" t="s">
        <v>711</v>
      </c>
      <c r="F154" s="333">
        <v>126.856038</v>
      </c>
      <c r="G154" s="333">
        <v>35.569867</v>
      </c>
      <c r="H154" s="221" t="s">
        <v>712</v>
      </c>
      <c r="I154" s="212">
        <v>0.75</v>
      </c>
      <c r="J154" s="211" t="s">
        <v>19</v>
      </c>
      <c r="K154" s="213">
        <v>125.0</v>
      </c>
      <c r="L154" s="213">
        <v>59.0</v>
      </c>
      <c r="M154" s="220" t="s">
        <v>485</v>
      </c>
      <c r="N154" s="334" t="s">
        <v>18</v>
      </c>
      <c r="O154" s="238">
        <v>43801.0</v>
      </c>
      <c r="P154" s="221" t="s">
        <v>207</v>
      </c>
      <c r="Q154" s="221" t="s">
        <v>708</v>
      </c>
      <c r="R154" s="221" t="s">
        <v>237</v>
      </c>
      <c r="S154" s="221" t="s">
        <v>210</v>
      </c>
      <c r="T154" s="221" t="s">
        <v>350</v>
      </c>
      <c r="U154" s="235">
        <v>100.0</v>
      </c>
      <c r="V154" s="235">
        <v>10.0</v>
      </c>
      <c r="W154" s="235">
        <v>600.0</v>
      </c>
      <c r="X154" s="235">
        <v>54160.0</v>
      </c>
      <c r="Y154" s="235">
        <v>5226.0</v>
      </c>
      <c r="Z154" s="239" t="s">
        <v>713</v>
      </c>
      <c r="AA154" s="223"/>
    </row>
    <row r="155" ht="42.75" customHeight="1">
      <c r="A155" s="208">
        <v>171.0</v>
      </c>
      <c r="B155" s="208">
        <v>4.519E9</v>
      </c>
      <c r="C155" s="208" t="s">
        <v>10</v>
      </c>
      <c r="D155" s="208" t="s">
        <v>107</v>
      </c>
      <c r="E155" s="207" t="s">
        <v>714</v>
      </c>
      <c r="F155" s="223">
        <v>127.390438</v>
      </c>
      <c r="G155" s="223">
        <v>35.416432</v>
      </c>
      <c r="H155" s="227" t="s">
        <v>715</v>
      </c>
      <c r="I155" s="210">
        <v>1.0836363636363637</v>
      </c>
      <c r="J155" s="211" t="s">
        <v>17</v>
      </c>
      <c r="K155" s="219">
        <v>39.0</v>
      </c>
      <c r="L155" s="219">
        <v>146.0</v>
      </c>
      <c r="M155" s="220" t="s">
        <v>467</v>
      </c>
      <c r="N155" s="241" t="s">
        <v>18</v>
      </c>
      <c r="O155" s="226">
        <v>43549.0</v>
      </c>
      <c r="P155" s="221" t="s">
        <v>207</v>
      </c>
      <c r="Q155" s="227" t="s">
        <v>716</v>
      </c>
      <c r="R155" s="227" t="s">
        <v>209</v>
      </c>
      <c r="S155" s="227" t="s">
        <v>210</v>
      </c>
      <c r="T155" s="227" t="s">
        <v>350</v>
      </c>
      <c r="U155" s="229">
        <v>70.0</v>
      </c>
      <c r="V155" s="229">
        <v>10.0</v>
      </c>
      <c r="W155" s="229">
        <v>1192.0</v>
      </c>
      <c r="X155" s="229">
        <v>27121.0</v>
      </c>
      <c r="Y155" s="229">
        <v>3712.0</v>
      </c>
      <c r="Z155" s="242" t="s">
        <v>717</v>
      </c>
      <c r="AA155" s="223" t="s">
        <v>37</v>
      </c>
    </row>
    <row r="156" ht="42.75" customHeight="1">
      <c r="A156" s="208">
        <v>172.0</v>
      </c>
      <c r="B156" s="208">
        <v>4.521E9</v>
      </c>
      <c r="C156" s="223" t="s">
        <v>10</v>
      </c>
      <c r="D156" s="223" t="s">
        <v>107</v>
      </c>
      <c r="E156" s="234" t="s">
        <v>718</v>
      </c>
      <c r="F156" s="223">
        <v>126.8808375</v>
      </c>
      <c r="G156" s="223">
        <v>35.8035917</v>
      </c>
      <c r="H156" s="227" t="s">
        <v>719</v>
      </c>
      <c r="I156" s="210">
        <v>0.9978308026030369</v>
      </c>
      <c r="J156" s="211" t="s">
        <v>19</v>
      </c>
      <c r="K156" s="219">
        <v>62.0</v>
      </c>
      <c r="L156" s="219">
        <v>123.0</v>
      </c>
      <c r="M156" s="220" t="s">
        <v>467</v>
      </c>
      <c r="N156" s="241" t="s">
        <v>19</v>
      </c>
      <c r="O156" s="226">
        <v>36860.0</v>
      </c>
      <c r="P156" s="221" t="s">
        <v>207</v>
      </c>
      <c r="Q156" s="227" t="s">
        <v>716</v>
      </c>
      <c r="R156" s="227" t="s">
        <v>209</v>
      </c>
      <c r="S156" s="227" t="s">
        <v>210</v>
      </c>
      <c r="T156" s="227" t="s">
        <v>264</v>
      </c>
      <c r="U156" s="235">
        <v>70.0</v>
      </c>
      <c r="V156" s="229">
        <v>10.0</v>
      </c>
      <c r="W156" s="229">
        <v>920.0</v>
      </c>
      <c r="X156" s="229">
        <v>89795.0</v>
      </c>
      <c r="Y156" s="229">
        <v>3914.0</v>
      </c>
      <c r="Z156" s="227" t="s">
        <v>720</v>
      </c>
      <c r="AA156" s="223" t="s">
        <v>1123</v>
      </c>
    </row>
    <row r="157" ht="42.75" customHeight="1">
      <c r="A157" s="208">
        <v>173.0</v>
      </c>
      <c r="B157" s="208">
        <v>4.571E9</v>
      </c>
      <c r="C157" s="208" t="s">
        <v>10</v>
      </c>
      <c r="D157" s="208" t="s">
        <v>107</v>
      </c>
      <c r="E157" s="207" t="s">
        <v>722</v>
      </c>
      <c r="F157" s="223">
        <v>127.162019</v>
      </c>
      <c r="G157" s="223">
        <v>35.904708</v>
      </c>
      <c r="H157" s="227" t="s">
        <v>723</v>
      </c>
      <c r="I157" s="210">
        <v>0.5161290322580645</v>
      </c>
      <c r="J157" s="211" t="s">
        <v>19</v>
      </c>
      <c r="K157" s="219">
        <v>167.0</v>
      </c>
      <c r="L157" s="219">
        <v>18.0</v>
      </c>
      <c r="M157" s="220" t="s">
        <v>440</v>
      </c>
      <c r="N157" s="241" t="s">
        <v>18</v>
      </c>
      <c r="O157" s="226">
        <v>42125.0</v>
      </c>
      <c r="P157" s="221" t="s">
        <v>207</v>
      </c>
      <c r="Q157" s="227" t="s">
        <v>724</v>
      </c>
      <c r="R157" s="227" t="s">
        <v>37</v>
      </c>
      <c r="S157" s="227" t="s">
        <v>37</v>
      </c>
      <c r="T157" s="227" t="s">
        <v>725</v>
      </c>
      <c r="U157" s="229">
        <v>30.0</v>
      </c>
      <c r="V157" s="229">
        <v>0.1</v>
      </c>
      <c r="W157" s="229">
        <v>160.0</v>
      </c>
      <c r="X157" s="229">
        <v>15577.0</v>
      </c>
      <c r="Y157" s="229">
        <v>3113.0</v>
      </c>
      <c r="Z157" s="227" t="s">
        <v>726</v>
      </c>
      <c r="AA157" s="223" t="s">
        <v>37</v>
      </c>
    </row>
    <row r="158" ht="42.75" customHeight="1">
      <c r="A158" s="208">
        <v>174.0</v>
      </c>
      <c r="B158" s="208">
        <v>4.572E9</v>
      </c>
      <c r="C158" s="208" t="s">
        <v>10</v>
      </c>
      <c r="D158" s="208" t="s">
        <v>107</v>
      </c>
      <c r="E158" s="208" t="s">
        <v>727</v>
      </c>
      <c r="F158" s="208">
        <v>127.424875</v>
      </c>
      <c r="G158" s="208">
        <v>35.7917621</v>
      </c>
      <c r="H158" s="209" t="s">
        <v>728</v>
      </c>
      <c r="I158" s="210">
        <v>1.271186440677966</v>
      </c>
      <c r="J158" s="211" t="s">
        <v>17</v>
      </c>
      <c r="K158" s="219">
        <v>16.0</v>
      </c>
      <c r="L158" s="219">
        <v>169.0</v>
      </c>
      <c r="M158" s="220" t="s">
        <v>348</v>
      </c>
      <c r="N158" s="214" t="s">
        <v>18</v>
      </c>
      <c r="O158" s="216">
        <v>43496.0</v>
      </c>
      <c r="P158" s="221" t="s">
        <v>207</v>
      </c>
      <c r="Q158" s="209" t="s">
        <v>729</v>
      </c>
      <c r="R158" s="209" t="s">
        <v>209</v>
      </c>
      <c r="S158" s="209" t="s">
        <v>210</v>
      </c>
      <c r="T158" s="209" t="s">
        <v>350</v>
      </c>
      <c r="U158" s="217">
        <v>50.0</v>
      </c>
      <c r="V158" s="217">
        <v>10.0</v>
      </c>
      <c r="W158" s="217">
        <v>150.0</v>
      </c>
      <c r="X158" s="217">
        <v>11218.0</v>
      </c>
      <c r="Y158" s="217">
        <v>762.0</v>
      </c>
      <c r="Z158" s="222" t="s">
        <v>730</v>
      </c>
      <c r="AA158" s="208" t="s">
        <v>37</v>
      </c>
    </row>
    <row r="159" ht="42.75" customHeight="1">
      <c r="A159" s="208">
        <v>175.0</v>
      </c>
      <c r="B159" s="208">
        <v>4.573E9</v>
      </c>
      <c r="C159" s="223" t="s">
        <v>10</v>
      </c>
      <c r="D159" s="223" t="s">
        <v>107</v>
      </c>
      <c r="E159" s="234" t="s">
        <v>731</v>
      </c>
      <c r="F159" s="223">
        <v>127.660818</v>
      </c>
      <c r="G159" s="223">
        <v>36.00681</v>
      </c>
      <c r="H159" s="231" t="s">
        <v>732</v>
      </c>
      <c r="I159" s="210">
        <v>0.8888888888888888</v>
      </c>
      <c r="J159" s="211" t="s">
        <v>19</v>
      </c>
      <c r="K159" s="219">
        <v>93.0</v>
      </c>
      <c r="L159" s="219">
        <v>92.0</v>
      </c>
      <c r="M159" s="220" t="s">
        <v>467</v>
      </c>
      <c r="N159" s="241" t="s">
        <v>19</v>
      </c>
      <c r="O159" s="226">
        <v>43647.0</v>
      </c>
      <c r="P159" s="221" t="s">
        <v>207</v>
      </c>
      <c r="Q159" s="227" t="s">
        <v>1171</v>
      </c>
      <c r="R159" s="227" t="s">
        <v>209</v>
      </c>
      <c r="S159" s="231" t="s">
        <v>210</v>
      </c>
      <c r="T159" s="231" t="s">
        <v>264</v>
      </c>
      <c r="U159" s="229">
        <v>70.0</v>
      </c>
      <c r="V159" s="229">
        <v>10.0</v>
      </c>
      <c r="W159" s="229">
        <v>400.0</v>
      </c>
      <c r="X159" s="229">
        <v>21522.0</v>
      </c>
      <c r="Y159" s="229">
        <v>1254.0</v>
      </c>
      <c r="Z159" s="233" t="s">
        <v>734</v>
      </c>
      <c r="AA159" s="223" t="s">
        <v>37</v>
      </c>
    </row>
    <row r="160" ht="42.75" customHeight="1">
      <c r="A160" s="208">
        <v>176.0</v>
      </c>
      <c r="B160" s="208">
        <v>4.574E9</v>
      </c>
      <c r="C160" s="208" t="s">
        <v>10</v>
      </c>
      <c r="D160" s="208" t="s">
        <v>107</v>
      </c>
      <c r="E160" s="208" t="s">
        <v>735</v>
      </c>
      <c r="F160" s="208">
        <v>127.5215208</v>
      </c>
      <c r="G160" s="208">
        <v>35.647366</v>
      </c>
      <c r="H160" s="209" t="s">
        <v>736</v>
      </c>
      <c r="I160" s="210">
        <v>0.46511627906976744</v>
      </c>
      <c r="J160" s="211" t="s">
        <v>19</v>
      </c>
      <c r="K160" s="219">
        <v>175.0</v>
      </c>
      <c r="L160" s="219">
        <v>10.0</v>
      </c>
      <c r="M160" s="220" t="s">
        <v>348</v>
      </c>
      <c r="N160" s="214" t="s">
        <v>19</v>
      </c>
      <c r="O160" s="216">
        <v>38534.0</v>
      </c>
      <c r="P160" s="221" t="s">
        <v>207</v>
      </c>
      <c r="Q160" s="209" t="s">
        <v>388</v>
      </c>
      <c r="R160" s="209" t="s">
        <v>209</v>
      </c>
      <c r="S160" s="209" t="s">
        <v>210</v>
      </c>
      <c r="T160" s="209" t="s">
        <v>350</v>
      </c>
      <c r="U160" s="217">
        <v>50.0</v>
      </c>
      <c r="V160" s="217">
        <v>10.0</v>
      </c>
      <c r="W160" s="217">
        <v>200.0</v>
      </c>
      <c r="X160" s="217">
        <v>1095750.0</v>
      </c>
      <c r="Y160" s="217">
        <v>1080.0</v>
      </c>
      <c r="Z160" s="209" t="s">
        <v>737</v>
      </c>
      <c r="AA160" s="208" t="s">
        <v>37</v>
      </c>
    </row>
    <row r="161" ht="42.75" customHeight="1">
      <c r="A161" s="208">
        <v>177.0</v>
      </c>
      <c r="B161" s="208">
        <v>4.575E9</v>
      </c>
      <c r="C161" s="208" t="s">
        <v>10</v>
      </c>
      <c r="D161" s="208" t="s">
        <v>107</v>
      </c>
      <c r="E161" s="208" t="s">
        <v>738</v>
      </c>
      <c r="F161" s="208">
        <v>127.2890774</v>
      </c>
      <c r="G161" s="208">
        <v>35.6178286</v>
      </c>
      <c r="H161" s="209" t="s">
        <v>739</v>
      </c>
      <c r="I161" s="210">
        <v>0.5988023952095808</v>
      </c>
      <c r="J161" s="211" t="s">
        <v>19</v>
      </c>
      <c r="K161" s="219">
        <v>159.0</v>
      </c>
      <c r="L161" s="219">
        <v>26.0</v>
      </c>
      <c r="M161" s="220" t="s">
        <v>440</v>
      </c>
      <c r="N161" s="214" t="s">
        <v>19</v>
      </c>
      <c r="O161" s="216">
        <v>41091.0</v>
      </c>
      <c r="P161" s="221" t="s">
        <v>207</v>
      </c>
      <c r="Q161" s="209" t="s">
        <v>570</v>
      </c>
      <c r="R161" s="209" t="s">
        <v>209</v>
      </c>
      <c r="S161" s="209" t="s">
        <v>210</v>
      </c>
      <c r="T161" s="209" t="s">
        <v>350</v>
      </c>
      <c r="U161" s="217">
        <v>30.0</v>
      </c>
      <c r="V161" s="217">
        <v>10.0</v>
      </c>
      <c r="W161" s="217">
        <v>200.0</v>
      </c>
      <c r="X161" s="217">
        <v>16795.0</v>
      </c>
      <c r="Y161" s="217">
        <v>1144.0</v>
      </c>
      <c r="Z161" s="222" t="s">
        <v>740</v>
      </c>
      <c r="AA161" s="208" t="s">
        <v>37</v>
      </c>
    </row>
    <row r="162" ht="42.75" customHeight="1">
      <c r="A162" s="208">
        <v>178.0</v>
      </c>
      <c r="B162" s="208">
        <v>4.577E9</v>
      </c>
      <c r="C162" s="236" t="s">
        <v>10</v>
      </c>
      <c r="D162" s="236" t="s">
        <v>107</v>
      </c>
      <c r="E162" s="236" t="s">
        <v>741</v>
      </c>
      <c r="F162" s="236">
        <v>127.137489</v>
      </c>
      <c r="G162" s="236">
        <v>35.374476</v>
      </c>
      <c r="H162" s="221" t="s">
        <v>742</v>
      </c>
      <c r="I162" s="210">
        <v>1.3636363636363635</v>
      </c>
      <c r="J162" s="211" t="s">
        <v>17</v>
      </c>
      <c r="K162" s="219">
        <v>12.0</v>
      </c>
      <c r="L162" s="219">
        <v>173.0</v>
      </c>
      <c r="M162" s="220" t="s">
        <v>467</v>
      </c>
      <c r="N162" s="237" t="s">
        <v>18</v>
      </c>
      <c r="O162" s="238">
        <v>43678.0</v>
      </c>
      <c r="P162" s="221" t="s">
        <v>207</v>
      </c>
      <c r="Q162" s="221" t="s">
        <v>743</v>
      </c>
      <c r="R162" s="221" t="s">
        <v>209</v>
      </c>
      <c r="S162" s="221" t="s">
        <v>210</v>
      </c>
      <c r="T162" s="221" t="s">
        <v>744</v>
      </c>
      <c r="U162" s="235">
        <v>70.0</v>
      </c>
      <c r="V162" s="235">
        <v>10.0</v>
      </c>
      <c r="W162" s="235">
        <v>300.0</v>
      </c>
      <c r="X162" s="235">
        <v>13926.0</v>
      </c>
      <c r="Y162" s="235">
        <v>1118.0</v>
      </c>
      <c r="Z162" s="239" t="s">
        <v>745</v>
      </c>
      <c r="AA162" s="236" t="s">
        <v>746</v>
      </c>
    </row>
    <row r="163" ht="42.75" customHeight="1">
      <c r="A163" s="208">
        <v>179.0</v>
      </c>
      <c r="B163" s="208">
        <v>4.579E9</v>
      </c>
      <c r="C163" s="223" t="s">
        <v>10</v>
      </c>
      <c r="D163" s="223" t="s">
        <v>107</v>
      </c>
      <c r="E163" s="234" t="s">
        <v>747</v>
      </c>
      <c r="F163" s="223">
        <v>126.701973</v>
      </c>
      <c r="G163" s="223">
        <v>35.435836</v>
      </c>
      <c r="H163" s="231" t="s">
        <v>748</v>
      </c>
      <c r="I163" s="210">
        <v>1.5727272727272728</v>
      </c>
      <c r="J163" s="211" t="s">
        <v>17</v>
      </c>
      <c r="K163" s="219">
        <v>6.0</v>
      </c>
      <c r="L163" s="219">
        <v>179.0</v>
      </c>
      <c r="M163" s="220" t="s">
        <v>348</v>
      </c>
      <c r="N163" s="237" t="s">
        <v>19</v>
      </c>
      <c r="O163" s="226">
        <v>43647.0</v>
      </c>
      <c r="P163" s="221" t="s">
        <v>207</v>
      </c>
      <c r="Q163" s="231" t="s">
        <v>749</v>
      </c>
      <c r="R163" s="227" t="s">
        <v>209</v>
      </c>
      <c r="S163" s="231" t="s">
        <v>210</v>
      </c>
      <c r="T163" s="227" t="s">
        <v>264</v>
      </c>
      <c r="U163" s="229">
        <v>50.0</v>
      </c>
      <c r="V163" s="229">
        <v>10.0</v>
      </c>
      <c r="W163" s="229">
        <v>865.0</v>
      </c>
      <c r="X163" s="229">
        <v>48775.0</v>
      </c>
      <c r="Y163" s="229">
        <v>2900.0</v>
      </c>
      <c r="Z163" s="227" t="s">
        <v>750</v>
      </c>
      <c r="AA163" s="223" t="s">
        <v>37</v>
      </c>
    </row>
    <row r="164" ht="42.75" customHeight="1">
      <c r="A164" s="208">
        <v>180.0</v>
      </c>
      <c r="B164" s="208">
        <v>4.58E9</v>
      </c>
      <c r="C164" s="223" t="s">
        <v>10</v>
      </c>
      <c r="D164" s="223" t="s">
        <v>107</v>
      </c>
      <c r="E164" s="234" t="s">
        <v>751</v>
      </c>
      <c r="F164" s="223">
        <v>126.733199</v>
      </c>
      <c r="G164" s="223">
        <v>35.731755</v>
      </c>
      <c r="H164" s="227" t="s">
        <v>752</v>
      </c>
      <c r="I164" s="210">
        <v>0.8672086720867209</v>
      </c>
      <c r="J164" s="211" t="s">
        <v>19</v>
      </c>
      <c r="K164" s="219">
        <v>96.0</v>
      </c>
      <c r="L164" s="219">
        <v>89.0</v>
      </c>
      <c r="M164" s="220" t="s">
        <v>348</v>
      </c>
      <c r="N164" s="283" t="s">
        <v>18</v>
      </c>
      <c r="O164" s="226">
        <v>43647.0</v>
      </c>
      <c r="P164" s="221" t="s">
        <v>207</v>
      </c>
      <c r="Q164" s="286" t="s">
        <v>227</v>
      </c>
      <c r="R164" s="227" t="s">
        <v>209</v>
      </c>
      <c r="S164" s="227" t="s">
        <v>210</v>
      </c>
      <c r="T164" s="227" t="s">
        <v>264</v>
      </c>
      <c r="U164" s="229">
        <v>50.0</v>
      </c>
      <c r="V164" s="229">
        <v>0.1</v>
      </c>
      <c r="W164" s="229">
        <v>320.0</v>
      </c>
      <c r="X164" s="229">
        <v>42241.0</v>
      </c>
      <c r="Y164" s="229">
        <v>2746.0</v>
      </c>
      <c r="Z164" s="227" t="s">
        <v>753</v>
      </c>
      <c r="AA164" s="223" t="s">
        <v>37</v>
      </c>
    </row>
    <row r="165" ht="42.75" customHeight="1">
      <c r="A165" s="208">
        <v>181.0</v>
      </c>
      <c r="B165" s="208">
        <v>4.611E9</v>
      </c>
      <c r="C165" s="223" t="s">
        <v>10</v>
      </c>
      <c r="D165" s="223" t="s">
        <v>154</v>
      </c>
      <c r="E165" s="234" t="s">
        <v>754</v>
      </c>
      <c r="F165" s="223">
        <v>126.3923375</v>
      </c>
      <c r="G165" s="223">
        <v>34.811875</v>
      </c>
      <c r="H165" s="231" t="s">
        <v>755</v>
      </c>
      <c r="I165" s="210">
        <v>1.3333333333333333</v>
      </c>
      <c r="J165" s="211" t="s">
        <v>17</v>
      </c>
      <c r="K165" s="219">
        <v>13.0</v>
      </c>
      <c r="L165" s="219">
        <v>171.0</v>
      </c>
      <c r="M165" s="220" t="s">
        <v>467</v>
      </c>
      <c r="N165" s="241" t="s">
        <v>19</v>
      </c>
      <c r="O165" s="226">
        <v>43709.0</v>
      </c>
      <c r="P165" s="221" t="s">
        <v>207</v>
      </c>
      <c r="Q165" s="227" t="s">
        <v>570</v>
      </c>
      <c r="R165" s="227" t="s">
        <v>209</v>
      </c>
      <c r="S165" s="335" t="s">
        <v>210</v>
      </c>
      <c r="T165" s="291" t="s">
        <v>756</v>
      </c>
      <c r="U165" s="235">
        <v>70.0</v>
      </c>
      <c r="V165" s="235">
        <v>10.0</v>
      </c>
      <c r="W165" s="235">
        <v>800.0</v>
      </c>
      <c r="X165" s="235">
        <v>1319385.0</v>
      </c>
      <c r="Y165" s="235">
        <v>8518.0</v>
      </c>
      <c r="Z165" s="231" t="s">
        <v>757</v>
      </c>
      <c r="AA165" s="223" t="s">
        <v>758</v>
      </c>
    </row>
    <row r="166" ht="42.75" customHeight="1">
      <c r="A166" s="208">
        <v>182.0</v>
      </c>
      <c r="B166" s="208">
        <v>4.613E9</v>
      </c>
      <c r="C166" s="223" t="s">
        <v>10</v>
      </c>
      <c r="D166" s="223" t="s">
        <v>154</v>
      </c>
      <c r="E166" s="234" t="s">
        <v>759</v>
      </c>
      <c r="F166" s="223">
        <v>127.662313</v>
      </c>
      <c r="G166" s="223">
        <v>34.760425</v>
      </c>
      <c r="H166" s="231" t="s">
        <v>760</v>
      </c>
      <c r="I166" s="210">
        <v>0.4348582362149939</v>
      </c>
      <c r="J166" s="211" t="s">
        <v>19</v>
      </c>
      <c r="K166" s="219">
        <v>176.0</v>
      </c>
      <c r="L166" s="219">
        <v>9.0</v>
      </c>
      <c r="M166" s="220" t="s">
        <v>761</v>
      </c>
      <c r="N166" s="241" t="s">
        <v>17</v>
      </c>
      <c r="O166" s="226">
        <v>36617.0</v>
      </c>
      <c r="P166" s="221" t="s">
        <v>207</v>
      </c>
      <c r="Q166" s="227" t="s">
        <v>388</v>
      </c>
      <c r="R166" s="227" t="s">
        <v>209</v>
      </c>
      <c r="S166" s="231" t="s">
        <v>210</v>
      </c>
      <c r="T166" s="231" t="s">
        <v>350</v>
      </c>
      <c r="U166" s="229">
        <v>50.0</v>
      </c>
      <c r="V166" s="229">
        <v>10.0</v>
      </c>
      <c r="W166" s="229">
        <v>700.0</v>
      </c>
      <c r="X166" s="229">
        <v>80235.0</v>
      </c>
      <c r="Y166" s="229">
        <v>8467.0</v>
      </c>
      <c r="Z166" s="231" t="s">
        <v>762</v>
      </c>
      <c r="AA166" s="223" t="s">
        <v>1172</v>
      </c>
    </row>
    <row r="167" ht="42.75" customHeight="1">
      <c r="A167" s="208">
        <v>183.0</v>
      </c>
      <c r="B167" s="208">
        <v>4.615E9</v>
      </c>
      <c r="C167" s="208" t="s">
        <v>10</v>
      </c>
      <c r="D167" s="208" t="s">
        <v>154</v>
      </c>
      <c r="E167" s="207" t="s">
        <v>764</v>
      </c>
      <c r="F167" s="223">
        <v>127.487243</v>
      </c>
      <c r="G167" s="223">
        <v>34.9506984</v>
      </c>
      <c r="H167" s="231" t="s">
        <v>765</v>
      </c>
      <c r="I167" s="210">
        <v>1.0461114934618032</v>
      </c>
      <c r="J167" s="211" t="s">
        <v>17</v>
      </c>
      <c r="K167" s="219">
        <v>50.0</v>
      </c>
      <c r="L167" s="219">
        <v>135.0</v>
      </c>
      <c r="M167" s="220" t="s">
        <v>348</v>
      </c>
      <c r="N167" s="241" t="s">
        <v>19</v>
      </c>
      <c r="O167" s="226">
        <v>43191.0</v>
      </c>
      <c r="P167" s="221" t="s">
        <v>207</v>
      </c>
      <c r="Q167" s="227" t="s">
        <v>379</v>
      </c>
      <c r="R167" s="227" t="s">
        <v>209</v>
      </c>
      <c r="S167" s="231" t="s">
        <v>471</v>
      </c>
      <c r="T167" s="231" t="s">
        <v>350</v>
      </c>
      <c r="U167" s="229">
        <v>50.0</v>
      </c>
      <c r="V167" s="229">
        <v>10.0</v>
      </c>
      <c r="W167" s="229">
        <v>1520.0</v>
      </c>
      <c r="X167" s="229">
        <v>1234141.0</v>
      </c>
      <c r="Y167" s="229">
        <v>13713.0</v>
      </c>
      <c r="Z167" s="227" t="s">
        <v>766</v>
      </c>
      <c r="AA167" s="234" t="s">
        <v>767</v>
      </c>
    </row>
    <row r="168" ht="42.75" customHeight="1">
      <c r="A168" s="208">
        <v>184.0</v>
      </c>
      <c r="B168" s="208">
        <v>4.617E9</v>
      </c>
      <c r="C168" s="223" t="s">
        <v>10</v>
      </c>
      <c r="D168" s="223" t="s">
        <v>154</v>
      </c>
      <c r="E168" s="223" t="s">
        <v>768</v>
      </c>
      <c r="F168" s="208">
        <v>126.710814</v>
      </c>
      <c r="G168" s="208">
        <v>35.015814</v>
      </c>
      <c r="H168" s="227" t="s">
        <v>769</v>
      </c>
      <c r="I168" s="210">
        <v>0.612088752869166</v>
      </c>
      <c r="J168" s="211" t="s">
        <v>19</v>
      </c>
      <c r="K168" s="219">
        <v>157.0</v>
      </c>
      <c r="L168" s="219">
        <v>28.0</v>
      </c>
      <c r="M168" s="220" t="s">
        <v>348</v>
      </c>
      <c r="N168" s="237" t="s">
        <v>19</v>
      </c>
      <c r="O168" s="226">
        <v>39114.0</v>
      </c>
      <c r="P168" s="221" t="s">
        <v>207</v>
      </c>
      <c r="Q168" s="227" t="s">
        <v>716</v>
      </c>
      <c r="R168" s="227" t="s">
        <v>209</v>
      </c>
      <c r="S168" s="227" t="s">
        <v>210</v>
      </c>
      <c r="T168" s="227" t="s">
        <v>350</v>
      </c>
      <c r="U168" s="217">
        <v>50.0</v>
      </c>
      <c r="V168" s="217">
        <v>10.0</v>
      </c>
      <c r="W168" s="217">
        <v>800.0</v>
      </c>
      <c r="X168" s="217">
        <v>62184.0</v>
      </c>
      <c r="Y168" s="217">
        <v>5138.0</v>
      </c>
      <c r="Z168" s="233" t="s">
        <v>770</v>
      </c>
      <c r="AA168" s="207" t="s">
        <v>771</v>
      </c>
    </row>
    <row r="169" ht="42.75" customHeight="1">
      <c r="A169" s="208">
        <v>185.0</v>
      </c>
      <c r="B169" s="208">
        <v>4.623E9</v>
      </c>
      <c r="C169" s="236" t="s">
        <v>10</v>
      </c>
      <c r="D169" s="236" t="s">
        <v>154</v>
      </c>
      <c r="E169" s="236" t="s">
        <v>772</v>
      </c>
      <c r="F169" s="236">
        <v>127.6958987</v>
      </c>
      <c r="G169" s="236">
        <v>34.9406575</v>
      </c>
      <c r="H169" s="221" t="s">
        <v>773</v>
      </c>
      <c r="I169" s="210">
        <v>0.48115477145148355</v>
      </c>
      <c r="J169" s="211" t="s">
        <v>19</v>
      </c>
      <c r="K169" s="219">
        <v>171.0</v>
      </c>
      <c r="L169" s="219">
        <v>14.0</v>
      </c>
      <c r="M169" s="220" t="s">
        <v>774</v>
      </c>
      <c r="N169" s="237" t="s">
        <v>17</v>
      </c>
      <c r="O169" s="238">
        <v>44792.0</v>
      </c>
      <c r="P169" s="221" t="s">
        <v>207</v>
      </c>
      <c r="Q169" s="221" t="s">
        <v>349</v>
      </c>
      <c r="R169" s="221" t="s">
        <v>209</v>
      </c>
      <c r="S169" s="221" t="s">
        <v>210</v>
      </c>
      <c r="T169" s="221" t="s">
        <v>350</v>
      </c>
      <c r="U169" s="235">
        <v>150.0</v>
      </c>
      <c r="V169" s="235">
        <v>10.0</v>
      </c>
      <c r="W169" s="235">
        <v>600.0</v>
      </c>
      <c r="X169" s="235">
        <v>34777.0</v>
      </c>
      <c r="Y169" s="235">
        <v>6522.0</v>
      </c>
      <c r="Z169" s="239" t="s">
        <v>775</v>
      </c>
      <c r="AA169" s="236" t="s">
        <v>776</v>
      </c>
    </row>
    <row r="170" ht="42.75" customHeight="1">
      <c r="A170" s="208">
        <v>186.0</v>
      </c>
      <c r="B170" s="208">
        <v>4.671E9</v>
      </c>
      <c r="C170" s="223" t="s">
        <v>10</v>
      </c>
      <c r="D170" s="223" t="s">
        <v>154</v>
      </c>
      <c r="E170" s="234" t="s">
        <v>777</v>
      </c>
      <c r="F170" s="223">
        <v>126.988175</v>
      </c>
      <c r="G170" s="223">
        <v>35.321175</v>
      </c>
      <c r="H170" s="231" t="s">
        <v>778</v>
      </c>
      <c r="I170" s="210">
        <v>0.37328094302554027</v>
      </c>
      <c r="J170" s="211" t="s">
        <v>19</v>
      </c>
      <c r="K170" s="219">
        <v>177.0</v>
      </c>
      <c r="L170" s="219">
        <v>8.0</v>
      </c>
      <c r="M170" s="220" t="s">
        <v>348</v>
      </c>
      <c r="N170" s="283" t="s">
        <v>19</v>
      </c>
      <c r="O170" s="226">
        <v>44060.0</v>
      </c>
      <c r="P170" s="221" t="s">
        <v>207</v>
      </c>
      <c r="Q170" s="227" t="s">
        <v>716</v>
      </c>
      <c r="R170" s="227" t="s">
        <v>209</v>
      </c>
      <c r="S170" s="231" t="s">
        <v>210</v>
      </c>
      <c r="T170" s="231" t="s">
        <v>1173</v>
      </c>
      <c r="U170" s="229">
        <v>50.0</v>
      </c>
      <c r="V170" s="229">
        <v>10.0</v>
      </c>
      <c r="W170" s="229">
        <v>190.0</v>
      </c>
      <c r="X170" s="229">
        <v>21758.0</v>
      </c>
      <c r="Y170" s="229">
        <v>1478.0</v>
      </c>
      <c r="Z170" s="233" t="s">
        <v>780</v>
      </c>
      <c r="AA170" s="234" t="s">
        <v>781</v>
      </c>
    </row>
    <row r="171" ht="42.75" customHeight="1">
      <c r="A171" s="208">
        <v>187.0</v>
      </c>
      <c r="B171" s="208">
        <v>4.672E9</v>
      </c>
      <c r="C171" s="208" t="s">
        <v>10</v>
      </c>
      <c r="D171" s="208" t="s">
        <v>154</v>
      </c>
      <c r="E171" s="207" t="s">
        <v>782</v>
      </c>
      <c r="F171" s="208">
        <v>127.2919779</v>
      </c>
      <c r="G171" s="208">
        <v>35.2820169</v>
      </c>
      <c r="H171" s="209" t="s">
        <v>783</v>
      </c>
      <c r="I171" s="210">
        <v>1.1235955056179776</v>
      </c>
      <c r="J171" s="211" t="s">
        <v>17</v>
      </c>
      <c r="K171" s="219">
        <v>30.0</v>
      </c>
      <c r="L171" s="219">
        <v>155.0</v>
      </c>
      <c r="M171" s="220" t="s">
        <v>467</v>
      </c>
      <c r="N171" s="214" t="s">
        <v>19</v>
      </c>
      <c r="O171" s="216">
        <v>37135.0</v>
      </c>
      <c r="P171" s="221" t="s">
        <v>207</v>
      </c>
      <c r="Q171" s="209" t="s">
        <v>513</v>
      </c>
      <c r="R171" s="209" t="s">
        <v>209</v>
      </c>
      <c r="S171" s="209" t="s">
        <v>210</v>
      </c>
      <c r="T171" s="209" t="s">
        <v>616</v>
      </c>
      <c r="U171" s="217">
        <v>70.0</v>
      </c>
      <c r="V171" s="217">
        <v>10.0</v>
      </c>
      <c r="W171" s="217">
        <v>300.0</v>
      </c>
      <c r="X171" s="217">
        <v>8246.0</v>
      </c>
      <c r="Y171" s="217">
        <v>1221.0</v>
      </c>
      <c r="Z171" s="209" t="s">
        <v>784</v>
      </c>
      <c r="AA171" s="208" t="s">
        <v>785</v>
      </c>
    </row>
    <row r="172" ht="42.75" customHeight="1">
      <c r="A172" s="208">
        <v>188.0</v>
      </c>
      <c r="B172" s="208">
        <v>4.673E9</v>
      </c>
      <c r="C172" s="223" t="s">
        <v>10</v>
      </c>
      <c r="D172" s="223" t="s">
        <v>154</v>
      </c>
      <c r="E172" s="234" t="s">
        <v>786</v>
      </c>
      <c r="F172" s="223">
        <v>127.4629375</v>
      </c>
      <c r="G172" s="223">
        <v>35.2025096</v>
      </c>
      <c r="H172" s="227" t="s">
        <v>787</v>
      </c>
      <c r="I172" s="210">
        <v>1.4457831325301205</v>
      </c>
      <c r="J172" s="211" t="s">
        <v>17</v>
      </c>
      <c r="K172" s="219">
        <v>8.0</v>
      </c>
      <c r="L172" s="219">
        <v>177.0</v>
      </c>
      <c r="M172" s="220" t="s">
        <v>467</v>
      </c>
      <c r="N172" s="241" t="s">
        <v>19</v>
      </c>
      <c r="O172" s="226">
        <v>41334.0</v>
      </c>
      <c r="P172" s="221" t="s">
        <v>207</v>
      </c>
      <c r="Q172" s="227" t="s">
        <v>388</v>
      </c>
      <c r="R172" s="227" t="s">
        <v>209</v>
      </c>
      <c r="S172" s="231" t="s">
        <v>210</v>
      </c>
      <c r="T172" s="231" t="s">
        <v>350</v>
      </c>
      <c r="U172" s="229">
        <v>70.0</v>
      </c>
      <c r="V172" s="229">
        <v>10.0</v>
      </c>
      <c r="W172" s="229">
        <v>120.0</v>
      </c>
      <c r="X172" s="229">
        <v>24810.0</v>
      </c>
      <c r="Y172" s="229">
        <v>885.0</v>
      </c>
      <c r="Z172" s="227" t="s">
        <v>788</v>
      </c>
      <c r="AA172" s="236" t="s">
        <v>789</v>
      </c>
    </row>
    <row r="173" ht="42.75" customHeight="1">
      <c r="A173" s="208">
        <v>189.0</v>
      </c>
      <c r="B173" s="208">
        <v>4.677E9</v>
      </c>
      <c r="C173" s="236" t="s">
        <v>10</v>
      </c>
      <c r="D173" s="236" t="s">
        <v>154</v>
      </c>
      <c r="E173" s="236" t="s">
        <v>790</v>
      </c>
      <c r="F173" s="236">
        <v>127.275507</v>
      </c>
      <c r="G173" s="236">
        <v>34.6047049</v>
      </c>
      <c r="H173" s="221" t="s">
        <v>791</v>
      </c>
      <c r="I173" s="210">
        <v>0.6299212598425197</v>
      </c>
      <c r="J173" s="211" t="s">
        <v>19</v>
      </c>
      <c r="K173" s="219">
        <v>154.0</v>
      </c>
      <c r="L173" s="219">
        <v>31.0</v>
      </c>
      <c r="M173" s="220" t="s">
        <v>348</v>
      </c>
      <c r="N173" s="237" t="s">
        <v>19</v>
      </c>
      <c r="O173" s="238">
        <v>43761.0</v>
      </c>
      <c r="P173" s="221" t="s">
        <v>207</v>
      </c>
      <c r="Q173" s="221" t="s">
        <v>570</v>
      </c>
      <c r="R173" s="221" t="s">
        <v>209</v>
      </c>
      <c r="S173" s="221" t="s">
        <v>210</v>
      </c>
      <c r="T173" s="221" t="s">
        <v>350</v>
      </c>
      <c r="U173" s="235">
        <v>50.0</v>
      </c>
      <c r="V173" s="235">
        <v>10.0</v>
      </c>
      <c r="W173" s="235">
        <v>400.0</v>
      </c>
      <c r="X173" s="235">
        <v>6460.0</v>
      </c>
      <c r="Y173" s="235">
        <v>2370.0</v>
      </c>
      <c r="Z173" s="239" t="s">
        <v>792</v>
      </c>
      <c r="AA173" s="236" t="s">
        <v>793</v>
      </c>
    </row>
    <row r="174" ht="42.75" customHeight="1">
      <c r="A174" s="208">
        <v>190.0</v>
      </c>
      <c r="B174" s="208">
        <v>4.678E9</v>
      </c>
      <c r="C174" s="223" t="s">
        <v>10</v>
      </c>
      <c r="D174" s="236" t="s">
        <v>154</v>
      </c>
      <c r="E174" s="236" t="s">
        <v>794</v>
      </c>
      <c r="F174" s="236">
        <v>127.080088</v>
      </c>
      <c r="G174" s="236">
        <v>34.771458</v>
      </c>
      <c r="H174" s="221" t="s">
        <v>795</v>
      </c>
      <c r="I174" s="210">
        <v>0.8651162790697674</v>
      </c>
      <c r="J174" s="211" t="s">
        <v>19</v>
      </c>
      <c r="K174" s="219">
        <v>97.0</v>
      </c>
      <c r="L174" s="219">
        <v>88.0</v>
      </c>
      <c r="M174" s="220" t="s">
        <v>796</v>
      </c>
      <c r="N174" s="237" t="s">
        <v>18</v>
      </c>
      <c r="O174" s="238">
        <v>43709.0</v>
      </c>
      <c r="P174" s="221" t="s">
        <v>207</v>
      </c>
      <c r="Q174" s="221" t="s">
        <v>388</v>
      </c>
      <c r="R174" s="221" t="s">
        <v>209</v>
      </c>
      <c r="S174" s="221" t="s">
        <v>210</v>
      </c>
      <c r="T174" s="221" t="s">
        <v>350</v>
      </c>
      <c r="U174" s="235">
        <v>70.0</v>
      </c>
      <c r="V174" s="235">
        <v>10.0</v>
      </c>
      <c r="W174" s="235">
        <v>372.0</v>
      </c>
      <c r="X174" s="235">
        <v>27740.0</v>
      </c>
      <c r="Y174" s="235">
        <v>100.0</v>
      </c>
      <c r="Z174" s="239" t="s">
        <v>797</v>
      </c>
      <c r="AA174" s="236" t="s">
        <v>37</v>
      </c>
    </row>
    <row r="175" ht="42.75" customHeight="1">
      <c r="A175" s="208">
        <v>191.0</v>
      </c>
      <c r="B175" s="208">
        <v>4.679E9</v>
      </c>
      <c r="C175" s="223" t="s">
        <v>10</v>
      </c>
      <c r="D175" s="223" t="s">
        <v>154</v>
      </c>
      <c r="E175" s="234" t="s">
        <v>798</v>
      </c>
      <c r="F175" s="223">
        <v>126.9864771</v>
      </c>
      <c r="G175" s="223">
        <v>35.0645238</v>
      </c>
      <c r="H175" s="227" t="s">
        <v>799</v>
      </c>
      <c r="I175" s="210">
        <v>0.7070707070707071</v>
      </c>
      <c r="J175" s="211" t="s">
        <v>19</v>
      </c>
      <c r="K175" s="219">
        <v>135.0</v>
      </c>
      <c r="L175" s="219">
        <v>50.0</v>
      </c>
      <c r="M175" s="220" t="s">
        <v>348</v>
      </c>
      <c r="N175" s="237" t="s">
        <v>22</v>
      </c>
      <c r="O175" s="226">
        <v>43705.0</v>
      </c>
      <c r="P175" s="221" t="s">
        <v>207</v>
      </c>
      <c r="Q175" s="227" t="s">
        <v>388</v>
      </c>
      <c r="R175" s="227" t="s">
        <v>209</v>
      </c>
      <c r="S175" s="227" t="s">
        <v>210</v>
      </c>
      <c r="T175" s="227" t="s">
        <v>350</v>
      </c>
      <c r="U175" s="229">
        <v>50.0</v>
      </c>
      <c r="V175" s="229">
        <v>10.0</v>
      </c>
      <c r="W175" s="229">
        <v>700.0</v>
      </c>
      <c r="X175" s="229">
        <v>19873.0</v>
      </c>
      <c r="Y175" s="229">
        <v>2806.0</v>
      </c>
      <c r="Z175" s="227" t="s">
        <v>800</v>
      </c>
      <c r="AA175" s="223" t="s">
        <v>37</v>
      </c>
    </row>
    <row r="176" ht="42.75" customHeight="1">
      <c r="A176" s="208">
        <v>192.0</v>
      </c>
      <c r="B176" s="208">
        <v>4.68E9</v>
      </c>
      <c r="C176" s="223" t="s">
        <v>10</v>
      </c>
      <c r="D176" s="223" t="s">
        <v>154</v>
      </c>
      <c r="E176" s="223" t="s">
        <v>801</v>
      </c>
      <c r="F176" s="223">
        <v>126.9070507</v>
      </c>
      <c r="G176" s="223">
        <v>34.681622</v>
      </c>
      <c r="H176" s="227" t="s">
        <v>802</v>
      </c>
      <c r="I176" s="210">
        <v>0.75</v>
      </c>
      <c r="J176" s="211" t="s">
        <v>19</v>
      </c>
      <c r="K176" s="219">
        <v>125.0</v>
      </c>
      <c r="L176" s="219">
        <v>59.0</v>
      </c>
      <c r="M176" s="220" t="s">
        <v>348</v>
      </c>
      <c r="N176" s="237" t="s">
        <v>22</v>
      </c>
      <c r="O176" s="226">
        <v>43770.0</v>
      </c>
      <c r="P176" s="221" t="s">
        <v>207</v>
      </c>
      <c r="Q176" s="227" t="s">
        <v>388</v>
      </c>
      <c r="R176" s="227" t="s">
        <v>237</v>
      </c>
      <c r="S176" s="227" t="s">
        <v>210</v>
      </c>
      <c r="T176" s="227" t="s">
        <v>350</v>
      </c>
      <c r="U176" s="229">
        <v>50.0</v>
      </c>
      <c r="V176" s="229">
        <v>10.0</v>
      </c>
      <c r="W176" s="229">
        <v>150.0</v>
      </c>
      <c r="X176" s="229">
        <v>52160.0</v>
      </c>
      <c r="Y176" s="229">
        <v>1545.0</v>
      </c>
      <c r="Z176" s="227" t="s">
        <v>803</v>
      </c>
      <c r="AA176" s="223" t="s">
        <v>1127</v>
      </c>
    </row>
    <row r="177" ht="42.75" customHeight="1">
      <c r="A177" s="208">
        <v>193.0</v>
      </c>
      <c r="B177" s="208">
        <v>4.681E9</v>
      </c>
      <c r="C177" s="208" t="s">
        <v>10</v>
      </c>
      <c r="D177" s="208" t="s">
        <v>154</v>
      </c>
      <c r="E177" s="207" t="s">
        <v>805</v>
      </c>
      <c r="F177" s="223">
        <v>126.7672</v>
      </c>
      <c r="G177" s="223">
        <v>34.64209</v>
      </c>
      <c r="H177" s="231" t="s">
        <v>806</v>
      </c>
      <c r="I177" s="210">
        <v>0.5758157389635317</v>
      </c>
      <c r="J177" s="211" t="s">
        <v>19</v>
      </c>
      <c r="K177" s="219">
        <v>161.0</v>
      </c>
      <c r="L177" s="219">
        <v>24.0</v>
      </c>
      <c r="M177" s="220" t="s">
        <v>807</v>
      </c>
      <c r="N177" s="241" t="s">
        <v>17</v>
      </c>
      <c r="O177" s="238">
        <v>40909.0</v>
      </c>
      <c r="P177" s="221" t="s">
        <v>207</v>
      </c>
      <c r="Q177" s="227" t="s">
        <v>1174</v>
      </c>
      <c r="R177" s="227" t="s">
        <v>209</v>
      </c>
      <c r="S177" s="231" t="s">
        <v>210</v>
      </c>
      <c r="T177" s="221" t="s">
        <v>809</v>
      </c>
      <c r="U177" s="229">
        <v>70.0</v>
      </c>
      <c r="V177" s="229">
        <v>10.0</v>
      </c>
      <c r="W177" s="229">
        <v>300.0</v>
      </c>
      <c r="X177" s="229">
        <v>15386.0</v>
      </c>
      <c r="Y177" s="229">
        <v>1402.0</v>
      </c>
      <c r="Z177" s="227" t="s">
        <v>810</v>
      </c>
      <c r="AA177" s="223" t="s">
        <v>1129</v>
      </c>
    </row>
    <row r="178" ht="42.75" customHeight="1">
      <c r="A178" s="208">
        <v>194.0</v>
      </c>
      <c r="B178" s="208">
        <v>4.682E9</v>
      </c>
      <c r="C178" s="223" t="s">
        <v>10</v>
      </c>
      <c r="D178" s="223" t="s">
        <v>154</v>
      </c>
      <c r="E178" s="234" t="s">
        <v>812</v>
      </c>
      <c r="F178" s="223">
        <v>126.5994353</v>
      </c>
      <c r="G178" s="223">
        <v>34.5740398</v>
      </c>
      <c r="H178" s="231" t="s">
        <v>813</v>
      </c>
      <c r="I178" s="210">
        <v>0.7741935483870968</v>
      </c>
      <c r="J178" s="211" t="s">
        <v>19</v>
      </c>
      <c r="K178" s="219">
        <v>121.0</v>
      </c>
      <c r="L178" s="219">
        <v>64.0</v>
      </c>
      <c r="M178" s="220" t="s">
        <v>807</v>
      </c>
      <c r="N178" s="283" t="s">
        <v>19</v>
      </c>
      <c r="O178" s="226">
        <v>43568.0</v>
      </c>
      <c r="P178" s="221" t="s">
        <v>207</v>
      </c>
      <c r="Q178" s="227" t="s">
        <v>1175</v>
      </c>
      <c r="R178" s="227" t="s">
        <v>209</v>
      </c>
      <c r="S178" s="231" t="s">
        <v>210</v>
      </c>
      <c r="T178" s="231" t="s">
        <v>350</v>
      </c>
      <c r="U178" s="229">
        <v>70.0</v>
      </c>
      <c r="V178" s="229">
        <v>10.0</v>
      </c>
      <c r="W178" s="229">
        <v>1200.0</v>
      </c>
      <c r="X178" s="229">
        <v>43136.0</v>
      </c>
      <c r="Y178" s="229">
        <v>3799.0</v>
      </c>
      <c r="Z178" s="231" t="s">
        <v>815</v>
      </c>
      <c r="AA178" s="223" t="s">
        <v>816</v>
      </c>
    </row>
    <row r="179" ht="42.75" customHeight="1">
      <c r="A179" s="208">
        <v>195.0</v>
      </c>
      <c r="B179" s="208">
        <v>4.683E9</v>
      </c>
      <c r="C179" s="223" t="s">
        <v>10</v>
      </c>
      <c r="D179" s="223" t="s">
        <v>154</v>
      </c>
      <c r="E179" s="234" t="s">
        <v>817</v>
      </c>
      <c r="F179" s="223">
        <v>126.6967961</v>
      </c>
      <c r="G179" s="223">
        <v>34.8001638</v>
      </c>
      <c r="H179" s="231" t="s">
        <v>818</v>
      </c>
      <c r="I179" s="210">
        <v>0.667779632721202</v>
      </c>
      <c r="J179" s="211" t="s">
        <v>19</v>
      </c>
      <c r="K179" s="219">
        <v>153.0</v>
      </c>
      <c r="L179" s="219">
        <v>32.0</v>
      </c>
      <c r="M179" s="220" t="s">
        <v>467</v>
      </c>
      <c r="N179" s="283" t="s">
        <v>18</v>
      </c>
      <c r="O179" s="226">
        <v>39114.0</v>
      </c>
      <c r="P179" s="221" t="s">
        <v>207</v>
      </c>
      <c r="Q179" s="227" t="s">
        <v>379</v>
      </c>
      <c r="R179" s="231" t="s">
        <v>819</v>
      </c>
      <c r="S179" s="231" t="s">
        <v>210</v>
      </c>
      <c r="T179" s="227" t="s">
        <v>820</v>
      </c>
      <c r="U179" s="229">
        <v>70.0</v>
      </c>
      <c r="V179" s="229">
        <v>10.0</v>
      </c>
      <c r="W179" s="229">
        <v>400.0</v>
      </c>
      <c r="X179" s="229">
        <v>17041.0</v>
      </c>
      <c r="Y179" s="229">
        <v>1684.0</v>
      </c>
      <c r="Z179" s="231" t="s">
        <v>821</v>
      </c>
      <c r="AA179" s="223" t="s">
        <v>822</v>
      </c>
    </row>
    <row r="180" ht="42.75" customHeight="1">
      <c r="A180" s="208">
        <v>196.0</v>
      </c>
      <c r="B180" s="208">
        <v>4.684E9</v>
      </c>
      <c r="C180" s="223" t="s">
        <v>10</v>
      </c>
      <c r="D180" s="223" t="s">
        <v>154</v>
      </c>
      <c r="E180" s="234" t="s">
        <v>823</v>
      </c>
      <c r="F180" s="223">
        <v>126.4817117</v>
      </c>
      <c r="G180" s="223">
        <v>34.9904886</v>
      </c>
      <c r="H180" s="231" t="s">
        <v>824</v>
      </c>
      <c r="I180" s="210">
        <v>0.7898894154818326</v>
      </c>
      <c r="J180" s="211" t="s">
        <v>19</v>
      </c>
      <c r="K180" s="219">
        <v>116.0</v>
      </c>
      <c r="L180" s="219">
        <v>69.0</v>
      </c>
      <c r="M180" s="220" t="s">
        <v>348</v>
      </c>
      <c r="N180" s="241" t="s">
        <v>19</v>
      </c>
      <c r="O180" s="226">
        <v>43656.0</v>
      </c>
      <c r="P180" s="221" t="s">
        <v>207</v>
      </c>
      <c r="Q180" s="227" t="s">
        <v>349</v>
      </c>
      <c r="R180" s="227" t="s">
        <v>209</v>
      </c>
      <c r="S180" s="231" t="s">
        <v>210</v>
      </c>
      <c r="T180" s="231" t="s">
        <v>350</v>
      </c>
      <c r="U180" s="229">
        <v>50.0</v>
      </c>
      <c r="V180" s="229">
        <v>10.0</v>
      </c>
      <c r="W180" s="229">
        <v>1000.0</v>
      </c>
      <c r="X180" s="229">
        <v>30088.0</v>
      </c>
      <c r="Y180" s="229">
        <v>4066.0</v>
      </c>
      <c r="Z180" s="231" t="s">
        <v>825</v>
      </c>
      <c r="AA180" s="223" t="s">
        <v>826</v>
      </c>
    </row>
    <row r="181" ht="42.75" customHeight="1">
      <c r="A181" s="208">
        <v>197.0</v>
      </c>
      <c r="B181" s="208">
        <v>4.686E9</v>
      </c>
      <c r="C181" s="223" t="s">
        <v>10</v>
      </c>
      <c r="D181" s="223" t="s">
        <v>154</v>
      </c>
      <c r="E181" s="234" t="s">
        <v>827</v>
      </c>
      <c r="F181" s="223">
        <v>126.5165816</v>
      </c>
      <c r="G181" s="223">
        <v>35.065929</v>
      </c>
      <c r="H181" s="227" t="s">
        <v>828</v>
      </c>
      <c r="I181" s="210">
        <v>1.1376564277588168</v>
      </c>
      <c r="J181" s="211" t="s">
        <v>17</v>
      </c>
      <c r="K181" s="219">
        <v>27.0</v>
      </c>
      <c r="L181" s="219">
        <v>158.0</v>
      </c>
      <c r="M181" s="220" t="s">
        <v>485</v>
      </c>
      <c r="N181" s="241" t="s">
        <v>18</v>
      </c>
      <c r="O181" s="226">
        <v>40590.0</v>
      </c>
      <c r="P181" s="221" t="s">
        <v>207</v>
      </c>
      <c r="Q181" s="227" t="s">
        <v>1176</v>
      </c>
      <c r="R181" s="227" t="s">
        <v>830</v>
      </c>
      <c r="S181" s="227" t="s">
        <v>210</v>
      </c>
      <c r="T181" s="227" t="s">
        <v>350</v>
      </c>
      <c r="U181" s="229">
        <v>100.0</v>
      </c>
      <c r="V181" s="229">
        <v>10.0</v>
      </c>
      <c r="W181" s="229">
        <v>400.0</v>
      </c>
      <c r="X181" s="229">
        <v>27102.0</v>
      </c>
      <c r="Y181" s="229">
        <v>1002.0</v>
      </c>
      <c r="Z181" s="233" t="s">
        <v>831</v>
      </c>
      <c r="AA181" s="223" t="s">
        <v>1177</v>
      </c>
    </row>
    <row r="182" ht="42.75" customHeight="1">
      <c r="A182" s="208">
        <v>198.0</v>
      </c>
      <c r="B182" s="208">
        <v>4.687E9</v>
      </c>
      <c r="C182" s="208" t="s">
        <v>10</v>
      </c>
      <c r="D182" s="208" t="s">
        <v>154</v>
      </c>
      <c r="E182" s="207" t="s">
        <v>833</v>
      </c>
      <c r="F182" s="271">
        <v>126.5120143</v>
      </c>
      <c r="G182" s="271">
        <v>35.2772127</v>
      </c>
      <c r="H182" s="272" t="s">
        <v>834</v>
      </c>
      <c r="I182" s="210">
        <v>0.6006006006006006</v>
      </c>
      <c r="J182" s="211" t="s">
        <v>19</v>
      </c>
      <c r="K182" s="219">
        <v>158.0</v>
      </c>
      <c r="L182" s="219">
        <v>27.0</v>
      </c>
      <c r="M182" s="313" t="s">
        <v>835</v>
      </c>
      <c r="N182" s="274" t="s">
        <v>19</v>
      </c>
      <c r="O182" s="275">
        <v>43466.0</v>
      </c>
      <c r="P182" s="272" t="s">
        <v>207</v>
      </c>
      <c r="Q182" s="272" t="s">
        <v>388</v>
      </c>
      <c r="R182" s="272" t="s">
        <v>209</v>
      </c>
      <c r="S182" s="272" t="s">
        <v>210</v>
      </c>
      <c r="T182" s="272" t="s">
        <v>836</v>
      </c>
      <c r="U182" s="277">
        <v>50.0</v>
      </c>
      <c r="V182" s="277">
        <v>10.0</v>
      </c>
      <c r="W182" s="277">
        <v>400.0</v>
      </c>
      <c r="X182" s="277">
        <v>57291.0</v>
      </c>
      <c r="Y182" s="277">
        <v>3180.0</v>
      </c>
      <c r="Z182" s="276" t="s">
        <v>1178</v>
      </c>
      <c r="AA182" s="270" t="s">
        <v>37</v>
      </c>
    </row>
    <row r="183" ht="42.75" customHeight="1">
      <c r="A183" s="208">
        <v>199.0</v>
      </c>
      <c r="B183" s="208">
        <v>4.688E9</v>
      </c>
      <c r="C183" s="223" t="s">
        <v>10</v>
      </c>
      <c r="D183" s="223" t="s">
        <v>154</v>
      </c>
      <c r="E183" s="234" t="s">
        <v>838</v>
      </c>
      <c r="F183" s="223">
        <v>126.784814</v>
      </c>
      <c r="G183" s="223">
        <v>35.301943</v>
      </c>
      <c r="H183" s="231" t="s">
        <v>839</v>
      </c>
      <c r="I183" s="210">
        <v>0.6796116504854369</v>
      </c>
      <c r="J183" s="211" t="s">
        <v>19</v>
      </c>
      <c r="K183" s="219">
        <v>147.0</v>
      </c>
      <c r="L183" s="219">
        <v>38.0</v>
      </c>
      <c r="M183" s="220" t="s">
        <v>348</v>
      </c>
      <c r="N183" s="241" t="s">
        <v>19</v>
      </c>
      <c r="O183" s="226">
        <v>43739.0</v>
      </c>
      <c r="P183" s="221" t="s">
        <v>207</v>
      </c>
      <c r="Q183" s="227" t="s">
        <v>840</v>
      </c>
      <c r="R183" s="231" t="s">
        <v>209</v>
      </c>
      <c r="S183" s="231" t="s">
        <v>210</v>
      </c>
      <c r="T183" s="231" t="s">
        <v>350</v>
      </c>
      <c r="U183" s="229">
        <v>50.0</v>
      </c>
      <c r="V183" s="229">
        <v>10.0</v>
      </c>
      <c r="W183" s="229">
        <v>350.0</v>
      </c>
      <c r="X183" s="229">
        <v>7815.0</v>
      </c>
      <c r="Y183" s="229">
        <v>1984.0</v>
      </c>
      <c r="Z183" s="231" t="s">
        <v>841</v>
      </c>
      <c r="AA183" s="223" t="s">
        <v>842</v>
      </c>
    </row>
    <row r="184" ht="42.75" customHeight="1">
      <c r="A184" s="208">
        <v>200.0</v>
      </c>
      <c r="B184" s="208">
        <v>4.689E9</v>
      </c>
      <c r="C184" s="208" t="s">
        <v>10</v>
      </c>
      <c r="D184" s="208" t="s">
        <v>154</v>
      </c>
      <c r="E184" s="208" t="s">
        <v>843</v>
      </c>
      <c r="F184" s="208">
        <v>126.7548524</v>
      </c>
      <c r="G184" s="208">
        <v>34.3110391</v>
      </c>
      <c r="H184" s="209" t="s">
        <v>844</v>
      </c>
      <c r="I184" s="210">
        <v>0.9578544061302682</v>
      </c>
      <c r="J184" s="211" t="s">
        <v>19</v>
      </c>
      <c r="K184" s="219">
        <v>72.0</v>
      </c>
      <c r="L184" s="219">
        <v>113.0</v>
      </c>
      <c r="M184" s="220" t="s">
        <v>845</v>
      </c>
      <c r="N184" s="214" t="s">
        <v>19</v>
      </c>
      <c r="O184" s="216">
        <v>43647.0</v>
      </c>
      <c r="P184" s="221" t="s">
        <v>207</v>
      </c>
      <c r="Q184" s="209" t="s">
        <v>570</v>
      </c>
      <c r="R184" s="209" t="s">
        <v>209</v>
      </c>
      <c r="S184" s="209" t="s">
        <v>210</v>
      </c>
      <c r="T184" s="209" t="s">
        <v>350</v>
      </c>
      <c r="U184" s="217">
        <v>50.0</v>
      </c>
      <c r="V184" s="217">
        <v>10.0</v>
      </c>
      <c r="W184" s="217">
        <v>500.0</v>
      </c>
      <c r="X184" s="217">
        <v>21264.0</v>
      </c>
      <c r="Y184" s="217">
        <v>2376.0</v>
      </c>
      <c r="Z184" s="222" t="s">
        <v>846</v>
      </c>
      <c r="AA184" s="208" t="s">
        <v>37</v>
      </c>
    </row>
    <row r="185" ht="42.75" customHeight="1">
      <c r="A185" s="208">
        <v>201.0</v>
      </c>
      <c r="B185" s="208">
        <v>4.69E9</v>
      </c>
      <c r="C185" s="208" t="s">
        <v>10</v>
      </c>
      <c r="D185" s="208" t="s">
        <v>154</v>
      </c>
      <c r="E185" s="208" t="s">
        <v>847</v>
      </c>
      <c r="F185" s="208">
        <v>126.263475</v>
      </c>
      <c r="G185" s="208">
        <v>34.486818</v>
      </c>
      <c r="H185" s="209" t="s">
        <v>848</v>
      </c>
      <c r="I185" s="210">
        <v>0.7407407407407407</v>
      </c>
      <c r="J185" s="211" t="s">
        <v>19</v>
      </c>
      <c r="K185" s="219">
        <v>128.0</v>
      </c>
      <c r="L185" s="219">
        <v>57.0</v>
      </c>
      <c r="M185" s="220" t="s">
        <v>467</v>
      </c>
      <c r="N185" s="214" t="s">
        <v>18</v>
      </c>
      <c r="O185" s="216">
        <v>43647.0</v>
      </c>
      <c r="P185" s="221" t="s">
        <v>207</v>
      </c>
      <c r="Q185" s="209" t="s">
        <v>388</v>
      </c>
      <c r="R185" s="209" t="s">
        <v>209</v>
      </c>
      <c r="S185" s="209" t="s">
        <v>210</v>
      </c>
      <c r="T185" s="209" t="s">
        <v>350</v>
      </c>
      <c r="U185" s="217">
        <v>70.0</v>
      </c>
      <c r="V185" s="217">
        <v>5.0</v>
      </c>
      <c r="W185" s="217">
        <v>240.0</v>
      </c>
      <c r="X185" s="217">
        <v>5047.0</v>
      </c>
      <c r="Y185" s="217">
        <v>1526.0</v>
      </c>
      <c r="Z185" s="222" t="s">
        <v>849</v>
      </c>
      <c r="AA185" s="208" t="s">
        <v>850</v>
      </c>
    </row>
    <row r="186" ht="42.75" customHeight="1">
      <c r="A186" s="208">
        <v>202.0</v>
      </c>
      <c r="B186" s="208">
        <v>4.691E9</v>
      </c>
      <c r="C186" s="236" t="s">
        <v>10</v>
      </c>
      <c r="D186" s="236" t="s">
        <v>154</v>
      </c>
      <c r="E186" s="236" t="s">
        <v>851</v>
      </c>
      <c r="F186" s="236">
        <v>126.351124</v>
      </c>
      <c r="G186" s="236">
        <v>34.833626</v>
      </c>
      <c r="H186" s="221" t="s">
        <v>852</v>
      </c>
      <c r="I186" s="210">
        <v>0.819672131147541</v>
      </c>
      <c r="J186" s="211" t="s">
        <v>19</v>
      </c>
      <c r="K186" s="219">
        <v>108.0</v>
      </c>
      <c r="L186" s="219">
        <v>77.0</v>
      </c>
      <c r="M186" s="220" t="s">
        <v>467</v>
      </c>
      <c r="N186" s="269" t="s">
        <v>19</v>
      </c>
      <c r="O186" s="238">
        <v>43678.0</v>
      </c>
      <c r="P186" s="221" t="s">
        <v>207</v>
      </c>
      <c r="Q186" s="221" t="s">
        <v>388</v>
      </c>
      <c r="R186" s="221" t="s">
        <v>209</v>
      </c>
      <c r="S186" s="221" t="s">
        <v>210</v>
      </c>
      <c r="T186" s="221" t="s">
        <v>350</v>
      </c>
      <c r="U186" s="235">
        <v>70.0</v>
      </c>
      <c r="V186" s="235">
        <v>10.0</v>
      </c>
      <c r="W186" s="235">
        <v>150.0</v>
      </c>
      <c r="X186" s="235">
        <v>15764.0</v>
      </c>
      <c r="Y186" s="235">
        <v>1124.0</v>
      </c>
      <c r="Z186" s="239" t="s">
        <v>853</v>
      </c>
      <c r="AA186" s="236" t="s">
        <v>854</v>
      </c>
    </row>
    <row r="187" ht="42.75" customHeight="1">
      <c r="A187" s="208">
        <v>203.0</v>
      </c>
      <c r="B187" s="208">
        <v>4.711E9</v>
      </c>
      <c r="C187" s="208" t="s">
        <v>10</v>
      </c>
      <c r="D187" s="208" t="s">
        <v>109</v>
      </c>
      <c r="E187" s="207" t="s">
        <v>855</v>
      </c>
      <c r="F187" s="223">
        <v>129.3433898</v>
      </c>
      <c r="G187" s="223">
        <v>36.0190333</v>
      </c>
      <c r="H187" s="227" t="s">
        <v>856</v>
      </c>
      <c r="I187" s="210">
        <v>0.8958677685950414</v>
      </c>
      <c r="J187" s="211" t="s">
        <v>19</v>
      </c>
      <c r="K187" s="219">
        <v>90.0</v>
      </c>
      <c r="L187" s="219">
        <v>95.0</v>
      </c>
      <c r="M187" s="220" t="s">
        <v>348</v>
      </c>
      <c r="N187" s="241" t="s">
        <v>19</v>
      </c>
      <c r="O187" s="226">
        <v>42758.0</v>
      </c>
      <c r="P187" s="221" t="s">
        <v>207</v>
      </c>
      <c r="Q187" s="227" t="s">
        <v>388</v>
      </c>
      <c r="R187" s="227" t="s">
        <v>209</v>
      </c>
      <c r="S187" s="227" t="s">
        <v>210</v>
      </c>
      <c r="T187" s="227" t="s">
        <v>222</v>
      </c>
      <c r="U187" s="229">
        <v>70.0</v>
      </c>
      <c r="V187" s="229">
        <v>10.0</v>
      </c>
      <c r="W187" s="229">
        <v>3252.0</v>
      </c>
      <c r="X187" s="229">
        <v>235551.0</v>
      </c>
      <c r="Y187" s="229">
        <v>22242.0</v>
      </c>
      <c r="Z187" s="227" t="s">
        <v>857</v>
      </c>
      <c r="AA187" s="223" t="s">
        <v>37</v>
      </c>
    </row>
    <row r="188" ht="42.75" customHeight="1">
      <c r="A188" s="208">
        <v>204.0</v>
      </c>
      <c r="B188" s="208">
        <v>4.713E9</v>
      </c>
      <c r="C188" s="208" t="s">
        <v>10</v>
      </c>
      <c r="D188" s="208" t="s">
        <v>109</v>
      </c>
      <c r="E188" s="208" t="s">
        <v>858</v>
      </c>
      <c r="F188" s="223">
        <v>129.224784</v>
      </c>
      <c r="G188" s="223">
        <v>35.856242</v>
      </c>
      <c r="H188" s="227" t="s">
        <v>859</v>
      </c>
      <c r="I188" s="210">
        <v>1.1210191082802548</v>
      </c>
      <c r="J188" s="211" t="s">
        <v>17</v>
      </c>
      <c r="K188" s="219">
        <v>31.0</v>
      </c>
      <c r="L188" s="219">
        <v>154.0</v>
      </c>
      <c r="M188" s="332" t="s">
        <v>262</v>
      </c>
      <c r="N188" s="237" t="s">
        <v>22</v>
      </c>
      <c r="O188" s="226">
        <v>43983.0</v>
      </c>
      <c r="P188" s="221" t="s">
        <v>207</v>
      </c>
      <c r="Q188" s="227" t="s">
        <v>367</v>
      </c>
      <c r="R188" s="227" t="s">
        <v>209</v>
      </c>
      <c r="S188" s="227" t="s">
        <v>210</v>
      </c>
      <c r="T188" s="227" t="s">
        <v>228</v>
      </c>
      <c r="U188" s="229">
        <v>70.0</v>
      </c>
      <c r="V188" s="229">
        <v>7.0</v>
      </c>
      <c r="W188" s="229">
        <v>1760.0</v>
      </c>
      <c r="X188" s="229">
        <v>162819.0</v>
      </c>
      <c r="Y188" s="229">
        <v>13447.0</v>
      </c>
      <c r="Z188" s="227" t="s">
        <v>860</v>
      </c>
      <c r="AA188" s="223" t="s">
        <v>37</v>
      </c>
    </row>
    <row r="189" ht="42.75" customHeight="1">
      <c r="A189" s="208">
        <v>205.0</v>
      </c>
      <c r="B189" s="208">
        <v>4.715E9</v>
      </c>
      <c r="C189" s="208" t="s">
        <v>10</v>
      </c>
      <c r="D189" s="208" t="s">
        <v>109</v>
      </c>
      <c r="E189" s="208" t="s">
        <v>861</v>
      </c>
      <c r="F189" s="223">
        <v>128.1136148</v>
      </c>
      <c r="G189" s="223">
        <v>36.1397714</v>
      </c>
      <c r="H189" s="227" t="s">
        <v>862</v>
      </c>
      <c r="I189" s="210">
        <v>0.695</v>
      </c>
      <c r="J189" s="211" t="s">
        <v>19</v>
      </c>
      <c r="K189" s="219">
        <v>137.0</v>
      </c>
      <c r="L189" s="219">
        <v>48.0</v>
      </c>
      <c r="M189" s="220" t="s">
        <v>348</v>
      </c>
      <c r="N189" s="283" t="s">
        <v>19</v>
      </c>
      <c r="O189" s="226">
        <v>43678.0</v>
      </c>
      <c r="P189" s="221" t="s">
        <v>207</v>
      </c>
      <c r="Q189" s="227" t="s">
        <v>388</v>
      </c>
      <c r="R189" s="227" t="s">
        <v>209</v>
      </c>
      <c r="S189" s="227" t="s">
        <v>210</v>
      </c>
      <c r="T189" s="227" t="s">
        <v>228</v>
      </c>
      <c r="U189" s="229">
        <v>50.0</v>
      </c>
      <c r="V189" s="229">
        <v>10.0</v>
      </c>
      <c r="W189" s="229">
        <v>1251.0</v>
      </c>
      <c r="X189" s="229">
        <v>104787.0</v>
      </c>
      <c r="Y189" s="229">
        <v>5291.0</v>
      </c>
      <c r="Z189" s="227" t="s">
        <v>863</v>
      </c>
      <c r="AA189" s="223" t="s">
        <v>864</v>
      </c>
    </row>
    <row r="190" ht="42.75" customHeight="1">
      <c r="A190" s="208">
        <v>206.0</v>
      </c>
      <c r="B190" s="208">
        <v>4.717E9</v>
      </c>
      <c r="C190" s="236" t="s">
        <v>10</v>
      </c>
      <c r="D190" s="236" t="s">
        <v>109</v>
      </c>
      <c r="E190" s="236" t="s">
        <v>865</v>
      </c>
      <c r="F190" s="236">
        <v>128.7295375</v>
      </c>
      <c r="G190" s="236">
        <v>36.568425</v>
      </c>
      <c r="H190" s="221" t="s">
        <v>866</v>
      </c>
      <c r="I190" s="210">
        <v>1.0405827263267429</v>
      </c>
      <c r="J190" s="211" t="s">
        <v>17</v>
      </c>
      <c r="K190" s="219">
        <v>51.0</v>
      </c>
      <c r="L190" s="219">
        <v>134.0</v>
      </c>
      <c r="M190" s="220" t="s">
        <v>467</v>
      </c>
      <c r="N190" s="237" t="s">
        <v>17</v>
      </c>
      <c r="O190" s="238">
        <v>43805.0</v>
      </c>
      <c r="P190" s="221" t="s">
        <v>207</v>
      </c>
      <c r="Q190" s="221" t="s">
        <v>867</v>
      </c>
      <c r="R190" s="221" t="s">
        <v>237</v>
      </c>
      <c r="S190" s="221" t="s">
        <v>210</v>
      </c>
      <c r="T190" s="221" t="s">
        <v>350</v>
      </c>
      <c r="U190" s="235">
        <v>70.0</v>
      </c>
      <c r="V190" s="235">
        <v>10.0</v>
      </c>
      <c r="W190" s="235">
        <v>1000.0</v>
      </c>
      <c r="X190" s="235">
        <v>108204.0</v>
      </c>
      <c r="Y190" s="235">
        <v>6282.0</v>
      </c>
      <c r="Z190" s="239" t="s">
        <v>868</v>
      </c>
      <c r="AA190" s="236" t="s">
        <v>37</v>
      </c>
    </row>
    <row r="191" ht="42.75" customHeight="1">
      <c r="A191" s="208">
        <v>207.0</v>
      </c>
      <c r="B191" s="208">
        <v>4.719E9</v>
      </c>
      <c r="C191" s="236" t="s">
        <v>10</v>
      </c>
      <c r="D191" s="236" t="s">
        <v>109</v>
      </c>
      <c r="E191" s="236" t="s">
        <v>869</v>
      </c>
      <c r="F191" s="236">
        <v>128.3443</v>
      </c>
      <c r="G191" s="236">
        <v>36.1195987</v>
      </c>
      <c r="H191" s="221" t="s">
        <v>35</v>
      </c>
      <c r="I191" s="210">
        <v>2.4985714285714287</v>
      </c>
      <c r="J191" s="211" t="s">
        <v>17</v>
      </c>
      <c r="K191" s="219">
        <v>1.0</v>
      </c>
      <c r="L191" s="219">
        <v>184.0</v>
      </c>
      <c r="M191" s="220" t="s">
        <v>454</v>
      </c>
      <c r="N191" s="237" t="s">
        <v>22</v>
      </c>
      <c r="O191" s="238">
        <v>43668.0</v>
      </c>
      <c r="P191" s="221" t="s">
        <v>207</v>
      </c>
      <c r="Q191" s="221" t="s">
        <v>388</v>
      </c>
      <c r="R191" s="221" t="s">
        <v>209</v>
      </c>
      <c r="S191" s="221" t="s">
        <v>210</v>
      </c>
      <c r="T191" s="221" t="s">
        <v>264</v>
      </c>
      <c r="U191" s="235">
        <v>40.0</v>
      </c>
      <c r="V191" s="235">
        <v>10.0</v>
      </c>
      <c r="W191" s="235">
        <v>1749.0</v>
      </c>
      <c r="X191" s="235">
        <v>202359.0</v>
      </c>
      <c r="Y191" s="235">
        <v>15537.0</v>
      </c>
      <c r="Z191" s="242" t="s">
        <v>870</v>
      </c>
      <c r="AA191" s="236" t="s">
        <v>37</v>
      </c>
    </row>
    <row r="192" ht="42.75" customHeight="1">
      <c r="A192" s="208">
        <v>208.0</v>
      </c>
      <c r="B192" s="208">
        <v>4.721E9</v>
      </c>
      <c r="C192" s="223" t="s">
        <v>10</v>
      </c>
      <c r="D192" s="223" t="s">
        <v>109</v>
      </c>
      <c r="E192" s="234" t="s">
        <v>871</v>
      </c>
      <c r="F192" s="223">
        <v>128.624063</v>
      </c>
      <c r="G192" s="223">
        <v>36.805667</v>
      </c>
      <c r="H192" s="231" t="s">
        <v>872</v>
      </c>
      <c r="I192" s="210">
        <v>0.9018036072144289</v>
      </c>
      <c r="J192" s="211" t="s">
        <v>19</v>
      </c>
      <c r="K192" s="219">
        <v>87.0</v>
      </c>
      <c r="L192" s="219">
        <v>98.0</v>
      </c>
      <c r="M192" s="220" t="s">
        <v>410</v>
      </c>
      <c r="N192" s="241" t="s">
        <v>18</v>
      </c>
      <c r="O192" s="226">
        <v>43647.0</v>
      </c>
      <c r="P192" s="221" t="s">
        <v>207</v>
      </c>
      <c r="Q192" s="227" t="s">
        <v>379</v>
      </c>
      <c r="R192" s="227" t="s">
        <v>209</v>
      </c>
      <c r="S192" s="231" t="s">
        <v>210</v>
      </c>
      <c r="T192" s="231" t="s">
        <v>350</v>
      </c>
      <c r="U192" s="229">
        <v>60.0</v>
      </c>
      <c r="V192" s="229">
        <v>10.0</v>
      </c>
      <c r="W192" s="229">
        <v>900.0</v>
      </c>
      <c r="X192" s="229">
        <v>43078.0</v>
      </c>
      <c r="Y192" s="229">
        <v>5522.0</v>
      </c>
      <c r="Z192" s="227" t="s">
        <v>873</v>
      </c>
      <c r="AA192" s="223" t="s">
        <v>1134</v>
      </c>
    </row>
    <row r="193" ht="42.75" customHeight="1">
      <c r="A193" s="208">
        <v>209.0</v>
      </c>
      <c r="B193" s="208">
        <v>4.723E9</v>
      </c>
      <c r="C193" s="208" t="s">
        <v>10</v>
      </c>
      <c r="D193" s="208" t="s">
        <v>109</v>
      </c>
      <c r="E193" s="208" t="s">
        <v>875</v>
      </c>
      <c r="F193" s="208">
        <v>128.938613</v>
      </c>
      <c r="G193" s="208">
        <v>35.97326</v>
      </c>
      <c r="H193" s="209" t="s">
        <v>876</v>
      </c>
      <c r="I193" s="210">
        <v>1.0465116279069768</v>
      </c>
      <c r="J193" s="211" t="s">
        <v>17</v>
      </c>
      <c r="K193" s="219">
        <v>48.0</v>
      </c>
      <c r="L193" s="219">
        <v>137.0</v>
      </c>
      <c r="M193" s="220" t="s">
        <v>877</v>
      </c>
      <c r="N193" s="214" t="s">
        <v>19</v>
      </c>
      <c r="O193" s="216">
        <v>43678.0</v>
      </c>
      <c r="P193" s="221" t="s">
        <v>207</v>
      </c>
      <c r="Q193" s="209" t="s">
        <v>388</v>
      </c>
      <c r="R193" s="209" t="s">
        <v>209</v>
      </c>
      <c r="S193" s="209" t="s">
        <v>210</v>
      </c>
      <c r="T193" s="209" t="s">
        <v>878</v>
      </c>
      <c r="U193" s="217">
        <v>70.0</v>
      </c>
      <c r="V193" s="217">
        <v>10.0</v>
      </c>
      <c r="W193" s="217">
        <v>900.0</v>
      </c>
      <c r="X193" s="217">
        <v>66000.0</v>
      </c>
      <c r="Y193" s="217">
        <v>3666.0</v>
      </c>
      <c r="Z193" s="222" t="s">
        <v>879</v>
      </c>
      <c r="AA193" s="208" t="s">
        <v>37</v>
      </c>
    </row>
    <row r="194" ht="42.75" customHeight="1">
      <c r="A194" s="208">
        <v>210.0</v>
      </c>
      <c r="B194" s="208">
        <v>4.725E9</v>
      </c>
      <c r="C194" s="223" t="s">
        <v>10</v>
      </c>
      <c r="D194" s="223" t="s">
        <v>109</v>
      </c>
      <c r="E194" s="234" t="s">
        <v>880</v>
      </c>
      <c r="F194" s="223">
        <v>128.159229</v>
      </c>
      <c r="G194" s="223">
        <v>36.411002</v>
      </c>
      <c r="H194" s="231" t="s">
        <v>881</v>
      </c>
      <c r="I194" s="210">
        <v>1.0845986984815619</v>
      </c>
      <c r="J194" s="211" t="s">
        <v>17</v>
      </c>
      <c r="K194" s="219">
        <v>38.0</v>
      </c>
      <c r="L194" s="219">
        <v>147.0</v>
      </c>
      <c r="M194" s="220" t="s">
        <v>467</v>
      </c>
      <c r="N194" s="283" t="s">
        <v>18</v>
      </c>
      <c r="O194" s="226">
        <v>44029.0</v>
      </c>
      <c r="P194" s="221" t="s">
        <v>207</v>
      </c>
      <c r="Q194" s="227" t="s">
        <v>379</v>
      </c>
      <c r="R194" s="227" t="s">
        <v>209</v>
      </c>
      <c r="S194" s="231" t="s">
        <v>210</v>
      </c>
      <c r="T194" s="227" t="s">
        <v>882</v>
      </c>
      <c r="U194" s="229">
        <v>70.0</v>
      </c>
      <c r="V194" s="229">
        <v>10.0</v>
      </c>
      <c r="W194" s="229">
        <v>1000.0</v>
      </c>
      <c r="X194" s="229">
        <v>49574.0</v>
      </c>
      <c r="Y194" s="229">
        <v>4695.0</v>
      </c>
      <c r="Z194" s="233" t="s">
        <v>883</v>
      </c>
      <c r="AA194" s="223" t="s">
        <v>37</v>
      </c>
    </row>
    <row r="195" ht="42.75" customHeight="1">
      <c r="A195" s="208">
        <v>211.0</v>
      </c>
      <c r="B195" s="208">
        <v>4.728E9</v>
      </c>
      <c r="C195" s="208" t="s">
        <v>10</v>
      </c>
      <c r="D195" s="208" t="s">
        <v>109</v>
      </c>
      <c r="E195" s="207" t="s">
        <v>884</v>
      </c>
      <c r="F195" s="208">
        <v>128.186787</v>
      </c>
      <c r="G195" s="208">
        <v>36.586522</v>
      </c>
      <c r="H195" s="209" t="s">
        <v>885</v>
      </c>
      <c r="I195" s="210">
        <v>0.5386934673366834</v>
      </c>
      <c r="J195" s="211" t="s">
        <v>19</v>
      </c>
      <c r="K195" s="219">
        <v>165.0</v>
      </c>
      <c r="L195" s="219">
        <v>20.0</v>
      </c>
      <c r="M195" s="220" t="s">
        <v>348</v>
      </c>
      <c r="N195" s="214" t="s">
        <v>18</v>
      </c>
      <c r="O195" s="216">
        <v>43983.0</v>
      </c>
      <c r="P195" s="221" t="s">
        <v>207</v>
      </c>
      <c r="Q195" s="209" t="s">
        <v>379</v>
      </c>
      <c r="R195" s="209" t="s">
        <v>209</v>
      </c>
      <c r="S195" s="279" t="s">
        <v>210</v>
      </c>
      <c r="T195" s="209" t="s">
        <v>350</v>
      </c>
      <c r="U195" s="217">
        <v>50.0</v>
      </c>
      <c r="V195" s="217">
        <v>10.0</v>
      </c>
      <c r="W195" s="217">
        <v>536.0</v>
      </c>
      <c r="X195" s="217">
        <v>21558.0</v>
      </c>
      <c r="Y195" s="217">
        <v>3385.0</v>
      </c>
      <c r="Z195" s="209" t="s">
        <v>886</v>
      </c>
      <c r="AA195" s="208" t="s">
        <v>887</v>
      </c>
    </row>
    <row r="196" ht="42.75" customHeight="1">
      <c r="A196" s="208">
        <v>212.0</v>
      </c>
      <c r="B196" s="208">
        <v>4.729E9</v>
      </c>
      <c r="C196" s="208" t="s">
        <v>10</v>
      </c>
      <c r="D196" s="208" t="s">
        <v>109</v>
      </c>
      <c r="E196" s="208" t="s">
        <v>888</v>
      </c>
      <c r="F196" s="236">
        <v>128.741201</v>
      </c>
      <c r="G196" s="236">
        <v>35.82509</v>
      </c>
      <c r="H196" s="221" t="s">
        <v>889</v>
      </c>
      <c r="I196" s="210">
        <v>1.1450381679389312</v>
      </c>
      <c r="J196" s="211" t="s">
        <v>17</v>
      </c>
      <c r="K196" s="219">
        <v>24.0</v>
      </c>
      <c r="L196" s="219">
        <v>161.0</v>
      </c>
      <c r="M196" s="220" t="s">
        <v>269</v>
      </c>
      <c r="N196" s="237" t="s">
        <v>19</v>
      </c>
      <c r="O196" s="238">
        <v>43966.0</v>
      </c>
      <c r="P196" s="221" t="s">
        <v>207</v>
      </c>
      <c r="Q196" s="221" t="s">
        <v>227</v>
      </c>
      <c r="R196" s="221" t="s">
        <v>209</v>
      </c>
      <c r="S196" s="221" t="s">
        <v>210</v>
      </c>
      <c r="T196" s="221" t="s">
        <v>228</v>
      </c>
      <c r="U196" s="235">
        <v>50.0</v>
      </c>
      <c r="V196" s="235">
        <v>7.0</v>
      </c>
      <c r="W196" s="235">
        <v>1800.0</v>
      </c>
      <c r="X196" s="235">
        <v>245834.0</v>
      </c>
      <c r="Y196" s="235">
        <v>10471.0</v>
      </c>
      <c r="Z196" s="239" t="s">
        <v>890</v>
      </c>
      <c r="AA196" s="236" t="s">
        <v>37</v>
      </c>
    </row>
    <row r="197" ht="42.75" customHeight="1">
      <c r="A197" s="246">
        <v>213.0</v>
      </c>
      <c r="B197" s="246">
        <v>4.772E9</v>
      </c>
      <c r="C197" s="246" t="s">
        <v>10</v>
      </c>
      <c r="D197" s="246" t="s">
        <v>109</v>
      </c>
      <c r="E197" s="247" t="s">
        <v>891</v>
      </c>
      <c r="F197" s="246">
        <v>128.572657</v>
      </c>
      <c r="G197" s="246">
        <v>36.242945</v>
      </c>
      <c r="H197" s="247" t="s">
        <v>892</v>
      </c>
      <c r="I197" s="249" t="s">
        <v>37</v>
      </c>
      <c r="J197" s="367" t="s">
        <v>893</v>
      </c>
      <c r="K197" s="251" t="s">
        <v>37</v>
      </c>
      <c r="L197" s="251" t="s">
        <v>37</v>
      </c>
      <c r="M197" s="368" t="s">
        <v>348</v>
      </c>
      <c r="N197" s="369" t="s">
        <v>23</v>
      </c>
      <c r="O197" s="254">
        <v>43983.0</v>
      </c>
      <c r="P197" s="370">
        <v>44732.0</v>
      </c>
      <c r="Q197" s="246" t="s">
        <v>894</v>
      </c>
      <c r="R197" s="246" t="s">
        <v>209</v>
      </c>
      <c r="S197" s="247" t="s">
        <v>210</v>
      </c>
      <c r="T197" s="246" t="s">
        <v>882</v>
      </c>
      <c r="U197" s="248" t="s">
        <v>37</v>
      </c>
      <c r="V197" s="248" t="s">
        <v>37</v>
      </c>
      <c r="W197" s="248" t="s">
        <v>37</v>
      </c>
      <c r="X197" s="248" t="s">
        <v>37</v>
      </c>
      <c r="Y197" s="248" t="s">
        <v>37</v>
      </c>
      <c r="Z197" s="246" t="s">
        <v>895</v>
      </c>
      <c r="AA197" s="246" t="s">
        <v>896</v>
      </c>
    </row>
    <row r="198" ht="42.75" customHeight="1">
      <c r="A198" s="208">
        <v>214.0</v>
      </c>
      <c r="B198" s="208">
        <v>4.773E9</v>
      </c>
      <c r="C198" s="223" t="s">
        <v>10</v>
      </c>
      <c r="D198" s="223" t="s">
        <v>109</v>
      </c>
      <c r="E198" s="234" t="s">
        <v>897</v>
      </c>
      <c r="F198" s="223">
        <v>128.6971711</v>
      </c>
      <c r="G198" s="223">
        <v>36.3527158</v>
      </c>
      <c r="H198" s="231" t="s">
        <v>898</v>
      </c>
      <c r="I198" s="210">
        <v>2.085</v>
      </c>
      <c r="J198" s="211" t="s">
        <v>17</v>
      </c>
      <c r="K198" s="219">
        <v>3.0</v>
      </c>
      <c r="L198" s="219">
        <v>182.0</v>
      </c>
      <c r="M198" s="220" t="s">
        <v>899</v>
      </c>
      <c r="N198" s="241" t="s">
        <v>19</v>
      </c>
      <c r="O198" s="226">
        <v>43334.0</v>
      </c>
      <c r="P198" s="221" t="s">
        <v>207</v>
      </c>
      <c r="Q198" s="227" t="s">
        <v>379</v>
      </c>
      <c r="R198" s="227" t="s">
        <v>209</v>
      </c>
      <c r="S198" s="231" t="s">
        <v>210</v>
      </c>
      <c r="T198" s="227" t="s">
        <v>900</v>
      </c>
      <c r="U198" s="229">
        <v>70.0</v>
      </c>
      <c r="V198" s="229">
        <v>10.0</v>
      </c>
      <c r="W198" s="229">
        <v>417.0</v>
      </c>
      <c r="X198" s="229">
        <v>30540.0</v>
      </c>
      <c r="Y198" s="229">
        <v>3058.0</v>
      </c>
      <c r="Z198" s="231"/>
      <c r="AA198" s="223" t="s">
        <v>901</v>
      </c>
    </row>
    <row r="199" ht="42.75" customHeight="1">
      <c r="A199" s="208">
        <v>215.0</v>
      </c>
      <c r="B199" s="208">
        <v>4.775E9</v>
      </c>
      <c r="C199" s="236" t="s">
        <v>10</v>
      </c>
      <c r="D199" s="236" t="s">
        <v>109</v>
      </c>
      <c r="E199" s="236" t="s">
        <v>902</v>
      </c>
      <c r="F199" s="208">
        <v>129.0571263</v>
      </c>
      <c r="G199" s="208">
        <v>36.4362793</v>
      </c>
      <c r="H199" s="221" t="s">
        <v>903</v>
      </c>
      <c r="I199" s="210">
        <v>0.7</v>
      </c>
      <c r="J199" s="211" t="s">
        <v>19</v>
      </c>
      <c r="K199" s="219">
        <v>136.0</v>
      </c>
      <c r="L199" s="219">
        <v>49.0</v>
      </c>
      <c r="M199" s="220" t="s">
        <v>485</v>
      </c>
      <c r="N199" s="237" t="s">
        <v>18</v>
      </c>
      <c r="O199" s="238">
        <v>44927.0</v>
      </c>
      <c r="P199" s="221" t="s">
        <v>207</v>
      </c>
      <c r="Q199" s="221" t="s">
        <v>349</v>
      </c>
      <c r="R199" s="221" t="s">
        <v>904</v>
      </c>
      <c r="S199" s="221" t="s">
        <v>210</v>
      </c>
      <c r="T199" s="221" t="s">
        <v>350</v>
      </c>
      <c r="U199" s="235">
        <v>70.0</v>
      </c>
      <c r="V199" s="235">
        <v>10.0</v>
      </c>
      <c r="W199" s="235">
        <v>700.0</v>
      </c>
      <c r="X199" s="235" t="s">
        <v>37</v>
      </c>
      <c r="Y199" s="235">
        <v>1422.0</v>
      </c>
      <c r="Z199" s="239" t="s">
        <v>905</v>
      </c>
      <c r="AA199" s="208" t="s">
        <v>906</v>
      </c>
    </row>
    <row r="200" ht="42.75" customHeight="1">
      <c r="A200" s="208">
        <v>216.0</v>
      </c>
      <c r="B200" s="208">
        <v>4.776E9</v>
      </c>
      <c r="C200" s="236" t="s">
        <v>10</v>
      </c>
      <c r="D200" s="236" t="s">
        <v>109</v>
      </c>
      <c r="E200" s="236" t="s">
        <v>907</v>
      </c>
      <c r="F200" s="311">
        <v>129.1123839</v>
      </c>
      <c r="G200" s="311">
        <v>36.6667174</v>
      </c>
      <c r="H200" s="312" t="s">
        <v>908</v>
      </c>
      <c r="I200" s="210">
        <v>0.912621359223301</v>
      </c>
      <c r="J200" s="211" t="s">
        <v>19</v>
      </c>
      <c r="K200" s="219">
        <v>84.0</v>
      </c>
      <c r="L200" s="219">
        <v>101.0</v>
      </c>
      <c r="M200" s="313" t="s">
        <v>348</v>
      </c>
      <c r="N200" s="314" t="s">
        <v>18</v>
      </c>
      <c r="O200" s="315">
        <v>39029.0</v>
      </c>
      <c r="P200" s="312" t="s">
        <v>207</v>
      </c>
      <c r="Q200" s="312" t="s">
        <v>388</v>
      </c>
      <c r="R200" s="312" t="s">
        <v>209</v>
      </c>
      <c r="S200" s="312" t="s">
        <v>210</v>
      </c>
      <c r="T200" s="312" t="s">
        <v>350</v>
      </c>
      <c r="U200" s="318">
        <v>50.0</v>
      </c>
      <c r="V200" s="318">
        <v>10.0</v>
      </c>
      <c r="W200" s="318">
        <v>94.0</v>
      </c>
      <c r="X200" s="318">
        <v>2717.0</v>
      </c>
      <c r="Y200" s="318">
        <v>452.0</v>
      </c>
      <c r="Z200" s="316" t="s">
        <v>909</v>
      </c>
      <c r="AA200" s="317" t="s">
        <v>37</v>
      </c>
    </row>
    <row r="201" ht="42.75" customHeight="1">
      <c r="A201" s="208">
        <v>217.0</v>
      </c>
      <c r="B201" s="208">
        <v>4.777E9</v>
      </c>
      <c r="C201" s="223" t="s">
        <v>10</v>
      </c>
      <c r="D201" s="236" t="s">
        <v>109</v>
      </c>
      <c r="E201" s="236" t="s">
        <v>910</v>
      </c>
      <c r="F201" s="236">
        <v>129.365267</v>
      </c>
      <c r="G201" s="236">
        <v>36.415034</v>
      </c>
      <c r="H201" s="221" t="s">
        <v>911</v>
      </c>
      <c r="I201" s="210">
        <v>0.8379888268156425</v>
      </c>
      <c r="J201" s="211" t="s">
        <v>19</v>
      </c>
      <c r="K201" s="219">
        <v>103.0</v>
      </c>
      <c r="L201" s="219">
        <v>82.0</v>
      </c>
      <c r="M201" s="220" t="s">
        <v>912</v>
      </c>
      <c r="N201" s="237" t="s">
        <v>19</v>
      </c>
      <c r="O201" s="238">
        <v>43133.0</v>
      </c>
      <c r="P201" s="221" t="s">
        <v>207</v>
      </c>
      <c r="Q201" s="221" t="s">
        <v>388</v>
      </c>
      <c r="R201" s="221" t="s">
        <v>237</v>
      </c>
      <c r="S201" s="221" t="s">
        <v>210</v>
      </c>
      <c r="T201" s="221" t="s">
        <v>350</v>
      </c>
      <c r="U201" s="235">
        <v>50.0</v>
      </c>
      <c r="V201" s="235">
        <v>10.0</v>
      </c>
      <c r="W201" s="235">
        <v>150.0</v>
      </c>
      <c r="X201" s="235">
        <v>18671.0</v>
      </c>
      <c r="Y201" s="235">
        <v>1917.0</v>
      </c>
      <c r="Z201" s="239" t="s">
        <v>913</v>
      </c>
      <c r="AA201" s="236" t="s">
        <v>37</v>
      </c>
    </row>
    <row r="202" ht="42.75" customHeight="1">
      <c r="A202" s="208">
        <v>218.0</v>
      </c>
      <c r="B202" s="208">
        <v>4.782E9</v>
      </c>
      <c r="C202" s="223" t="s">
        <v>10</v>
      </c>
      <c r="D202" s="223" t="s">
        <v>109</v>
      </c>
      <c r="E202" s="234" t="s">
        <v>914</v>
      </c>
      <c r="F202" s="223">
        <v>128.733988</v>
      </c>
      <c r="G202" s="223">
        <v>35.647399</v>
      </c>
      <c r="H202" s="231" t="s">
        <v>915</v>
      </c>
      <c r="I202" s="210">
        <v>1.1142857142857143</v>
      </c>
      <c r="J202" s="211" t="s">
        <v>17</v>
      </c>
      <c r="K202" s="219">
        <v>33.0</v>
      </c>
      <c r="L202" s="219">
        <v>152.0</v>
      </c>
      <c r="M202" s="220" t="s">
        <v>348</v>
      </c>
      <c r="N202" s="237" t="s">
        <v>19</v>
      </c>
      <c r="O202" s="226">
        <v>38881.0</v>
      </c>
      <c r="P202" s="221" t="s">
        <v>207</v>
      </c>
      <c r="Q202" s="227" t="s">
        <v>379</v>
      </c>
      <c r="R202" s="227" t="s">
        <v>209</v>
      </c>
      <c r="S202" s="231" t="s">
        <v>210</v>
      </c>
      <c r="T202" s="231" t="s">
        <v>264</v>
      </c>
      <c r="U202" s="229">
        <v>50.0</v>
      </c>
      <c r="V202" s="229">
        <v>10.0</v>
      </c>
      <c r="W202" s="229">
        <v>390.0</v>
      </c>
      <c r="X202" s="229">
        <v>25899.0</v>
      </c>
      <c r="Y202" s="229">
        <v>2805.0</v>
      </c>
      <c r="Z202" s="227" t="s">
        <v>916</v>
      </c>
      <c r="AA202" s="223" t="s">
        <v>1179</v>
      </c>
    </row>
    <row r="203" ht="42.75" customHeight="1">
      <c r="A203" s="208">
        <v>219.0</v>
      </c>
      <c r="B203" s="208">
        <v>4.783E9</v>
      </c>
      <c r="C203" s="208" t="s">
        <v>10</v>
      </c>
      <c r="D203" s="208" t="s">
        <v>109</v>
      </c>
      <c r="E203" s="207" t="s">
        <v>918</v>
      </c>
      <c r="F203" s="223">
        <v>128.263074</v>
      </c>
      <c r="G203" s="223">
        <v>35.726177</v>
      </c>
      <c r="H203" s="231" t="s">
        <v>919</v>
      </c>
      <c r="I203" s="210">
        <v>0.7814569536423841</v>
      </c>
      <c r="J203" s="211" t="s">
        <v>19</v>
      </c>
      <c r="K203" s="219">
        <v>119.0</v>
      </c>
      <c r="L203" s="219">
        <v>66.0</v>
      </c>
      <c r="M203" s="220" t="s">
        <v>920</v>
      </c>
      <c r="N203" s="241" t="s">
        <v>18</v>
      </c>
      <c r="O203" s="226">
        <v>36332.0</v>
      </c>
      <c r="P203" s="221" t="s">
        <v>207</v>
      </c>
      <c r="Q203" s="227" t="s">
        <v>921</v>
      </c>
      <c r="R203" s="227" t="s">
        <v>209</v>
      </c>
      <c r="S203" s="231" t="s">
        <v>210</v>
      </c>
      <c r="T203" s="227" t="s">
        <v>922</v>
      </c>
      <c r="U203" s="229">
        <v>70.0</v>
      </c>
      <c r="V203" s="229">
        <v>10.0</v>
      </c>
      <c r="W203" s="229">
        <v>118.0</v>
      </c>
      <c r="X203" s="229">
        <v>48931.0</v>
      </c>
      <c r="Y203" s="229">
        <v>1227.0</v>
      </c>
      <c r="Z203" s="227" t="s">
        <v>923</v>
      </c>
      <c r="AA203" s="234" t="s">
        <v>924</v>
      </c>
    </row>
    <row r="204" ht="42.75" customHeight="1">
      <c r="A204" s="208">
        <v>220.0</v>
      </c>
      <c r="B204" s="208">
        <v>4.784E9</v>
      </c>
      <c r="C204" s="223" t="s">
        <v>10</v>
      </c>
      <c r="D204" s="223" t="s">
        <v>109</v>
      </c>
      <c r="E204" s="234" t="s">
        <v>925</v>
      </c>
      <c r="F204" s="223">
        <v>128.282959</v>
      </c>
      <c r="G204" s="223">
        <v>35.919175</v>
      </c>
      <c r="H204" s="231" t="s">
        <v>926</v>
      </c>
      <c r="I204" s="210">
        <v>0.7925170068027211</v>
      </c>
      <c r="J204" s="211" t="s">
        <v>19</v>
      </c>
      <c r="K204" s="219">
        <v>115.0</v>
      </c>
      <c r="L204" s="219">
        <v>70.0</v>
      </c>
      <c r="M204" s="220" t="s">
        <v>927</v>
      </c>
      <c r="N204" s="237" t="s">
        <v>19</v>
      </c>
      <c r="O204" s="226">
        <v>38718.0</v>
      </c>
      <c r="P204" s="221" t="s">
        <v>207</v>
      </c>
      <c r="Q204" s="227" t="s">
        <v>388</v>
      </c>
      <c r="R204" s="227" t="s">
        <v>209</v>
      </c>
      <c r="S204" s="231" t="s">
        <v>210</v>
      </c>
      <c r="T204" s="231" t="s">
        <v>350</v>
      </c>
      <c r="U204" s="229">
        <v>70.0</v>
      </c>
      <c r="V204" s="229">
        <v>10.0</v>
      </c>
      <c r="W204" s="229">
        <v>233.0</v>
      </c>
      <c r="X204" s="229">
        <v>16288.0</v>
      </c>
      <c r="Y204" s="229">
        <v>1395.0</v>
      </c>
      <c r="Z204" s="233" t="s">
        <v>928</v>
      </c>
      <c r="AA204" s="223" t="s">
        <v>37</v>
      </c>
    </row>
    <row r="205" ht="42.75" customHeight="1">
      <c r="A205" s="208">
        <v>221.0</v>
      </c>
      <c r="B205" s="208">
        <v>4.785E9</v>
      </c>
      <c r="C205" s="223" t="s">
        <v>10</v>
      </c>
      <c r="D205" s="223" t="s">
        <v>109</v>
      </c>
      <c r="E205" s="234" t="s">
        <v>929</v>
      </c>
      <c r="F205" s="223">
        <v>128.401679</v>
      </c>
      <c r="G205" s="223">
        <v>35.9955753</v>
      </c>
      <c r="H205" s="231" t="s">
        <v>930</v>
      </c>
      <c r="I205" s="210">
        <v>0.9240924092409241</v>
      </c>
      <c r="J205" s="211" t="s">
        <v>19</v>
      </c>
      <c r="K205" s="219">
        <v>79.0</v>
      </c>
      <c r="L205" s="219">
        <v>106.0</v>
      </c>
      <c r="M205" s="220" t="s">
        <v>467</v>
      </c>
      <c r="N205" s="241" t="s">
        <v>19</v>
      </c>
      <c r="O205" s="226">
        <v>40556.0</v>
      </c>
      <c r="P205" s="221" t="s">
        <v>207</v>
      </c>
      <c r="Q205" s="227" t="s">
        <v>388</v>
      </c>
      <c r="R205" s="227" t="s">
        <v>209</v>
      </c>
      <c r="S205" s="231" t="s">
        <v>210</v>
      </c>
      <c r="T205" s="227" t="s">
        <v>247</v>
      </c>
      <c r="U205" s="229">
        <v>70.0</v>
      </c>
      <c r="V205" s="229">
        <v>10.0</v>
      </c>
      <c r="W205" s="229">
        <v>560.0</v>
      </c>
      <c r="X205" s="229">
        <v>94558.0</v>
      </c>
      <c r="Y205" s="229">
        <v>5017.0</v>
      </c>
      <c r="Z205" s="231" t="s">
        <v>931</v>
      </c>
      <c r="AA205" s="223" t="s">
        <v>37</v>
      </c>
    </row>
    <row r="206" ht="42.75" customHeight="1">
      <c r="A206" s="208">
        <v>222.0</v>
      </c>
      <c r="B206" s="208">
        <v>4.79E9</v>
      </c>
      <c r="C206" s="223" t="s">
        <v>10</v>
      </c>
      <c r="D206" s="223" t="s">
        <v>109</v>
      </c>
      <c r="E206" s="234" t="s">
        <v>932</v>
      </c>
      <c r="F206" s="223">
        <v>128.4373552</v>
      </c>
      <c r="G206" s="223">
        <v>36.6468844</v>
      </c>
      <c r="H206" s="227" t="s">
        <v>933</v>
      </c>
      <c r="I206" s="210">
        <v>0.5825242718446602</v>
      </c>
      <c r="J206" s="211" t="s">
        <v>19</v>
      </c>
      <c r="K206" s="219">
        <v>160.0</v>
      </c>
      <c r="L206" s="219">
        <v>25.0</v>
      </c>
      <c r="M206" s="220" t="s">
        <v>348</v>
      </c>
      <c r="N206" s="304" t="s">
        <v>19</v>
      </c>
      <c r="O206" s="226">
        <v>43657.0</v>
      </c>
      <c r="P206" s="221" t="s">
        <v>207</v>
      </c>
      <c r="Q206" s="227" t="s">
        <v>1180</v>
      </c>
      <c r="R206" s="227" t="s">
        <v>209</v>
      </c>
      <c r="S206" s="227" t="s">
        <v>210</v>
      </c>
      <c r="T206" s="227" t="s">
        <v>350</v>
      </c>
      <c r="U206" s="229">
        <v>50.0</v>
      </c>
      <c r="V206" s="229">
        <v>10.0</v>
      </c>
      <c r="W206" s="229">
        <v>240.0</v>
      </c>
      <c r="X206" s="229">
        <v>19832.0</v>
      </c>
      <c r="Y206" s="229">
        <v>2196.0</v>
      </c>
      <c r="Z206" s="227" t="s">
        <v>935</v>
      </c>
      <c r="AA206" s="223" t="s">
        <v>936</v>
      </c>
    </row>
    <row r="207" ht="42.75" customHeight="1">
      <c r="A207" s="208">
        <v>223.0</v>
      </c>
      <c r="B207" s="208">
        <v>4.792E9</v>
      </c>
      <c r="C207" s="223" t="s">
        <v>10</v>
      </c>
      <c r="D207" s="223" t="s">
        <v>109</v>
      </c>
      <c r="E207" s="234" t="s">
        <v>937</v>
      </c>
      <c r="F207" s="223">
        <v>128.732503</v>
      </c>
      <c r="G207" s="223">
        <v>36.893114</v>
      </c>
      <c r="H207" s="231" t="s">
        <v>938</v>
      </c>
      <c r="I207" s="210">
        <v>1.0</v>
      </c>
      <c r="J207" s="211" t="s">
        <v>18</v>
      </c>
      <c r="K207" s="219">
        <v>57.0</v>
      </c>
      <c r="L207" s="219">
        <v>124.0</v>
      </c>
      <c r="M207" s="220" t="s">
        <v>348</v>
      </c>
      <c r="N207" s="241" t="s">
        <v>18</v>
      </c>
      <c r="O207" s="226">
        <v>43647.0</v>
      </c>
      <c r="P207" s="221" t="s">
        <v>207</v>
      </c>
      <c r="Q207" s="227" t="s">
        <v>388</v>
      </c>
      <c r="R207" s="227" t="s">
        <v>209</v>
      </c>
      <c r="S207" s="231" t="s">
        <v>210</v>
      </c>
      <c r="T207" s="231" t="s">
        <v>350</v>
      </c>
      <c r="U207" s="229">
        <v>50.0</v>
      </c>
      <c r="V207" s="229">
        <v>10.0</v>
      </c>
      <c r="W207" s="229">
        <v>250.0</v>
      </c>
      <c r="X207" s="229">
        <v>13524.0</v>
      </c>
      <c r="Y207" s="229">
        <v>1268.0</v>
      </c>
      <c r="Z207" s="227" t="s">
        <v>939</v>
      </c>
      <c r="AA207" s="223" t="s">
        <v>37</v>
      </c>
    </row>
    <row r="208" ht="42.75" customHeight="1">
      <c r="A208" s="208">
        <v>224.0</v>
      </c>
      <c r="B208" s="208">
        <v>4.793E9</v>
      </c>
      <c r="C208" s="223" t="s">
        <v>10</v>
      </c>
      <c r="D208" s="223" t="s">
        <v>109</v>
      </c>
      <c r="E208" s="234" t="s">
        <v>940</v>
      </c>
      <c r="F208" s="208">
        <v>129.400394</v>
      </c>
      <c r="G208" s="208">
        <v>36.993087</v>
      </c>
      <c r="H208" s="227" t="s">
        <v>941</v>
      </c>
      <c r="I208" s="210">
        <v>1.1538461538461537</v>
      </c>
      <c r="J208" s="211" t="s">
        <v>17</v>
      </c>
      <c r="K208" s="219">
        <v>23.0</v>
      </c>
      <c r="L208" s="219">
        <v>162.0</v>
      </c>
      <c r="M208" s="332" t="s">
        <v>432</v>
      </c>
      <c r="N208" s="241" t="s">
        <v>19</v>
      </c>
      <c r="O208" s="226">
        <v>44046.0</v>
      </c>
      <c r="P208" s="221" t="s">
        <v>207</v>
      </c>
      <c r="Q208" s="227" t="s">
        <v>227</v>
      </c>
      <c r="R208" s="227" t="s">
        <v>209</v>
      </c>
      <c r="S208" s="227" t="s">
        <v>210</v>
      </c>
      <c r="T208" s="227" t="s">
        <v>228</v>
      </c>
      <c r="U208" s="229">
        <v>100.0</v>
      </c>
      <c r="V208" s="229">
        <v>15.0</v>
      </c>
      <c r="W208" s="229">
        <v>570.0</v>
      </c>
      <c r="X208" s="229">
        <v>37929.0</v>
      </c>
      <c r="Y208" s="229">
        <v>2863.0</v>
      </c>
      <c r="Z208" s="227" t="s">
        <v>942</v>
      </c>
      <c r="AA208" s="208" t="s">
        <v>37</v>
      </c>
    </row>
    <row r="209" ht="42.75" customHeight="1">
      <c r="A209" s="208">
        <v>225.0</v>
      </c>
      <c r="B209" s="208">
        <v>4.794E9</v>
      </c>
      <c r="C209" s="223" t="s">
        <v>10</v>
      </c>
      <c r="D209" s="223" t="s">
        <v>109</v>
      </c>
      <c r="E209" s="234" t="s">
        <v>943</v>
      </c>
      <c r="F209" s="223">
        <v>130.905697</v>
      </c>
      <c r="G209" s="223">
        <v>37.484455</v>
      </c>
      <c r="H209" s="227" t="s">
        <v>944</v>
      </c>
      <c r="I209" s="210">
        <v>1.6111111111111112</v>
      </c>
      <c r="J209" s="211" t="s">
        <v>17</v>
      </c>
      <c r="K209" s="219">
        <v>5.0</v>
      </c>
      <c r="L209" s="219">
        <v>180.0</v>
      </c>
      <c r="M209" s="220" t="s">
        <v>467</v>
      </c>
      <c r="N209" s="241" t="s">
        <v>18</v>
      </c>
      <c r="O209" s="226">
        <v>44371.0</v>
      </c>
      <c r="P209" s="221" t="s">
        <v>207</v>
      </c>
      <c r="Q209" s="227" t="s">
        <v>513</v>
      </c>
      <c r="R209" s="227" t="s">
        <v>209</v>
      </c>
      <c r="S209" s="227" t="s">
        <v>210</v>
      </c>
      <c r="T209" s="227" t="s">
        <v>350</v>
      </c>
      <c r="U209" s="229">
        <v>70.0</v>
      </c>
      <c r="V209" s="229">
        <v>10.0</v>
      </c>
      <c r="W209" s="229">
        <v>29.0</v>
      </c>
      <c r="X209" s="229">
        <v>4192.0</v>
      </c>
      <c r="Y209" s="229">
        <v>315.0</v>
      </c>
      <c r="Z209" s="227" t="s">
        <v>945</v>
      </c>
      <c r="AA209" s="223" t="s">
        <v>37</v>
      </c>
    </row>
    <row r="210" ht="42.75" customHeight="1">
      <c r="A210" s="208">
        <v>226.0</v>
      </c>
      <c r="B210" s="208">
        <v>4.811E9</v>
      </c>
      <c r="C210" s="223" t="s">
        <v>10</v>
      </c>
      <c r="D210" s="223" t="s">
        <v>110</v>
      </c>
      <c r="E210" s="223" t="s">
        <v>946</v>
      </c>
      <c r="F210" s="223">
        <v>128.6818746</v>
      </c>
      <c r="G210" s="223">
        <v>35.2278771</v>
      </c>
      <c r="H210" s="227" t="s">
        <v>947</v>
      </c>
      <c r="I210" s="210">
        <v>0.4878048780487805</v>
      </c>
      <c r="J210" s="211" t="s">
        <v>19</v>
      </c>
      <c r="K210" s="219">
        <v>170.0</v>
      </c>
      <c r="L210" s="219">
        <v>15.0</v>
      </c>
      <c r="M210" s="220" t="s">
        <v>419</v>
      </c>
      <c r="N210" s="241" t="s">
        <v>19</v>
      </c>
      <c r="O210" s="226">
        <v>43691.0</v>
      </c>
      <c r="P210" s="221" t="s">
        <v>207</v>
      </c>
      <c r="Q210" s="227" t="s">
        <v>513</v>
      </c>
      <c r="R210" s="227" t="s">
        <v>209</v>
      </c>
      <c r="S210" s="227" t="s">
        <v>210</v>
      </c>
      <c r="T210" s="227" t="s">
        <v>616</v>
      </c>
      <c r="U210" s="229">
        <v>20.0</v>
      </c>
      <c r="V210" s="229">
        <v>7.0</v>
      </c>
      <c r="W210" s="229">
        <v>1000.0</v>
      </c>
      <c r="X210" s="229">
        <v>292893.0</v>
      </c>
      <c r="Y210" s="229">
        <v>93988.0</v>
      </c>
      <c r="Z210" s="227" t="s">
        <v>948</v>
      </c>
      <c r="AA210" s="223" t="s">
        <v>37</v>
      </c>
    </row>
    <row r="211" ht="42.75" customHeight="1">
      <c r="A211" s="208">
        <v>227.0</v>
      </c>
      <c r="B211" s="208">
        <v>4.817E9</v>
      </c>
      <c r="C211" s="223" t="s">
        <v>10</v>
      </c>
      <c r="D211" s="223" t="s">
        <v>110</v>
      </c>
      <c r="E211" s="234" t="s">
        <v>949</v>
      </c>
      <c r="F211" s="223">
        <v>128.107646</v>
      </c>
      <c r="G211" s="223">
        <v>35.180325</v>
      </c>
      <c r="H211" s="231" t="s">
        <v>950</v>
      </c>
      <c r="I211" s="210">
        <v>1.0</v>
      </c>
      <c r="J211" s="211" t="s">
        <v>18</v>
      </c>
      <c r="K211" s="219">
        <v>57.0</v>
      </c>
      <c r="L211" s="219">
        <v>124.0</v>
      </c>
      <c r="M211" s="220" t="s">
        <v>462</v>
      </c>
      <c r="N211" s="237" t="s">
        <v>19</v>
      </c>
      <c r="O211" s="226">
        <v>43709.0</v>
      </c>
      <c r="P211" s="221" t="s">
        <v>207</v>
      </c>
      <c r="Q211" s="227" t="s">
        <v>513</v>
      </c>
      <c r="R211" s="227" t="s">
        <v>209</v>
      </c>
      <c r="S211" s="231" t="s">
        <v>210</v>
      </c>
      <c r="T211" s="227" t="s">
        <v>951</v>
      </c>
      <c r="U211" s="229">
        <v>20.0</v>
      </c>
      <c r="V211" s="229">
        <v>10.0</v>
      </c>
      <c r="W211" s="229">
        <v>760.0</v>
      </c>
      <c r="X211" s="229">
        <v>292811.0</v>
      </c>
      <c r="Y211" s="229">
        <v>26421.0</v>
      </c>
      <c r="Z211" s="227" t="s">
        <v>952</v>
      </c>
      <c r="AA211" s="223" t="s">
        <v>37</v>
      </c>
    </row>
    <row r="212" ht="42.75" customHeight="1">
      <c r="A212" s="208">
        <v>228.0</v>
      </c>
      <c r="B212" s="208">
        <v>4.822E9</v>
      </c>
      <c r="C212" s="223" t="s">
        <v>10</v>
      </c>
      <c r="D212" s="223" t="s">
        <v>110</v>
      </c>
      <c r="E212" s="234" t="s">
        <v>953</v>
      </c>
      <c r="F212" s="223">
        <v>128.433112</v>
      </c>
      <c r="G212" s="223">
        <v>34.85439</v>
      </c>
      <c r="H212" s="231" t="s">
        <v>954</v>
      </c>
      <c r="I212" s="210">
        <v>0.7753086419753087</v>
      </c>
      <c r="J212" s="211" t="s">
        <v>19</v>
      </c>
      <c r="K212" s="219">
        <v>120.0</v>
      </c>
      <c r="L212" s="219">
        <v>65.0</v>
      </c>
      <c r="M212" s="220" t="s">
        <v>348</v>
      </c>
      <c r="N212" s="241" t="s">
        <v>18</v>
      </c>
      <c r="O212" s="226">
        <v>43881.0</v>
      </c>
      <c r="P212" s="221" t="s">
        <v>207</v>
      </c>
      <c r="Q212" s="227" t="s">
        <v>513</v>
      </c>
      <c r="R212" s="231" t="s">
        <v>237</v>
      </c>
      <c r="S212" s="231" t="s">
        <v>210</v>
      </c>
      <c r="T212" s="227" t="s">
        <v>955</v>
      </c>
      <c r="U212" s="235">
        <v>50.0</v>
      </c>
      <c r="V212" s="229">
        <v>10.0</v>
      </c>
      <c r="W212" s="229">
        <v>314.0</v>
      </c>
      <c r="X212" s="229">
        <v>71119.0</v>
      </c>
      <c r="Y212" s="235">
        <v>9534.0</v>
      </c>
      <c r="Z212" s="227" t="s">
        <v>956</v>
      </c>
      <c r="AA212" s="223" t="s">
        <v>37</v>
      </c>
    </row>
    <row r="213" ht="42.75" customHeight="1">
      <c r="A213" s="208">
        <v>229.0</v>
      </c>
      <c r="B213" s="208">
        <v>4.824E9</v>
      </c>
      <c r="C213" s="223" t="s">
        <v>10</v>
      </c>
      <c r="D213" s="223" t="s">
        <v>110</v>
      </c>
      <c r="E213" s="234" t="s">
        <v>957</v>
      </c>
      <c r="F213" s="223">
        <v>128.0638649</v>
      </c>
      <c r="G213" s="223">
        <v>35.0034774</v>
      </c>
      <c r="H213" s="231" t="s">
        <v>958</v>
      </c>
      <c r="I213" s="212" t="s">
        <v>37</v>
      </c>
      <c r="J213" s="211" t="s">
        <v>539</v>
      </c>
      <c r="K213" s="213" t="s">
        <v>37</v>
      </c>
      <c r="L213" s="213" t="s">
        <v>37</v>
      </c>
      <c r="M213" s="220" t="s">
        <v>454</v>
      </c>
      <c r="N213" s="283" t="s">
        <v>18</v>
      </c>
      <c r="O213" s="226">
        <v>44936.0</v>
      </c>
      <c r="P213" s="221" t="s">
        <v>207</v>
      </c>
      <c r="Q213" s="227" t="s">
        <v>513</v>
      </c>
      <c r="R213" s="227" t="s">
        <v>209</v>
      </c>
      <c r="S213" s="231" t="s">
        <v>210</v>
      </c>
      <c r="T213" s="320" t="s">
        <v>959</v>
      </c>
      <c r="U213" s="229">
        <v>40.0</v>
      </c>
      <c r="V213" s="229">
        <v>10.0</v>
      </c>
      <c r="W213" s="229">
        <v>200.0</v>
      </c>
      <c r="X213" s="229">
        <v>26370.0</v>
      </c>
      <c r="Y213" s="229">
        <v>4271.0</v>
      </c>
      <c r="Z213" s="227" t="s">
        <v>960</v>
      </c>
      <c r="AA213" s="223" t="s">
        <v>1181</v>
      </c>
    </row>
    <row r="214" ht="42.75" customHeight="1">
      <c r="A214" s="208">
        <v>230.0</v>
      </c>
      <c r="B214" s="208">
        <v>4.825E9</v>
      </c>
      <c r="C214" s="208" t="s">
        <v>10</v>
      </c>
      <c r="D214" s="208" t="s">
        <v>110</v>
      </c>
      <c r="E214" s="208" t="s">
        <v>962</v>
      </c>
      <c r="F214" s="208">
        <v>128.889322</v>
      </c>
      <c r="G214" s="208">
        <v>35.228574</v>
      </c>
      <c r="H214" s="209" t="s">
        <v>963</v>
      </c>
      <c r="I214" s="210">
        <v>1.2114285714285715</v>
      </c>
      <c r="J214" s="211" t="s">
        <v>17</v>
      </c>
      <c r="K214" s="219">
        <v>20.0</v>
      </c>
      <c r="L214" s="219">
        <v>165.0</v>
      </c>
      <c r="M214" s="220" t="s">
        <v>253</v>
      </c>
      <c r="N214" s="214" t="s">
        <v>19</v>
      </c>
      <c r="O214" s="216">
        <v>43697.0</v>
      </c>
      <c r="P214" s="221" t="s">
        <v>207</v>
      </c>
      <c r="Q214" s="209" t="s">
        <v>208</v>
      </c>
      <c r="R214" s="209" t="s">
        <v>209</v>
      </c>
      <c r="S214" s="209" t="s">
        <v>210</v>
      </c>
      <c r="T214" s="209" t="s">
        <v>259</v>
      </c>
      <c r="U214" s="217">
        <v>30.0</v>
      </c>
      <c r="V214" s="217">
        <v>7.0</v>
      </c>
      <c r="W214" s="217">
        <v>1272.0</v>
      </c>
      <c r="X214" s="217">
        <v>162588.0</v>
      </c>
      <c r="Y214" s="217">
        <v>31328.0</v>
      </c>
      <c r="Z214" s="222" t="s">
        <v>964</v>
      </c>
      <c r="AA214" s="208" t="s">
        <v>1138</v>
      </c>
    </row>
    <row r="215" ht="42.75" customHeight="1">
      <c r="A215" s="208">
        <v>231.0</v>
      </c>
      <c r="B215" s="208">
        <v>4.827E9</v>
      </c>
      <c r="C215" s="236" t="s">
        <v>10</v>
      </c>
      <c r="D215" s="236" t="s">
        <v>110</v>
      </c>
      <c r="E215" s="236" t="s">
        <v>966</v>
      </c>
      <c r="F215" s="236">
        <v>128.746712</v>
      </c>
      <c r="G215" s="236">
        <v>35.503856</v>
      </c>
      <c r="H215" s="221" t="s">
        <v>967</v>
      </c>
      <c r="I215" s="210">
        <v>0.9651685393258427</v>
      </c>
      <c r="J215" s="211" t="s">
        <v>19</v>
      </c>
      <c r="K215" s="219">
        <v>68.0</v>
      </c>
      <c r="L215" s="219">
        <v>117.0</v>
      </c>
      <c r="M215" s="220" t="s">
        <v>968</v>
      </c>
      <c r="N215" s="237" t="s">
        <v>19</v>
      </c>
      <c r="O215" s="238">
        <v>43709.0</v>
      </c>
      <c r="P215" s="221" t="s">
        <v>207</v>
      </c>
      <c r="Q215" s="221" t="s">
        <v>379</v>
      </c>
      <c r="R215" s="221" t="s">
        <v>209</v>
      </c>
      <c r="S215" s="221" t="s">
        <v>210</v>
      </c>
      <c r="T215" s="221" t="s">
        <v>969</v>
      </c>
      <c r="U215" s="235">
        <v>70.0</v>
      </c>
      <c r="V215" s="235">
        <v>10.0</v>
      </c>
      <c r="W215" s="235">
        <v>859.0</v>
      </c>
      <c r="X215" s="235">
        <v>80927.0</v>
      </c>
      <c r="Y215" s="235">
        <v>6688.0</v>
      </c>
      <c r="Z215" s="239" t="s">
        <v>970</v>
      </c>
      <c r="AA215" s="236" t="s">
        <v>971</v>
      </c>
    </row>
    <row r="216" ht="42.75" customHeight="1">
      <c r="A216" s="208">
        <v>232.0</v>
      </c>
      <c r="B216" s="208">
        <v>4.831E9</v>
      </c>
      <c r="C216" s="223" t="s">
        <v>10</v>
      </c>
      <c r="D216" s="223" t="s">
        <v>110</v>
      </c>
      <c r="E216" s="234" t="s">
        <v>972</v>
      </c>
      <c r="F216" s="223">
        <v>128.6211703</v>
      </c>
      <c r="G216" s="223">
        <v>34.8804572</v>
      </c>
      <c r="H216" s="231" t="s">
        <v>973</v>
      </c>
      <c r="I216" s="210">
        <v>1.0810810810810811</v>
      </c>
      <c r="J216" s="211" t="s">
        <v>17</v>
      </c>
      <c r="K216" s="219">
        <v>40.0</v>
      </c>
      <c r="L216" s="219">
        <v>145.0</v>
      </c>
      <c r="M216" s="220" t="s">
        <v>348</v>
      </c>
      <c r="N216" s="241" t="s">
        <v>18</v>
      </c>
      <c r="O216" s="238">
        <v>38718.0</v>
      </c>
      <c r="P216" s="221" t="s">
        <v>207</v>
      </c>
      <c r="Q216" s="227" t="s">
        <v>1182</v>
      </c>
      <c r="R216" s="227" t="s">
        <v>209</v>
      </c>
      <c r="S216" s="231" t="s">
        <v>210</v>
      </c>
      <c r="T216" s="227" t="s">
        <v>1183</v>
      </c>
      <c r="U216" s="229">
        <v>50.0</v>
      </c>
      <c r="V216" s="229">
        <v>10.0</v>
      </c>
      <c r="W216" s="229">
        <v>1600.0</v>
      </c>
      <c r="X216" s="229">
        <v>158672.0</v>
      </c>
      <c r="Y216" s="229">
        <v>19717.0</v>
      </c>
      <c r="Z216" s="227" t="s">
        <v>976</v>
      </c>
      <c r="AA216" s="223" t="s">
        <v>1184</v>
      </c>
    </row>
    <row r="217" ht="42.75" customHeight="1">
      <c r="A217" s="208">
        <v>233.0</v>
      </c>
      <c r="B217" s="208">
        <v>4.833E9</v>
      </c>
      <c r="C217" s="223" t="s">
        <v>10</v>
      </c>
      <c r="D217" s="223" t="s">
        <v>110</v>
      </c>
      <c r="E217" s="234" t="s">
        <v>978</v>
      </c>
      <c r="F217" s="223">
        <v>129.037339</v>
      </c>
      <c r="G217" s="223">
        <v>35.335049</v>
      </c>
      <c r="H217" s="231" t="s">
        <v>979</v>
      </c>
      <c r="I217" s="210">
        <v>0.8284023668639053</v>
      </c>
      <c r="J217" s="211" t="s">
        <v>19</v>
      </c>
      <c r="K217" s="219">
        <v>106.0</v>
      </c>
      <c r="L217" s="219">
        <v>79.0</v>
      </c>
      <c r="M217" s="220" t="s">
        <v>269</v>
      </c>
      <c r="N217" s="321" t="s">
        <v>19</v>
      </c>
      <c r="O217" s="226">
        <v>43493.0</v>
      </c>
      <c r="P217" s="221" t="s">
        <v>207</v>
      </c>
      <c r="Q217" s="231" t="s">
        <v>227</v>
      </c>
      <c r="R217" s="227" t="s">
        <v>209</v>
      </c>
      <c r="S217" s="231" t="s">
        <v>210</v>
      </c>
      <c r="T217" s="231" t="s">
        <v>446</v>
      </c>
      <c r="U217" s="229">
        <v>50.0</v>
      </c>
      <c r="V217" s="229">
        <v>7.0</v>
      </c>
      <c r="W217" s="229">
        <v>2100.0</v>
      </c>
      <c r="X217" s="229">
        <v>142706.0</v>
      </c>
      <c r="Y217" s="229">
        <v>17473.0</v>
      </c>
      <c r="Z217" s="227" t="s">
        <v>980</v>
      </c>
      <c r="AA217" s="223" t="s">
        <v>1142</v>
      </c>
    </row>
    <row r="218" ht="42.75" customHeight="1">
      <c r="A218" s="208">
        <v>234.0</v>
      </c>
      <c r="B218" s="208">
        <v>4.872E9</v>
      </c>
      <c r="C218" s="208" t="s">
        <v>10</v>
      </c>
      <c r="D218" s="208" t="s">
        <v>110</v>
      </c>
      <c r="E218" s="208" t="s">
        <v>982</v>
      </c>
      <c r="F218" s="208">
        <v>128.261676</v>
      </c>
      <c r="G218" s="208">
        <v>35.3222239</v>
      </c>
      <c r="H218" s="209" t="s">
        <v>983</v>
      </c>
      <c r="I218" s="210">
        <v>1.0909090909090908</v>
      </c>
      <c r="J218" s="211" t="s">
        <v>17</v>
      </c>
      <c r="K218" s="219">
        <v>36.0</v>
      </c>
      <c r="L218" s="219">
        <v>149.0</v>
      </c>
      <c r="M218" s="220" t="s">
        <v>467</v>
      </c>
      <c r="N218" s="214" t="s">
        <v>22</v>
      </c>
      <c r="O218" s="216">
        <v>39661.0</v>
      </c>
      <c r="P218" s="221" t="s">
        <v>207</v>
      </c>
      <c r="Q218" s="209" t="s">
        <v>379</v>
      </c>
      <c r="R218" s="209" t="s">
        <v>209</v>
      </c>
      <c r="S218" s="209" t="s">
        <v>210</v>
      </c>
      <c r="T218" s="209" t="s">
        <v>984</v>
      </c>
      <c r="U218" s="217">
        <v>75.0</v>
      </c>
      <c r="V218" s="217">
        <v>10.0</v>
      </c>
      <c r="W218" s="217">
        <v>120.0</v>
      </c>
      <c r="X218" s="217">
        <v>3980.0</v>
      </c>
      <c r="Y218" s="217">
        <v>1003.0</v>
      </c>
      <c r="Z218" s="222" t="s">
        <v>985</v>
      </c>
      <c r="AA218" s="208" t="s">
        <v>986</v>
      </c>
    </row>
    <row r="219" ht="42.75" customHeight="1">
      <c r="A219" s="208">
        <v>235.0</v>
      </c>
      <c r="B219" s="208">
        <v>4.873E9</v>
      </c>
      <c r="C219" s="223" t="s">
        <v>10</v>
      </c>
      <c r="D219" s="223" t="s">
        <v>110</v>
      </c>
      <c r="E219" s="234" t="s">
        <v>987</v>
      </c>
      <c r="F219" s="223">
        <v>128.406595</v>
      </c>
      <c r="G219" s="223">
        <v>35.272315</v>
      </c>
      <c r="H219" s="347" t="s">
        <v>988</v>
      </c>
      <c r="I219" s="210">
        <v>0.6816326530612244</v>
      </c>
      <c r="J219" s="211" t="s">
        <v>19</v>
      </c>
      <c r="K219" s="219">
        <v>145.0</v>
      </c>
      <c r="L219" s="219">
        <v>40.0</v>
      </c>
      <c r="M219" s="348" t="s">
        <v>440</v>
      </c>
      <c r="N219" s="349" t="s">
        <v>18</v>
      </c>
      <c r="O219" s="226">
        <v>39479.0</v>
      </c>
      <c r="P219" s="221" t="s">
        <v>207</v>
      </c>
      <c r="Q219" s="347" t="s">
        <v>379</v>
      </c>
      <c r="R219" s="347" t="s">
        <v>209</v>
      </c>
      <c r="S219" s="347" t="s">
        <v>210</v>
      </c>
      <c r="T219" s="347" t="s">
        <v>616</v>
      </c>
      <c r="U219" s="229">
        <v>30.0</v>
      </c>
      <c r="V219" s="229">
        <v>10.0</v>
      </c>
      <c r="W219" s="229">
        <v>167.0</v>
      </c>
      <c r="X219" s="229">
        <v>24559.0</v>
      </c>
      <c r="Y219" s="229">
        <v>2322.0</v>
      </c>
      <c r="Z219" s="347" t="s">
        <v>989</v>
      </c>
      <c r="AA219" s="223" t="s">
        <v>37</v>
      </c>
    </row>
    <row r="220" ht="42.75" customHeight="1">
      <c r="A220" s="208">
        <v>236.0</v>
      </c>
      <c r="B220" s="208">
        <v>4.874E9</v>
      </c>
      <c r="C220" s="236" t="s">
        <v>10</v>
      </c>
      <c r="D220" s="236" t="s">
        <v>110</v>
      </c>
      <c r="E220" s="236" t="s">
        <v>990</v>
      </c>
      <c r="F220" s="236">
        <v>128.492346</v>
      </c>
      <c r="G220" s="236">
        <v>35.544611</v>
      </c>
      <c r="H220" s="350" t="s">
        <v>991</v>
      </c>
      <c r="I220" s="210">
        <v>0.958904109589041</v>
      </c>
      <c r="J220" s="211" t="s">
        <v>19</v>
      </c>
      <c r="K220" s="219">
        <v>71.0</v>
      </c>
      <c r="L220" s="219">
        <v>114.0</v>
      </c>
      <c r="M220" s="348" t="s">
        <v>348</v>
      </c>
      <c r="N220" s="351" t="s">
        <v>19</v>
      </c>
      <c r="O220" s="238">
        <v>43832.0</v>
      </c>
      <c r="P220" s="221" t="s">
        <v>207</v>
      </c>
      <c r="Q220" s="350" t="s">
        <v>379</v>
      </c>
      <c r="R220" s="350" t="s">
        <v>209</v>
      </c>
      <c r="S220" s="350" t="s">
        <v>210</v>
      </c>
      <c r="T220" s="350" t="s">
        <v>350</v>
      </c>
      <c r="U220" s="235">
        <v>50.0</v>
      </c>
      <c r="V220" s="235">
        <v>10.0</v>
      </c>
      <c r="W220" s="235">
        <v>350.0</v>
      </c>
      <c r="X220" s="235">
        <v>11861.0</v>
      </c>
      <c r="Y220" s="235">
        <v>1952.0</v>
      </c>
      <c r="Z220" s="352" t="s">
        <v>992</v>
      </c>
      <c r="AA220" s="236" t="s">
        <v>993</v>
      </c>
    </row>
    <row r="221" ht="42.75" customHeight="1">
      <c r="A221" s="208">
        <v>237.0</v>
      </c>
      <c r="B221" s="208">
        <v>4.882E9</v>
      </c>
      <c r="C221" s="208" t="s">
        <v>10</v>
      </c>
      <c r="D221" s="208" t="s">
        <v>110</v>
      </c>
      <c r="E221" s="207" t="s">
        <v>584</v>
      </c>
      <c r="F221" s="223">
        <v>128.3222643</v>
      </c>
      <c r="G221" s="223">
        <v>34.9730975</v>
      </c>
      <c r="H221" s="231" t="s">
        <v>994</v>
      </c>
      <c r="I221" s="210">
        <v>0.717948717948718</v>
      </c>
      <c r="J221" s="211" t="s">
        <v>19</v>
      </c>
      <c r="K221" s="219">
        <v>133.0</v>
      </c>
      <c r="L221" s="219">
        <v>52.0</v>
      </c>
      <c r="M221" s="220" t="s">
        <v>995</v>
      </c>
      <c r="N221" s="334" t="s">
        <v>19</v>
      </c>
      <c r="O221" s="226">
        <v>43101.0</v>
      </c>
      <c r="P221" s="221" t="s">
        <v>207</v>
      </c>
      <c r="Q221" s="227" t="s">
        <v>1185</v>
      </c>
      <c r="R221" s="227" t="s">
        <v>209</v>
      </c>
      <c r="S221" s="231" t="s">
        <v>210</v>
      </c>
      <c r="T221" s="227" t="s">
        <v>1186</v>
      </c>
      <c r="U221" s="229">
        <v>70.0</v>
      </c>
      <c r="V221" s="229">
        <v>10.0</v>
      </c>
      <c r="W221" s="229">
        <v>280.0</v>
      </c>
      <c r="X221" s="229">
        <v>25835.0</v>
      </c>
      <c r="Y221" s="229">
        <v>2231.0</v>
      </c>
      <c r="Z221" s="242" t="s">
        <v>998</v>
      </c>
      <c r="AA221" s="223" t="s">
        <v>37</v>
      </c>
    </row>
    <row r="222" ht="42.75" customHeight="1">
      <c r="A222" s="208">
        <v>238.0</v>
      </c>
      <c r="B222" s="208">
        <v>4.884E9</v>
      </c>
      <c r="C222" s="208" t="s">
        <v>10</v>
      </c>
      <c r="D222" s="311" t="s">
        <v>110</v>
      </c>
      <c r="E222" s="311" t="s">
        <v>999</v>
      </c>
      <c r="F222" s="311">
        <v>127.892475</v>
      </c>
      <c r="G222" s="311">
        <v>34.837707</v>
      </c>
      <c r="H222" s="312" t="s">
        <v>1000</v>
      </c>
      <c r="I222" s="210">
        <v>0.8064516129032258</v>
      </c>
      <c r="J222" s="211" t="s">
        <v>19</v>
      </c>
      <c r="K222" s="219">
        <v>111.0</v>
      </c>
      <c r="L222" s="219">
        <v>74.0</v>
      </c>
      <c r="M222" s="313" t="s">
        <v>1001</v>
      </c>
      <c r="N222" s="353" t="s">
        <v>19</v>
      </c>
      <c r="O222" s="315">
        <v>43710.0</v>
      </c>
      <c r="P222" s="312" t="s">
        <v>207</v>
      </c>
      <c r="Q222" s="312" t="s">
        <v>367</v>
      </c>
      <c r="R222" s="312" t="s">
        <v>209</v>
      </c>
      <c r="S222" s="312" t="s">
        <v>210</v>
      </c>
      <c r="T222" s="312" t="s">
        <v>1002</v>
      </c>
      <c r="U222" s="318">
        <v>50.0</v>
      </c>
      <c r="V222" s="318">
        <v>10.0</v>
      </c>
      <c r="W222" s="318">
        <v>200.0</v>
      </c>
      <c r="X222" s="318">
        <v>28013.0</v>
      </c>
      <c r="Y222" s="318">
        <v>2180.0</v>
      </c>
      <c r="Z222" s="316" t="s">
        <v>1003</v>
      </c>
      <c r="AA222" s="317" t="s">
        <v>208</v>
      </c>
    </row>
    <row r="223" ht="42.75" customHeight="1">
      <c r="A223" s="208">
        <v>239.0</v>
      </c>
      <c r="B223" s="208">
        <v>4.885E9</v>
      </c>
      <c r="C223" s="223" t="s">
        <v>10</v>
      </c>
      <c r="D223" s="223" t="s">
        <v>110</v>
      </c>
      <c r="E223" s="234" t="s">
        <v>1004</v>
      </c>
      <c r="F223" s="223">
        <v>127.751275</v>
      </c>
      <c r="G223" s="223">
        <v>35.067333</v>
      </c>
      <c r="H223" s="231" t="s">
        <v>1005</v>
      </c>
      <c r="I223" s="210">
        <v>1.0166666666666666</v>
      </c>
      <c r="J223" s="211" t="s">
        <v>17</v>
      </c>
      <c r="K223" s="219">
        <v>55.0</v>
      </c>
      <c r="L223" s="219">
        <v>130.0</v>
      </c>
      <c r="M223" s="220" t="s">
        <v>348</v>
      </c>
      <c r="N223" s="241" t="s">
        <v>19</v>
      </c>
      <c r="O223" s="226">
        <v>43678.0</v>
      </c>
      <c r="P223" s="221" t="s">
        <v>207</v>
      </c>
      <c r="Q223" s="227" t="s">
        <v>1006</v>
      </c>
      <c r="R223" s="227" t="s">
        <v>209</v>
      </c>
      <c r="S223" s="231" t="s">
        <v>210</v>
      </c>
      <c r="T223" s="227" t="s">
        <v>1007</v>
      </c>
      <c r="U223" s="229">
        <v>50.0</v>
      </c>
      <c r="V223" s="229">
        <v>10.0</v>
      </c>
      <c r="W223" s="229">
        <v>122.0</v>
      </c>
      <c r="X223" s="229">
        <v>22791.0</v>
      </c>
      <c r="Y223" s="229">
        <v>2473.0</v>
      </c>
      <c r="Z223" s="227" t="s">
        <v>1008</v>
      </c>
      <c r="AA223" s="223" t="s">
        <v>37</v>
      </c>
    </row>
    <row r="224" ht="42.75" customHeight="1">
      <c r="A224" s="208">
        <v>240.0</v>
      </c>
      <c r="B224" s="208">
        <v>4.886E9</v>
      </c>
      <c r="C224" s="208" t="s">
        <v>10</v>
      </c>
      <c r="D224" s="208" t="s">
        <v>110</v>
      </c>
      <c r="E224" s="208" t="s">
        <v>1009</v>
      </c>
      <c r="F224" s="208">
        <v>127.873458</v>
      </c>
      <c r="G224" s="208">
        <v>35.415557</v>
      </c>
      <c r="H224" s="209" t="s">
        <v>1010</v>
      </c>
      <c r="I224" s="210">
        <v>1.1170731707317074</v>
      </c>
      <c r="J224" s="211" t="s">
        <v>17</v>
      </c>
      <c r="K224" s="219">
        <v>32.0</v>
      </c>
      <c r="L224" s="219">
        <v>153.0</v>
      </c>
      <c r="M224" s="220" t="s">
        <v>454</v>
      </c>
      <c r="N224" s="214" t="s">
        <v>19</v>
      </c>
      <c r="O224" s="216">
        <v>36161.0</v>
      </c>
      <c r="P224" s="221" t="s">
        <v>207</v>
      </c>
      <c r="Q224" s="209" t="s">
        <v>513</v>
      </c>
      <c r="R224" s="209" t="s">
        <v>209</v>
      </c>
      <c r="S224" s="209" t="s">
        <v>210</v>
      </c>
      <c r="T224" s="209" t="s">
        <v>616</v>
      </c>
      <c r="U224" s="217">
        <v>40.0</v>
      </c>
      <c r="V224" s="217">
        <v>10.0</v>
      </c>
      <c r="W224" s="217">
        <v>229.0</v>
      </c>
      <c r="X224" s="217">
        <v>23609.0</v>
      </c>
      <c r="Y224" s="217">
        <v>1523.0</v>
      </c>
      <c r="Z224" s="268" t="s">
        <v>1011</v>
      </c>
      <c r="AA224" s="208" t="s">
        <v>37</v>
      </c>
    </row>
    <row r="225" ht="42.75" customHeight="1">
      <c r="A225" s="208">
        <v>241.0</v>
      </c>
      <c r="B225" s="208">
        <v>4.887E9</v>
      </c>
      <c r="C225" s="208" t="s">
        <v>10</v>
      </c>
      <c r="D225" s="208" t="s">
        <v>110</v>
      </c>
      <c r="E225" s="207" t="s">
        <v>1012</v>
      </c>
      <c r="F225" s="223">
        <v>127.725245</v>
      </c>
      <c r="G225" s="223">
        <v>35.520536</v>
      </c>
      <c r="H225" s="231" t="s">
        <v>1013</v>
      </c>
      <c r="I225" s="210">
        <v>1.0628019323671498</v>
      </c>
      <c r="J225" s="211" t="s">
        <v>17</v>
      </c>
      <c r="K225" s="219">
        <v>42.0</v>
      </c>
      <c r="L225" s="219">
        <v>143.0</v>
      </c>
      <c r="M225" s="220" t="s">
        <v>467</v>
      </c>
      <c r="N225" s="241" t="s">
        <v>19</v>
      </c>
      <c r="O225" s="226">
        <v>43647.0</v>
      </c>
      <c r="P225" s="221" t="s">
        <v>207</v>
      </c>
      <c r="Q225" s="227" t="s">
        <v>513</v>
      </c>
      <c r="R225" s="227" t="s">
        <v>209</v>
      </c>
      <c r="S225" s="231" t="s">
        <v>210</v>
      </c>
      <c r="T225" s="227" t="s">
        <v>1014</v>
      </c>
      <c r="U225" s="229">
        <v>70.0</v>
      </c>
      <c r="V225" s="229">
        <v>10.0</v>
      </c>
      <c r="W225" s="229">
        <v>220.0</v>
      </c>
      <c r="X225" s="229">
        <v>24737.0</v>
      </c>
      <c r="Y225" s="229">
        <v>3103.0</v>
      </c>
      <c r="Z225" s="227" t="s">
        <v>1015</v>
      </c>
      <c r="AA225" s="223" t="s">
        <v>37</v>
      </c>
    </row>
    <row r="226" ht="42.75" customHeight="1">
      <c r="A226" s="208">
        <v>242.0</v>
      </c>
      <c r="B226" s="208">
        <v>4.888E9</v>
      </c>
      <c r="C226" s="223" t="s">
        <v>10</v>
      </c>
      <c r="D226" s="223" t="s">
        <v>110</v>
      </c>
      <c r="E226" s="234" t="s">
        <v>1016</v>
      </c>
      <c r="F226" s="223">
        <v>127.909538</v>
      </c>
      <c r="G226" s="223">
        <v>35.686698</v>
      </c>
      <c r="H226" s="231" t="s">
        <v>1017</v>
      </c>
      <c r="I226" s="210">
        <v>1.5390070921985815</v>
      </c>
      <c r="J226" s="211" t="s">
        <v>17</v>
      </c>
      <c r="K226" s="219">
        <v>7.0</v>
      </c>
      <c r="L226" s="219">
        <v>178.0</v>
      </c>
      <c r="M226" s="220" t="s">
        <v>440</v>
      </c>
      <c r="N226" s="241" t="s">
        <v>18</v>
      </c>
      <c r="O226" s="226">
        <v>43586.0</v>
      </c>
      <c r="P226" s="221" t="s">
        <v>207</v>
      </c>
      <c r="Q226" s="227" t="s">
        <v>513</v>
      </c>
      <c r="R226" s="227" t="s">
        <v>209</v>
      </c>
      <c r="S226" s="231" t="s">
        <v>210</v>
      </c>
      <c r="T226" s="227" t="s">
        <v>616</v>
      </c>
      <c r="U226" s="229">
        <v>30.0</v>
      </c>
      <c r="V226" s="229">
        <v>10.0</v>
      </c>
      <c r="W226" s="229">
        <v>217.0</v>
      </c>
      <c r="X226" s="229">
        <v>15824.0</v>
      </c>
      <c r="Y226" s="229">
        <v>3140.0</v>
      </c>
      <c r="Z226" s="302" t="s">
        <v>1018</v>
      </c>
      <c r="AA226" s="223" t="s">
        <v>37</v>
      </c>
    </row>
    <row r="227" ht="42.75" customHeight="1">
      <c r="A227" s="208">
        <v>243.0</v>
      </c>
      <c r="B227" s="223">
        <v>4.889E9</v>
      </c>
      <c r="C227" s="223" t="s">
        <v>10</v>
      </c>
      <c r="D227" s="223" t="s">
        <v>110</v>
      </c>
      <c r="E227" s="223" t="s">
        <v>1019</v>
      </c>
      <c r="F227" s="223">
        <v>128.165799</v>
      </c>
      <c r="G227" s="223">
        <v>35.56666</v>
      </c>
      <c r="H227" s="227" t="s">
        <v>1020</v>
      </c>
      <c r="I227" s="210">
        <v>0.9590163934426229</v>
      </c>
      <c r="J227" s="211" t="s">
        <v>19</v>
      </c>
      <c r="K227" s="219">
        <v>70.0</v>
      </c>
      <c r="L227" s="219">
        <v>115.0</v>
      </c>
      <c r="M227" s="220" t="s">
        <v>1021</v>
      </c>
      <c r="N227" s="241" t="s">
        <v>19</v>
      </c>
      <c r="O227" s="226">
        <v>40806.0</v>
      </c>
      <c r="P227" s="221" t="s">
        <v>207</v>
      </c>
      <c r="Q227" s="227" t="s">
        <v>379</v>
      </c>
      <c r="R227" s="227" t="s">
        <v>209</v>
      </c>
      <c r="S227" s="227" t="s">
        <v>37</v>
      </c>
      <c r="T227" s="227" t="s">
        <v>616</v>
      </c>
      <c r="U227" s="229">
        <v>30.0</v>
      </c>
      <c r="V227" s="229">
        <v>10.0</v>
      </c>
      <c r="W227" s="229">
        <v>117.0</v>
      </c>
      <c r="X227" s="229">
        <v>20608.0</v>
      </c>
      <c r="Y227" s="229">
        <v>1922.0</v>
      </c>
      <c r="Z227" s="233" t="s">
        <v>1022</v>
      </c>
      <c r="AA227" s="223" t="s">
        <v>37</v>
      </c>
    </row>
  </sheetData>
  <customSheetViews>
    <customSheetView guid="{80B2EFB5-ACE3-4F33-B356-2307F223B2EC}" filter="1" showAutoFilter="1">
      <autoFilter ref="$A$1:$AA$227"/>
    </customSheetView>
    <customSheetView guid="{A96F1F64-1475-4E0B-9880-23119BB29448}" filter="1" showAutoFilter="1">
      <autoFilter ref="$A$1:$AA$225">
        <filterColumn colId="0">
          <filters>
            <filter val="141"/>
            <filter val="164"/>
          </filters>
        </filterColumn>
      </autoFilter>
    </customSheetView>
    <customSheetView guid="{E4BE68FE-A53D-46D7-9C66-130AF721AF74}" filter="1" showAutoFilter="1">
      <autoFilter ref="$A$1:$AA$225">
        <filterColumn colId="0">
          <filters>
            <filter val="149"/>
            <filter val="164"/>
          </filters>
        </filterColumn>
      </autoFilter>
    </customSheetView>
    <customSheetView guid="{15748F0F-D48D-491D-B37A-5A9505203F4A}" filter="1" showAutoFilter="1">
      <autoFilter ref="$A$1:$AA$227"/>
    </customSheetView>
  </customSheetViews>
  <hyperlinks>
    <hyperlink r:id="rId2" ref="Z2"/>
    <hyperlink r:id="rId3" ref="Z3"/>
    <hyperlink r:id="rId4" ref="Z4"/>
    <hyperlink r:id="rId5" ref="Z5"/>
    <hyperlink r:id="rId6" ref="Z6"/>
    <hyperlink r:id="rId7" ref="Z7"/>
    <hyperlink r:id="rId8" ref="Z8"/>
    <hyperlink r:id="rId9" ref="Z9"/>
    <hyperlink r:id="rId10" ref="Z10"/>
    <hyperlink r:id="rId11" ref="Z11"/>
    <hyperlink r:id="rId12" ref="Z12"/>
    <hyperlink r:id="rId13" ref="Z13"/>
    <hyperlink r:id="rId14" ref="Z14"/>
    <hyperlink r:id="rId15" ref="Z15"/>
    <hyperlink r:id="rId16" ref="Z16"/>
    <hyperlink r:id="rId17" ref="Z17"/>
    <hyperlink r:id="rId18" ref="Z18"/>
    <hyperlink r:id="rId19" ref="Z19"/>
    <hyperlink r:id="rId20" ref="Z20"/>
    <hyperlink r:id="rId21" ref="Z21"/>
    <hyperlink r:id="rId22" ref="Z22"/>
    <hyperlink r:id="rId23" ref="Z23"/>
    <hyperlink r:id="rId24" ref="Z25"/>
    <hyperlink r:id="rId25" ref="Z26"/>
    <hyperlink r:id="rId26" ref="Z33"/>
    <hyperlink r:id="rId27" ref="Z52"/>
    <hyperlink r:id="rId28" ref="Z76"/>
    <hyperlink r:id="rId29" ref="Z77"/>
    <hyperlink r:id="rId30" ref="Z78"/>
    <hyperlink r:id="rId31" ref="Z80"/>
    <hyperlink r:id="rId32" ref="Z81"/>
    <hyperlink r:id="rId33" ref="Z83"/>
    <hyperlink r:id="rId34" ref="Z84"/>
    <hyperlink r:id="rId35" ref="Z85"/>
    <hyperlink r:id="rId36" ref="Z87"/>
    <hyperlink r:id="rId37" ref="Z88"/>
    <hyperlink r:id="rId38" ref="Z89"/>
    <hyperlink r:id="rId39" ref="Z94"/>
    <hyperlink r:id="rId40" ref="Z96"/>
    <hyperlink r:id="rId41" ref="Z97"/>
    <hyperlink r:id="rId42" ref="Z100"/>
    <hyperlink r:id="rId43" ref="Z102"/>
    <hyperlink r:id="rId44" ref="Z105"/>
    <hyperlink r:id="rId45" ref="Z109"/>
    <hyperlink r:id="rId46" ref="Z110"/>
    <hyperlink r:id="rId47" ref="Z112"/>
    <hyperlink r:id="rId48" ref="Z113"/>
    <hyperlink r:id="rId49" ref="Z114"/>
    <hyperlink r:id="rId50" ref="Z118"/>
    <hyperlink r:id="rId51" ref="Z119"/>
    <hyperlink r:id="rId52" ref="Z120"/>
    <hyperlink r:id="rId53" ref="Z121"/>
    <hyperlink r:id="rId54" ref="Z122"/>
    <hyperlink r:id="rId55" ref="Z123"/>
    <hyperlink r:id="rId56" ref="Z126"/>
    <hyperlink r:id="rId57" ref="Z128"/>
    <hyperlink r:id="rId58" ref="Z129"/>
    <hyperlink r:id="rId59" ref="Z130"/>
    <hyperlink r:id="rId60" ref="Z131"/>
    <hyperlink r:id="rId61" ref="Z132"/>
    <hyperlink r:id="rId62" ref="Z133"/>
    <hyperlink r:id="rId63" ref="Z134"/>
    <hyperlink r:id="rId64" ref="Z135"/>
    <hyperlink r:id="rId65" ref="Z137"/>
    <hyperlink r:id="rId66" ref="Z138"/>
    <hyperlink r:id="rId67" ref="Z140"/>
    <hyperlink r:id="rId68" ref="Z141"/>
    <hyperlink r:id="rId69" ref="Z142"/>
    <hyperlink r:id="rId70" ref="Z143"/>
    <hyperlink r:id="rId71" ref="Z144"/>
    <hyperlink r:id="rId72" ref="Z145"/>
    <hyperlink r:id="rId73" ref="Z148"/>
    <hyperlink r:id="rId74" ref="Z149"/>
    <hyperlink r:id="rId75" ref="Z150"/>
    <hyperlink r:id="rId76" ref="Z153"/>
    <hyperlink r:id="rId77" ref="Z154"/>
    <hyperlink r:id="rId78" ref="Z155"/>
    <hyperlink r:id="rId79" ref="Z158"/>
    <hyperlink r:id="rId80" ref="Z159"/>
    <hyperlink r:id="rId81" ref="Z161"/>
    <hyperlink r:id="rId82" ref="Z162"/>
    <hyperlink r:id="rId83" ref="Z168"/>
    <hyperlink r:id="rId84" ref="Z169"/>
    <hyperlink r:id="rId85" ref="Z170"/>
    <hyperlink r:id="rId86" ref="Z173"/>
    <hyperlink r:id="rId87" ref="Z174"/>
    <hyperlink r:id="rId88" ref="Z181"/>
    <hyperlink r:id="rId89" ref="Z182"/>
    <hyperlink r:id="rId90" ref="Z184"/>
    <hyperlink r:id="rId91" ref="Z185"/>
    <hyperlink r:id="rId92" ref="Z186"/>
    <hyperlink r:id="rId93" ref="Z190"/>
    <hyperlink r:id="rId94" ref="Z191"/>
    <hyperlink r:id="rId95" ref="Z193"/>
    <hyperlink r:id="rId96" ref="Z194"/>
    <hyperlink r:id="rId97" ref="Z196"/>
    <hyperlink r:id="rId98" ref="Z199"/>
    <hyperlink r:id="rId99" ref="Z200"/>
    <hyperlink r:id="rId100" ref="Z201"/>
    <hyperlink r:id="rId101" ref="Z204"/>
    <hyperlink r:id="rId102" ref="Z214"/>
    <hyperlink r:id="rId103" ref="Z215"/>
    <hyperlink r:id="rId104" ref="Z218"/>
    <hyperlink r:id="rId105" ref="Z220"/>
    <hyperlink r:id="rId106" ref="Z221"/>
    <hyperlink r:id="rId107" ref="Z222"/>
    <hyperlink r:id="rId108" ref="Z224"/>
    <hyperlink r:id="rId109" ref="Z226"/>
    <hyperlink r:id="rId110" ref="Z227"/>
  </hyperlinks>
  <drawing r:id="rId111"/>
  <legacyDrawing r:id="rId112"/>
</worksheet>
</file>