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rgensen\Desktop\"/>
    </mc:Choice>
  </mc:AlternateContent>
  <bookViews>
    <workbookView xWindow="0" yWindow="0" windowWidth="20490" windowHeight="7530" activeTab="5"/>
  </bookViews>
  <sheets>
    <sheet name="Summary" sheetId="1" r:id="rId1"/>
    <sheet name="Tanga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6" l="1"/>
  <c r="G42" i="6"/>
  <c r="F42" i="6"/>
  <c r="E42" i="6"/>
  <c r="D42" i="6"/>
  <c r="C42" i="6"/>
  <c r="H41" i="6"/>
  <c r="G41" i="6"/>
  <c r="F41" i="6"/>
  <c r="E41" i="6"/>
  <c r="D41" i="6"/>
  <c r="K34" i="1"/>
  <c r="J34" i="1"/>
  <c r="I34" i="1"/>
  <c r="H34" i="1"/>
  <c r="G34" i="1"/>
  <c r="K33" i="1"/>
  <c r="J33" i="1"/>
  <c r="I33" i="1"/>
  <c r="H33" i="1"/>
  <c r="G33" i="1"/>
  <c r="M26" i="1"/>
  <c r="M24" i="1"/>
  <c r="K24" i="1"/>
  <c r="J24" i="1"/>
  <c r="I24" i="1"/>
  <c r="H24" i="1"/>
  <c r="G24" i="1"/>
  <c r="K22" i="1" l="1"/>
  <c r="J22" i="1"/>
  <c r="I22" i="1"/>
  <c r="H22" i="1"/>
  <c r="G22" i="1"/>
  <c r="K20" i="1"/>
  <c r="J20" i="1"/>
  <c r="I20" i="1"/>
  <c r="H20" i="1"/>
  <c r="G20" i="1"/>
  <c r="F17" i="1"/>
  <c r="M14" i="1"/>
  <c r="K14" i="1"/>
  <c r="J14" i="1"/>
  <c r="I14" i="1"/>
  <c r="H14" i="1"/>
  <c r="G14" i="1"/>
  <c r="K12" i="1"/>
  <c r="J12" i="1"/>
  <c r="I12" i="1"/>
  <c r="H12" i="1"/>
  <c r="G12" i="1"/>
  <c r="K12" i="3"/>
  <c r="J12" i="3"/>
  <c r="I12" i="3"/>
  <c r="H12" i="3"/>
  <c r="G12" i="3"/>
  <c r="F12" i="3"/>
  <c r="H11" i="3"/>
  <c r="I11" i="3"/>
  <c r="J11" i="3"/>
  <c r="K11" i="3"/>
  <c r="G11" i="3"/>
  <c r="F10" i="3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G13" i="5"/>
  <c r="G12" i="5"/>
  <c r="G11" i="5"/>
  <c r="G10" i="5"/>
  <c r="G13" i="4"/>
  <c r="H13" i="4"/>
  <c r="I13" i="4"/>
  <c r="J13" i="4"/>
  <c r="K13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F13" i="4"/>
  <c r="F12" i="4"/>
  <c r="F11" i="4"/>
  <c r="F10" i="4"/>
  <c r="K10" i="1"/>
  <c r="J10" i="1"/>
  <c r="I10" i="1"/>
  <c r="H10" i="1"/>
  <c r="G10" i="1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</calcChain>
</file>

<file path=xl/sharedStrings.xml><?xml version="1.0" encoding="utf-8"?>
<sst xmlns="http://schemas.openxmlformats.org/spreadsheetml/2006/main" count="108" uniqueCount="61">
  <si>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</si>
  <si>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</si>
  <si>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</si>
  <si>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</si>
  <si>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</si>
  <si>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</si>
  <si>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</si>
  <si>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</si>
  <si>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</si>
  <si>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</si>
  <si>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</si>
  <si>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</si>
  <si>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</si>
  <si>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</si>
  <si>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</si>
  <si>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</si>
  <si>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</si>
  <si>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</si>
  <si>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</si>
  <si>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</si>
  <si>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</si>
  <si>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</si>
  <si>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</si>
  <si>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</si>
  <si>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</si>
  <si>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</si>
  <si>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</si>
  <si>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</si>
  <si>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</si>
  <si>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</si>
  <si>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</si>
  <si>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>Less likely to run out of product</t>
  </si>
  <si>
    <t>More efficient ordering process</t>
  </si>
  <si>
    <t>Currently, it takes two hours to take inventory, this system would reduce that to ~30 minutes. ($55/hour/developer * 1 developer *150 hours)</t>
  </si>
  <si>
    <t>More accurate need of supply with our system. ($55/hour/developer * 1 developer * 150 hours)</t>
  </si>
  <si>
    <t>Currently, it's done on pen and paper, compared to a printable spreadsheet that has all relevant information on it. ($55/hour/developer * 1 developer * 25 hours)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</si>
  <si>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</si>
  <si>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</si>
  <si>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</si>
  <si>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</si>
  <si>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</si>
  <si>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</si>
  <si>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</si>
  <si>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</si>
  <si>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Documenation Process to lay out process Developmental Process ($50/hour/developer * 1 * 50 hours)</t>
  </si>
  <si>
    <t>Development of Dashboard/Interface/Database ($50/hour/developer * 1 * 150)</t>
  </si>
  <si>
    <t>Economic Feasability Analysis</t>
  </si>
  <si>
    <t>Database Maintenance</t>
  </si>
  <si>
    <t>Access License Renewal</t>
  </si>
  <si>
    <t>Ongoing Documentation</t>
  </si>
  <si>
    <t>Update Inventory with possible new product ($55/hour/developer * 1 * 50)</t>
  </si>
  <si>
    <t>Need to renew Access License to continue code and database maintenance ($200/year)</t>
  </si>
  <si>
    <t>Update Ongoing Documentation for Client ($50/hour/developer * 1 * 75)</t>
  </si>
  <si>
    <t>Tangible Cost</t>
  </si>
  <si>
    <t>Total Onetime Costs</t>
  </si>
  <si>
    <t>Total Recurring Costs</t>
  </si>
  <si>
    <t>Total Tangible Costs</t>
  </si>
  <si>
    <t>Breakeven Chart</t>
  </si>
  <si>
    <t>NPV of Benefits</t>
  </si>
  <si>
    <t>Time 0</t>
  </si>
  <si>
    <t>NPV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</si>
</sst>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NPV of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Chart'!$B$41:$H$41</c:f>
              <c:numCache>
                <c:formatCode>_("$"* #,##0.00_);_("$"* \(#,##0.00\);_("$"* "-"??_);_(@_)</c:formatCode>
                <c:ptCount val="7"/>
                <c:pt idx="2">
                  <c:v>16250.001624999999</c:v>
                </c:pt>
                <c:pt idx="3">
                  <c:v>31022.723875</c:v>
                </c:pt>
                <c:pt idx="4">
                  <c:v>28202.477875</c:v>
                </c:pt>
                <c:pt idx="5">
                  <c:v>25638.612999999998</c:v>
                </c:pt>
                <c:pt idx="6">
                  <c:v>23307.820249999997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3-47F6-937C-5811DAEE308C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NPV of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Chart'!$B$42:$H$42</c:f>
              <c:numCache>
                <c:formatCode>_("$"* #,##0.00_);_("$"* \(#,##0.00\);_("$"* "-"??_);_(@_)</c:formatCode>
                <c:ptCount val="7"/>
                <c:pt idx="1">
                  <c:v>-10200</c:v>
                </c:pt>
                <c:pt idx="2">
                  <c:v>-16290.9097</c:v>
                </c:pt>
                <c:pt idx="3">
                  <c:v>-15737.189539999999</c:v>
                </c:pt>
                <c:pt idx="4">
                  <c:v>-15233.809160000001</c:v>
                </c:pt>
                <c:pt idx="5">
                  <c:v>-14776.189780000001</c:v>
                </c:pt>
                <c:pt idx="6">
                  <c:v>-14360.172709999999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7F6-937C-5811DAEE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06463"/>
        <c:axId val="2048845967"/>
      </c:lineChart>
      <c:catAx>
        <c:axId val="19303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5967"/>
        <c:crosses val="autoZero"/>
        <c:auto val="1"/>
        <c:lblAlgn val="ctr"/>
        <c:lblOffset val="100"/>
        <c:noMultiLvlLbl val="0"/>
      </c:catAx>
      <c:valAx>
        <c:axId val="20488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1790699</xdr:colOff>
      <xdr:row>7</xdr:row>
      <xdr:rowOff>9525</xdr:rowOff>
    </xdr:from>
    <xdr:to>
      <xdr:col>11</xdr:col>
      <xdr:colOff>152399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01D7C-2F81-43F4-9745-642A4113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G38" sqref="G38"/>
    </sheetView>
  </sheetViews>
  <sheetFormatPr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'Tangable Benefits'!G13</f>
        <v>17875</v>
      </c>
      <c r="H10" s="3">
        <f>'Tangable Benefits'!H13</f>
        <v>17875</v>
      </c>
      <c r="I10" s="3">
        <f>'Tangable Benefits'!I13</f>
        <v>17875</v>
      </c>
      <c r="J10" s="3">
        <f>'Tangable Benefits'!J13</f>
        <v>17875</v>
      </c>
      <c r="K10" s="3">
        <f>'Tangable Benefits'!K13</f>
        <v>17875</v>
      </c>
    </row>
    <row r="11" spans="1:13" x14ac:dyDescent="0.25">
      <c r="A11" t="s">
        <v>4</v>
      </c>
      <c r="G11">
        <v>0.90909099999999998</v>
      </c>
      <c r="H11">
        <v>0.82644600000000001</v>
      </c>
      <c r="I11">
        <v>0.75131499999999996</v>
      </c>
      <c r="J11">
        <v>0.68301299999999998</v>
      </c>
      <c r="K11">
        <v>0.62092099999999995</v>
      </c>
    </row>
    <row r="12" spans="1:13" x14ac:dyDescent="0.25">
      <c r="A12" t="s">
        <v>5</v>
      </c>
      <c r="G12" s="3">
        <f>G10*G11</f>
        <v>16250.001624999999</v>
      </c>
      <c r="H12" s="3">
        <f>H10*H11</f>
        <v>14772.722250000001</v>
      </c>
      <c r="I12" s="3">
        <f>I10*I11</f>
        <v>13429.755625</v>
      </c>
      <c r="J12" s="3">
        <f>J10*J11</f>
        <v>12208.857375</v>
      </c>
      <c r="K12" s="3">
        <f>K10*K11</f>
        <v>11098.962874999999</v>
      </c>
    </row>
    <row r="14" spans="1:13" x14ac:dyDescent="0.25">
      <c r="A14" t="s">
        <v>6</v>
      </c>
      <c r="G14" s="4">
        <f>G12</f>
        <v>16250.001624999999</v>
      </c>
      <c r="H14" s="4">
        <f>G12+H12</f>
        <v>31022.723875</v>
      </c>
      <c r="I14" s="4">
        <f>H12+I12</f>
        <v>28202.477875</v>
      </c>
      <c r="J14" s="4">
        <f>I12+J12</f>
        <v>25638.612999999998</v>
      </c>
      <c r="K14" s="4">
        <f>J12+K12</f>
        <v>23307.820249999997</v>
      </c>
      <c r="M14" s="4">
        <f>K14</f>
        <v>23307.820249999997</v>
      </c>
    </row>
    <row r="17" spans="1:13" x14ac:dyDescent="0.25">
      <c r="A17" t="s">
        <v>7</v>
      </c>
      <c r="F17" s="5">
        <f>'One Time Costs'!F13</f>
        <v>-10200</v>
      </c>
    </row>
    <row r="19" spans="1:13" x14ac:dyDescent="0.25">
      <c r="F19" t="s">
        <v>36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-6700</v>
      </c>
      <c r="H20" s="5">
        <f>'Recurring Costs'!H13</f>
        <v>-6700</v>
      </c>
      <c r="I20" s="5">
        <f>'Recurring Costs'!I13</f>
        <v>-6700</v>
      </c>
      <c r="J20" s="5">
        <f>'Recurring Costs'!J13</f>
        <v>-6700</v>
      </c>
      <c r="K20" s="5">
        <f>'Recurring Costs'!K13</f>
        <v>-6700</v>
      </c>
    </row>
    <row r="21" spans="1:13" x14ac:dyDescent="0.25">
      <c r="A21" t="s">
        <v>4</v>
      </c>
      <c r="G21">
        <v>0.90909099999999998</v>
      </c>
      <c r="H21">
        <v>0.82644620000000002</v>
      </c>
      <c r="I21">
        <v>0.75131479999999995</v>
      </c>
      <c r="J21">
        <v>0.68301339999999999</v>
      </c>
      <c r="K21">
        <v>0.62092130000000001</v>
      </c>
    </row>
    <row r="22" spans="1:13" x14ac:dyDescent="0.25">
      <c r="A22" t="s">
        <v>9</v>
      </c>
      <c r="G22" s="5">
        <f>G20*G21</f>
        <v>-6090.9097000000002</v>
      </c>
      <c r="H22" s="5">
        <f>H20*H21</f>
        <v>-5537.1895400000003</v>
      </c>
      <c r="I22" s="5">
        <f>I20*I21</f>
        <v>-5033.8091599999998</v>
      </c>
      <c r="J22" s="5">
        <f>J20*J21</f>
        <v>-4576.1897799999997</v>
      </c>
      <c r="K22" s="5">
        <f>K20*K21</f>
        <v>-4160.1727099999998</v>
      </c>
    </row>
    <row r="24" spans="1:13" x14ac:dyDescent="0.25">
      <c r="A24" t="s">
        <v>10</v>
      </c>
      <c r="G24" s="5">
        <f>F17+G22</f>
        <v>-16290.9097</v>
      </c>
      <c r="H24" s="5">
        <f>F17+H22</f>
        <v>-15737.189539999999</v>
      </c>
      <c r="I24" s="5">
        <f>F17+I22</f>
        <v>-15233.809160000001</v>
      </c>
      <c r="J24" s="5">
        <f>F17+J22</f>
        <v>-14776.189780000001</v>
      </c>
      <c r="K24" s="5">
        <f>F17+K22</f>
        <v>-14360.172709999999</v>
      </c>
      <c r="M24" s="5">
        <f>K24</f>
        <v>-14360.172709999999</v>
      </c>
    </row>
    <row r="26" spans="1:13" x14ac:dyDescent="0.25">
      <c r="A26" t="s">
        <v>15</v>
      </c>
      <c r="M26" s="4">
        <f>M14+M24</f>
        <v>8947.6475399999981</v>
      </c>
    </row>
    <row r="29" spans="1:13" x14ac:dyDescent="0.25">
      <c r="A29" t="s">
        <v>16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10159.091924999999</v>
      </c>
      <c r="H33" s="4">
        <f>H12+H22</f>
        <v>9235.5327099999995</v>
      </c>
      <c r="I33" s="4">
        <f>I12+I22</f>
        <v>8395.9464650000009</v>
      </c>
      <c r="J33" s="4">
        <f>J12+J22</f>
        <v>7632.6675949999999</v>
      </c>
      <c r="K33" s="4">
        <f>K12+K22</f>
        <v>6938.7901649999994</v>
      </c>
    </row>
    <row r="34" spans="1:11" x14ac:dyDescent="0.25">
      <c r="A34" t="s">
        <v>19</v>
      </c>
      <c r="F34" s="5">
        <v>-10200</v>
      </c>
      <c r="G34" s="4">
        <f>F34+G33</f>
        <v>-40.90807500000119</v>
      </c>
      <c r="H34" s="4">
        <f>G34+H33</f>
        <v>9194.6246349999983</v>
      </c>
      <c r="I34" s="4">
        <f>H34+I33</f>
        <v>17590.571100000001</v>
      </c>
      <c r="J34" s="4">
        <f>I34+J33</f>
        <v>25223.238695</v>
      </c>
      <c r="K34" s="4">
        <f>J34+K33</f>
        <v>32162.028859999999</v>
      </c>
    </row>
    <row r="38" spans="1:11" x14ac:dyDescent="0.25">
      <c r="A38" t="s">
        <v>22</v>
      </c>
    </row>
    <row r="39" spans="1:11" x14ac:dyDescent="0.25">
      <c r="A39" t="s">
        <v>23</v>
      </c>
    </row>
    <row r="40" spans="1:11" x14ac:dyDescent="0.25">
      <c r="A4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3" sqref="J13"/>
    </sheetView>
  </sheetViews>
  <sheetFormatPr defaultRowHeight="15" x14ac:dyDescent="0.25"/>
  <cols>
    <col min="1" max="1" width="39.42578125" bestFit="1" customWidth="1"/>
    <col min="6" max="6" width="12.42578125" bestFit="1" customWidth="1"/>
    <col min="7" max="11" width="11.5703125" bestFit="1" customWidth="1"/>
    <col min="12" max="12" width="147.42578125" bestFit="1" customWidth="1"/>
  </cols>
  <sheetData>
    <row r="1" spans="1:12" x14ac:dyDescent="0.25">
      <c r="A1" t="s">
        <v>20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30</v>
      </c>
      <c r="G10" s="2">
        <f>55 * 1 * 150</f>
        <v>8250</v>
      </c>
      <c r="H10" s="2">
        <f>55 * 1 * 150</f>
        <v>8250</v>
      </c>
      <c r="I10" s="2">
        <f>55 * 1 * 150</f>
        <v>8250</v>
      </c>
      <c r="J10" s="2">
        <f>55 * 1 * 150</f>
        <v>8250</v>
      </c>
      <c r="K10" s="2">
        <f>55 * 1 * 150</f>
        <v>8250</v>
      </c>
      <c r="L10" t="s">
        <v>33</v>
      </c>
    </row>
    <row r="11" spans="1:12" x14ac:dyDescent="0.25">
      <c r="A11" t="s">
        <v>31</v>
      </c>
      <c r="G11" s="2">
        <f xml:space="preserve"> 55 * 1 * 150</f>
        <v>8250</v>
      </c>
      <c r="H11" s="2">
        <f xml:space="preserve"> 55 * 1 * 150</f>
        <v>8250</v>
      </c>
      <c r="I11" s="2">
        <f xml:space="preserve"> 55 * 1 * 150</f>
        <v>8250</v>
      </c>
      <c r="J11" s="2">
        <f xml:space="preserve"> 55 * 1 * 150</f>
        <v>8250</v>
      </c>
      <c r="K11" s="2">
        <f xml:space="preserve"> 55 * 1 * 150</f>
        <v>8250</v>
      </c>
      <c r="L11" t="s">
        <v>34</v>
      </c>
    </row>
    <row r="12" spans="1:12" x14ac:dyDescent="0.25">
      <c r="A12" t="s">
        <v>32</v>
      </c>
      <c r="G12" s="2">
        <f xml:space="preserve"> 55 * 1 * 25</f>
        <v>1375</v>
      </c>
      <c r="H12" s="2">
        <f xml:space="preserve"> 55 * 1 * 25</f>
        <v>1375</v>
      </c>
      <c r="I12" s="2">
        <f xml:space="preserve"> 55 * 1 * 25</f>
        <v>1375</v>
      </c>
      <c r="J12" s="2">
        <f xml:space="preserve"> 55 * 1 * 25</f>
        <v>1375</v>
      </c>
      <c r="K12" s="2">
        <f xml:space="preserve"> 55 * 1 * 25</f>
        <v>1375</v>
      </c>
      <c r="L12" t="s">
        <v>35</v>
      </c>
    </row>
    <row r="13" spans="1:12" x14ac:dyDescent="0.25">
      <c r="F13" s="1" t="s">
        <v>28</v>
      </c>
      <c r="G13" s="2">
        <f xml:space="preserve"> G10 + G11 + G12</f>
        <v>17875</v>
      </c>
      <c r="H13" s="2">
        <f xml:space="preserve"> H10 + H11 + H12</f>
        <v>17875</v>
      </c>
      <c r="I13" s="2">
        <f xml:space="preserve">  I10 + I11 + I12</f>
        <v>17875</v>
      </c>
      <c r="J13" s="2">
        <f xml:space="preserve"> J10 + J11 + J12</f>
        <v>17875</v>
      </c>
      <c r="K13" s="2">
        <f xml:space="preserve"> K10 + K11 + K12</f>
        <v>17875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12" sqref="L12"/>
    </sheetView>
  </sheetViews>
  <sheetFormatPr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53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54</v>
      </c>
      <c r="F10" s="6">
        <f>'One Time Costs'!F13</f>
        <v>-10200</v>
      </c>
      <c r="G10" s="7"/>
      <c r="H10" s="7"/>
      <c r="I10" s="7"/>
      <c r="J10" s="7"/>
      <c r="K10" s="7"/>
    </row>
    <row r="11" spans="1:11" x14ac:dyDescent="0.25">
      <c r="A11" t="s">
        <v>55</v>
      </c>
      <c r="F11" s="7"/>
      <c r="G11" s="6">
        <f>'Recurring Costs'!G13</f>
        <v>-6700</v>
      </c>
      <c r="H11" s="6">
        <f>'Recurring Costs'!H13</f>
        <v>-6700</v>
      </c>
      <c r="I11" s="6">
        <f>'Recurring Costs'!I13</f>
        <v>-6700</v>
      </c>
      <c r="J11" s="6">
        <f>'Recurring Costs'!J13</f>
        <v>-6700</v>
      </c>
      <c r="K11" s="6">
        <f>'Recurring Costs'!K13</f>
        <v>-6700</v>
      </c>
    </row>
    <row r="12" spans="1:11" x14ac:dyDescent="0.25">
      <c r="A12" t="s">
        <v>56</v>
      </c>
      <c r="E12" t="s">
        <v>39</v>
      </c>
      <c r="F12" s="6">
        <f>F10</f>
        <v>-10200</v>
      </c>
      <c r="G12" s="6">
        <f>G11</f>
        <v>-6700</v>
      </c>
      <c r="H12" s="6">
        <f>H11</f>
        <v>-6700</v>
      </c>
      <c r="I12" s="6">
        <f>I11</f>
        <v>-6700</v>
      </c>
      <c r="J12" s="6">
        <f>J11</f>
        <v>-6700</v>
      </c>
      <c r="K12" s="6">
        <f>K11</f>
        <v>-6700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3" sqref="F13"/>
    </sheetView>
  </sheetViews>
  <sheetFormatPr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37</v>
      </c>
    </row>
    <row r="3" spans="1:12" x14ac:dyDescent="0.25">
      <c r="A3" t="s">
        <v>38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40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43</v>
      </c>
    </row>
    <row r="11" spans="1:12" x14ac:dyDescent="0.25">
      <c r="A11" t="s">
        <v>41</v>
      </c>
      <c r="F11" s="3">
        <f>- (50 * 1 * 50)</f>
        <v>-2500</v>
      </c>
      <c r="G11" s="3">
        <f t="shared" ref="G11:K11" si="1">- (50 * 1 * 50)</f>
        <v>-2500</v>
      </c>
      <c r="H11" s="3">
        <f t="shared" si="1"/>
        <v>-2500</v>
      </c>
      <c r="I11" s="3">
        <f t="shared" si="1"/>
        <v>-2500</v>
      </c>
      <c r="J11" s="3">
        <f t="shared" si="1"/>
        <v>-2500</v>
      </c>
      <c r="K11" s="3">
        <f t="shared" si="1"/>
        <v>-2500</v>
      </c>
      <c r="L11" t="s">
        <v>44</v>
      </c>
    </row>
    <row r="12" spans="1:12" x14ac:dyDescent="0.25">
      <c r="A12" t="s">
        <v>42</v>
      </c>
      <c r="F12" s="3">
        <f>- (50*1*150)</f>
        <v>-7500</v>
      </c>
      <c r="G12" s="3">
        <f t="shared" ref="G12:K12" si="2">- (50*1*150)</f>
        <v>-7500</v>
      </c>
      <c r="H12" s="3">
        <f t="shared" si="2"/>
        <v>-7500</v>
      </c>
      <c r="I12" s="3">
        <f t="shared" si="2"/>
        <v>-7500</v>
      </c>
      <c r="J12" s="3">
        <f t="shared" si="2"/>
        <v>-7500</v>
      </c>
      <c r="K12" s="3">
        <f t="shared" si="2"/>
        <v>-7500</v>
      </c>
      <c r="L12" t="s">
        <v>45</v>
      </c>
    </row>
    <row r="13" spans="1:12" x14ac:dyDescent="0.25">
      <c r="E13" t="s">
        <v>39</v>
      </c>
      <c r="F13" s="3">
        <f>F10 + F11 + F12</f>
        <v>-10200</v>
      </c>
      <c r="G13" s="3">
        <f t="shared" ref="G13:K13" si="3">G10 + G11 + G12</f>
        <v>-10200</v>
      </c>
      <c r="H13" s="3">
        <f t="shared" si="3"/>
        <v>-10200</v>
      </c>
      <c r="I13" s="3">
        <f t="shared" si="3"/>
        <v>-10200</v>
      </c>
      <c r="J13" s="3">
        <f t="shared" si="3"/>
        <v>-10200</v>
      </c>
      <c r="K13" s="3">
        <f t="shared" si="3"/>
        <v>-10200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3" sqref="G13"/>
    </sheetView>
  </sheetViews>
  <sheetFormatPr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46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47</v>
      </c>
      <c r="F10" s="3"/>
      <c r="G10" s="3">
        <f>-(55*1*50)</f>
        <v>-2750</v>
      </c>
      <c r="H10" s="3">
        <f t="shared" ref="H10:K10" si="0">-(55*1*50)</f>
        <v>-2750</v>
      </c>
      <c r="I10" s="3">
        <f t="shared" si="0"/>
        <v>-2750</v>
      </c>
      <c r="J10" s="3">
        <f t="shared" si="0"/>
        <v>-2750</v>
      </c>
      <c r="K10" s="3">
        <f t="shared" si="0"/>
        <v>-2750</v>
      </c>
      <c r="L10" t="s">
        <v>50</v>
      </c>
    </row>
    <row r="11" spans="1:12" x14ac:dyDescent="0.25">
      <c r="A11" t="s">
        <v>48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51</v>
      </c>
    </row>
    <row r="12" spans="1:12" x14ac:dyDescent="0.25">
      <c r="A12" t="s">
        <v>49</v>
      </c>
      <c r="F12" s="3"/>
      <c r="G12" s="3">
        <f>-(50*1*75)</f>
        <v>-3750</v>
      </c>
      <c r="H12" s="3">
        <f t="shared" ref="H12:K12" si="2">-(50*1*75)</f>
        <v>-3750</v>
      </c>
      <c r="I12" s="3">
        <f t="shared" si="2"/>
        <v>-3750</v>
      </c>
      <c r="J12" s="3">
        <f t="shared" si="2"/>
        <v>-3750</v>
      </c>
      <c r="K12" s="3">
        <f t="shared" si="2"/>
        <v>-3750</v>
      </c>
      <c r="L12" t="s">
        <v>52</v>
      </c>
    </row>
    <row r="13" spans="1:12" x14ac:dyDescent="0.25">
      <c r="E13" t="s">
        <v>39</v>
      </c>
      <c r="F13" s="3"/>
      <c r="G13" s="3">
        <f>G10+G11+G12</f>
        <v>-6700</v>
      </c>
      <c r="H13" s="3">
        <f t="shared" ref="H13:K13" si="3">H10+H11+H12</f>
        <v>-6700</v>
      </c>
      <c r="I13" s="3">
        <f t="shared" si="3"/>
        <v>-6700</v>
      </c>
      <c r="J13" s="3">
        <f t="shared" si="3"/>
        <v>-6700</v>
      </c>
      <c r="K13" s="3">
        <f t="shared" si="3"/>
        <v>-6700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41" sqref="A41:H42"/>
    </sheetView>
  </sheetViews>
  <sheetFormatPr defaultRowHeight="15" x14ac:dyDescent="0.25"/>
  <cols>
    <col min="1" max="1" width="27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57</v>
      </c>
    </row>
    <row r="40" spans="1:9" x14ac:dyDescent="0.25">
      <c r="C40" s="4" t="s">
        <v>59</v>
      </c>
      <c r="D40" s="4" t="s">
        <v>12</v>
      </c>
      <c r="E40" s="4" t="s">
        <v>13</v>
      </c>
      <c r="F40" s="4" t="s">
        <v>14</v>
      </c>
      <c r="G40" s="4" t="s">
        <v>25</v>
      </c>
      <c r="H40" s="4" t="s">
        <v>26</v>
      </c>
      <c r="I40" s="4"/>
    </row>
    <row r="41" spans="1:9" x14ac:dyDescent="0.25">
      <c r="A41" t="s">
        <v>58</v>
      </c>
      <c r="C41" s="4"/>
      <c r="D41" s="4">
        <f>Summary!G14</f>
        <v>16250.001624999999</v>
      </c>
      <c r="E41" s="4">
        <f>Summary!H14</f>
        <v>31022.723875</v>
      </c>
      <c r="F41" s="4">
        <f>Summary!I14</f>
        <v>28202.477875</v>
      </c>
      <c r="G41" s="4">
        <f>Summary!J14</f>
        <v>25638.612999999998</v>
      </c>
      <c r="H41" s="4">
        <f>Summary!K14</f>
        <v>23307.820249999997</v>
      </c>
      <c r="I41" s="4"/>
    </row>
    <row r="42" spans="1:9" x14ac:dyDescent="0.25">
      <c r="A42" t="s">
        <v>60</v>
      </c>
      <c r="C42" s="4">
        <f>Summary!F17</f>
        <v>-10200</v>
      </c>
      <c r="D42" s="4">
        <f>Summary!G24</f>
        <v>-16290.9097</v>
      </c>
      <c r="E42" s="4">
        <f>Summary!H24</f>
        <v>-15737.189539999999</v>
      </c>
      <c r="F42" s="4">
        <f>Summary!I24</f>
        <v>-15233.809160000001</v>
      </c>
      <c r="G42" s="4">
        <f>Summary!J24</f>
        <v>-14776.189780000001</v>
      </c>
      <c r="H42" s="4">
        <f>Summary!K24</f>
        <v>-14360.172709999999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Tangable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Thomas Jorgensen</cp:lastModifiedBy>
  <dcterms:created xsi:type="dcterms:W3CDTF">2017-09-25T18:34:37Z</dcterms:created>
  <dcterms:modified xsi:type="dcterms:W3CDTF">2017-10-10T13:51:38Z</dcterms:modified>
</cp:coreProperties>
</file>