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77BBF0D9-8AAA-4278-A516-03DCA3FF1BDA}" xr6:coauthVersionLast="36" xr6:coauthVersionMax="36" xr10:uidLastSave="{00000000-0000-0000-0000-000000000000}"/>
  <bookViews>
    <workbookView xWindow="0" yWindow="0" windowWidth="28800" windowHeight="13425" activeTab="2" xr2:uid="{068B74BD-0297-45DB-BC0A-C4D62A19CD4E}"/>
    <workbookView xWindow="0" yWindow="0" windowWidth="28800" windowHeight="10245" activeTab="1" xr2:uid="{DA2CAEC1-85BB-469A-A795-4C096188FC92}"/>
  </bookViews>
  <sheets>
    <sheet name="2019_C4_Zeitreihe" sheetId="10" r:id="rId1"/>
    <sheet name="2020_5-1-3_Download" sheetId="18" r:id="rId2"/>
    <sheet name="2020_5-1-3_CSV_Vorberitung" sheetId="21" r:id="rId3"/>
    <sheet name="2020_Rohdaten_BA" sheetId="19" r:id="rId4"/>
    <sheet name="2020_5-1-3_LSN_Ergänzung" sheetId="20" r:id="rId5"/>
    <sheet name="2019_C4_Karte" sheetId="17" r:id="rId6"/>
    <sheet name="C4_Berechnung" sheetId="15" r:id="rId7"/>
    <sheet name="2019_C4_Rohdaten_BA" sheetId="14" r:id="rId8"/>
    <sheet name="2019_LSN_Ergänzung" sheetId="16" r:id="rId9"/>
    <sheet name="2018_C4_Karte" sheetId="12" r:id="rId10"/>
    <sheet name="2018_C4_bearbeitet" sheetId="7" r:id="rId11"/>
    <sheet name="2018_C4_Beasrbeitet_2" sheetId="13" r:id="rId12"/>
    <sheet name="2018_C4_Roh" sheetId="6" r:id="rId13"/>
    <sheet name="2017_C4" sheetId="3" r:id="rId14"/>
    <sheet name="2017_C4_bearbeitet" sheetId="2" r:id="rId15"/>
    <sheet name="2017_C4_roh" sheetId="1" r:id="rId16"/>
  </sheets>
  <definedNames>
    <definedName name="_xlnm._FilterDatabase" localSheetId="13" hidden="1">'2017_C4'!$A$5:$I$56</definedName>
    <definedName name="_xlnm._FilterDatabase" localSheetId="14" hidden="1">'2017_C4_bearbeitet'!$A$18:$N$73</definedName>
    <definedName name="_xlnm._FilterDatabase" localSheetId="10" hidden="1">'2018_C4_bearbeitet'!$D$17:$V$324</definedName>
    <definedName name="_xlnm._FilterDatabase" localSheetId="11" hidden="1">'2018_C4_Beasrbeitet_2'!$A$4:$I$55</definedName>
    <definedName name="_xlnm._FilterDatabase" localSheetId="0" hidden="1">'2019_C4_Zeitreihe'!$A$9:$BM$9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8" l="1"/>
  <c r="F22" i="18"/>
  <c r="G22" i="18"/>
  <c r="H22" i="18"/>
  <c r="I22" i="18"/>
  <c r="J22" i="18"/>
  <c r="E23" i="18"/>
  <c r="F23" i="18"/>
  <c r="G23" i="18"/>
  <c r="H23" i="18"/>
  <c r="I23" i="18"/>
  <c r="J23" i="18"/>
  <c r="D23" i="18"/>
  <c r="D22" i="18"/>
  <c r="I49" i="20"/>
  <c r="H49" i="20"/>
  <c r="G49" i="20"/>
  <c r="H34" i="20"/>
  <c r="F49" i="20"/>
  <c r="D49" i="20"/>
  <c r="E49" i="20"/>
  <c r="C49" i="20"/>
  <c r="C35" i="20"/>
  <c r="D35" i="20"/>
  <c r="E35" i="20"/>
  <c r="F35" i="20"/>
  <c r="G35" i="20"/>
  <c r="H35" i="20"/>
  <c r="I35" i="20"/>
  <c r="J35" i="20"/>
  <c r="K35" i="20"/>
  <c r="C36" i="20"/>
  <c r="D36" i="20"/>
  <c r="E36" i="20"/>
  <c r="F36" i="20"/>
  <c r="G36" i="20"/>
  <c r="H36" i="20"/>
  <c r="I36" i="20"/>
  <c r="J36" i="20"/>
  <c r="K36" i="20"/>
  <c r="C37" i="20"/>
  <c r="D37" i="20"/>
  <c r="E37" i="20"/>
  <c r="F37" i="20"/>
  <c r="G37" i="20"/>
  <c r="H37" i="20"/>
  <c r="I37" i="20"/>
  <c r="J37" i="20"/>
  <c r="K37" i="20"/>
  <c r="C38" i="20"/>
  <c r="D38" i="20"/>
  <c r="E38" i="20"/>
  <c r="F38" i="20"/>
  <c r="G38" i="20"/>
  <c r="H38" i="20"/>
  <c r="I38" i="20"/>
  <c r="J38" i="20"/>
  <c r="K38" i="20"/>
  <c r="D34" i="20"/>
  <c r="E34" i="20"/>
  <c r="F34" i="20"/>
  <c r="G34" i="20"/>
  <c r="I34" i="20"/>
  <c r="J34" i="20"/>
  <c r="K34" i="20"/>
  <c r="C34" i="20"/>
  <c r="I48" i="20"/>
  <c r="H48" i="20"/>
  <c r="G48" i="20"/>
  <c r="F48" i="20"/>
  <c r="D48" i="20"/>
  <c r="E48" i="20"/>
  <c r="C48" i="20"/>
  <c r="D11" i="18" l="1"/>
  <c r="E11" i="18"/>
  <c r="F11" i="18"/>
  <c r="G11" i="18"/>
  <c r="H11" i="18"/>
  <c r="I11" i="18"/>
  <c r="J11" i="18"/>
  <c r="D12" i="18"/>
  <c r="E12" i="18"/>
  <c r="F12" i="18"/>
  <c r="G12" i="18"/>
  <c r="H12" i="18"/>
  <c r="I12" i="18"/>
  <c r="J12" i="18"/>
  <c r="D13" i="18"/>
  <c r="E13" i="18"/>
  <c r="F13" i="18"/>
  <c r="G13" i="18"/>
  <c r="H13" i="18"/>
  <c r="I13" i="18"/>
  <c r="J13" i="18"/>
  <c r="D14" i="18"/>
  <c r="E14" i="18"/>
  <c r="F14" i="18"/>
  <c r="G14" i="18"/>
  <c r="H14" i="18"/>
  <c r="I14" i="18"/>
  <c r="J14" i="18"/>
  <c r="D15" i="18"/>
  <c r="E15" i="18"/>
  <c r="F15" i="18"/>
  <c r="G15" i="18"/>
  <c r="H15" i="18"/>
  <c r="I15" i="18"/>
  <c r="J15" i="18"/>
  <c r="D16" i="18"/>
  <c r="E16" i="18"/>
  <c r="F16" i="18"/>
  <c r="G16" i="18"/>
  <c r="H16" i="18"/>
  <c r="I16" i="18"/>
  <c r="J16" i="18"/>
  <c r="D17" i="18"/>
  <c r="E17" i="18"/>
  <c r="F17" i="18"/>
  <c r="G17" i="18"/>
  <c r="H17" i="18"/>
  <c r="I17" i="18"/>
  <c r="J17" i="18"/>
  <c r="D18" i="18"/>
  <c r="E18" i="18"/>
  <c r="F18" i="18"/>
  <c r="G18" i="18"/>
  <c r="H18" i="18"/>
  <c r="I18" i="18"/>
  <c r="J18" i="18"/>
  <c r="D19" i="18"/>
  <c r="E19" i="18"/>
  <c r="F19" i="18"/>
  <c r="G19" i="18"/>
  <c r="H19" i="18"/>
  <c r="I19" i="18"/>
  <c r="J19" i="18"/>
  <c r="D20" i="18"/>
  <c r="E20" i="18"/>
  <c r="F20" i="18"/>
  <c r="G20" i="18"/>
  <c r="H20" i="18"/>
  <c r="I20" i="18"/>
  <c r="J20" i="18"/>
  <c r="D21" i="18"/>
  <c r="E21" i="18"/>
  <c r="F21" i="18"/>
  <c r="G21" i="18"/>
  <c r="H21" i="18"/>
  <c r="I21" i="18"/>
  <c r="J21" i="18"/>
  <c r="D24" i="18"/>
  <c r="E24" i="18"/>
  <c r="F24" i="18"/>
  <c r="G24" i="18"/>
  <c r="H24" i="18"/>
  <c r="I24" i="18"/>
  <c r="J24" i="18"/>
  <c r="D25" i="18"/>
  <c r="E25" i="18"/>
  <c r="F25" i="18"/>
  <c r="G25" i="18"/>
  <c r="H25" i="18"/>
  <c r="I25" i="18"/>
  <c r="J25" i="18"/>
  <c r="D26" i="18"/>
  <c r="E26" i="18"/>
  <c r="F26" i="18"/>
  <c r="G26" i="18"/>
  <c r="H26" i="18"/>
  <c r="I26" i="18"/>
  <c r="J26" i="18"/>
  <c r="D27" i="18"/>
  <c r="E27" i="18"/>
  <c r="F27" i="18"/>
  <c r="G27" i="18"/>
  <c r="H27" i="18"/>
  <c r="I27" i="18"/>
  <c r="J27" i="18"/>
  <c r="D28" i="18"/>
  <c r="E28" i="18"/>
  <c r="F28" i="18"/>
  <c r="G28" i="18"/>
  <c r="H28" i="18"/>
  <c r="I28" i="18"/>
  <c r="J28" i="18"/>
  <c r="D29" i="18"/>
  <c r="E29" i="18"/>
  <c r="F29" i="18"/>
  <c r="G29" i="18"/>
  <c r="H29" i="18"/>
  <c r="I29" i="18"/>
  <c r="J29" i="18"/>
  <c r="D30" i="18"/>
  <c r="E30" i="18"/>
  <c r="F30" i="18"/>
  <c r="G30" i="18"/>
  <c r="H30" i="18"/>
  <c r="I30" i="18"/>
  <c r="J30" i="18"/>
  <c r="D31" i="18"/>
  <c r="E31" i="18"/>
  <c r="F31" i="18"/>
  <c r="G31" i="18"/>
  <c r="H31" i="18"/>
  <c r="I31" i="18"/>
  <c r="J31" i="18"/>
  <c r="D32" i="18"/>
  <c r="E32" i="18"/>
  <c r="F32" i="18"/>
  <c r="G32" i="18"/>
  <c r="H32" i="18"/>
  <c r="I32" i="18"/>
  <c r="J32" i="18"/>
  <c r="D33" i="18"/>
  <c r="E33" i="18"/>
  <c r="F33" i="18"/>
  <c r="G33" i="18"/>
  <c r="H33" i="18"/>
  <c r="I33" i="18"/>
  <c r="J33" i="18"/>
  <c r="D34" i="18"/>
  <c r="E34" i="18"/>
  <c r="F34" i="18"/>
  <c r="G34" i="18"/>
  <c r="H34" i="18"/>
  <c r="I34" i="18"/>
  <c r="J34" i="18"/>
  <c r="D35" i="18"/>
  <c r="E35" i="18"/>
  <c r="F35" i="18"/>
  <c r="G35" i="18"/>
  <c r="H35" i="18"/>
  <c r="I35" i="18"/>
  <c r="J35" i="18"/>
  <c r="D36" i="18"/>
  <c r="E36" i="18"/>
  <c r="F36" i="18"/>
  <c r="G36" i="18"/>
  <c r="H36" i="18"/>
  <c r="I36" i="18"/>
  <c r="J36" i="18"/>
  <c r="D37" i="18"/>
  <c r="E37" i="18"/>
  <c r="F37" i="18"/>
  <c r="G37" i="18"/>
  <c r="H37" i="18"/>
  <c r="I37" i="18"/>
  <c r="J37" i="18"/>
  <c r="D38" i="18"/>
  <c r="E38" i="18"/>
  <c r="F38" i="18"/>
  <c r="G38" i="18"/>
  <c r="H38" i="18"/>
  <c r="I38" i="18"/>
  <c r="J38" i="18"/>
  <c r="D39" i="18"/>
  <c r="E39" i="18"/>
  <c r="F39" i="18"/>
  <c r="G39" i="18"/>
  <c r="H39" i="18"/>
  <c r="I39" i="18"/>
  <c r="J39" i="18"/>
  <c r="D40" i="18"/>
  <c r="E40" i="18"/>
  <c r="F40" i="18"/>
  <c r="G40" i="18"/>
  <c r="H40" i="18"/>
  <c r="I40" i="18"/>
  <c r="J40" i="18"/>
  <c r="D41" i="18"/>
  <c r="E41" i="18"/>
  <c r="F41" i="18"/>
  <c r="G41" i="18"/>
  <c r="H41" i="18"/>
  <c r="I41" i="18"/>
  <c r="J41" i="18"/>
  <c r="D42" i="18"/>
  <c r="E42" i="18"/>
  <c r="F42" i="18"/>
  <c r="G42" i="18"/>
  <c r="H42" i="18"/>
  <c r="I42" i="18"/>
  <c r="J42" i="18"/>
  <c r="D43" i="18"/>
  <c r="E43" i="18"/>
  <c r="F43" i="18"/>
  <c r="G43" i="18"/>
  <c r="H43" i="18"/>
  <c r="I43" i="18"/>
  <c r="J43" i="18"/>
  <c r="D44" i="18"/>
  <c r="E44" i="18"/>
  <c r="F44" i="18"/>
  <c r="G44" i="18"/>
  <c r="H44" i="18"/>
  <c r="I44" i="18"/>
  <c r="J44" i="18"/>
  <c r="D45" i="18"/>
  <c r="E45" i="18"/>
  <c r="F45" i="18"/>
  <c r="G45" i="18"/>
  <c r="H45" i="18"/>
  <c r="I45" i="18"/>
  <c r="J45" i="18"/>
  <c r="D46" i="18"/>
  <c r="E46" i="18"/>
  <c r="F46" i="18"/>
  <c r="G46" i="18"/>
  <c r="H46" i="18"/>
  <c r="I46" i="18"/>
  <c r="J46" i="18"/>
  <c r="D47" i="18"/>
  <c r="E47" i="18"/>
  <c r="F47" i="18"/>
  <c r="G47" i="18"/>
  <c r="H47" i="18"/>
  <c r="I47" i="18"/>
  <c r="J47" i="18"/>
  <c r="D48" i="18"/>
  <c r="E48" i="18"/>
  <c r="F48" i="18"/>
  <c r="G48" i="18"/>
  <c r="H48" i="18"/>
  <c r="I48" i="18"/>
  <c r="J48" i="18"/>
  <c r="D49" i="18"/>
  <c r="E49" i="18"/>
  <c r="F49" i="18"/>
  <c r="G49" i="18"/>
  <c r="H49" i="18"/>
  <c r="I49" i="18"/>
  <c r="J49" i="18"/>
  <c r="D50" i="18"/>
  <c r="E50" i="18"/>
  <c r="F50" i="18"/>
  <c r="G50" i="18"/>
  <c r="H50" i="18"/>
  <c r="I50" i="18"/>
  <c r="J50" i="18"/>
  <c r="D51" i="18"/>
  <c r="E51" i="18"/>
  <c r="F51" i="18"/>
  <c r="G51" i="18"/>
  <c r="H51" i="18"/>
  <c r="I51" i="18"/>
  <c r="J51" i="18"/>
  <c r="D52" i="18"/>
  <c r="E52" i="18"/>
  <c r="F52" i="18"/>
  <c r="G52" i="18"/>
  <c r="H52" i="18"/>
  <c r="I52" i="18"/>
  <c r="J52" i="18"/>
  <c r="D53" i="18"/>
  <c r="E53" i="18"/>
  <c r="F53" i="18"/>
  <c r="G53" i="18"/>
  <c r="H53" i="18"/>
  <c r="I53" i="18"/>
  <c r="J53" i="18"/>
  <c r="D54" i="18"/>
  <c r="E54" i="18"/>
  <c r="F54" i="18"/>
  <c r="G54" i="18"/>
  <c r="H54" i="18"/>
  <c r="I54" i="18"/>
  <c r="J54" i="18"/>
  <c r="D55" i="18"/>
  <c r="E55" i="18"/>
  <c r="F55" i="18"/>
  <c r="G55" i="18"/>
  <c r="H55" i="18"/>
  <c r="I55" i="18"/>
  <c r="J55" i="18"/>
  <c r="D56" i="18"/>
  <c r="E56" i="18"/>
  <c r="F56" i="18"/>
  <c r="G56" i="18"/>
  <c r="H56" i="18"/>
  <c r="I56" i="18"/>
  <c r="J56" i="18"/>
  <c r="D57" i="18"/>
  <c r="E57" i="18"/>
  <c r="F57" i="18"/>
  <c r="G57" i="18"/>
  <c r="H57" i="18"/>
  <c r="I57" i="18"/>
  <c r="J57" i="18"/>
  <c r="D58" i="18"/>
  <c r="E58" i="18"/>
  <c r="F58" i="18"/>
  <c r="G58" i="18"/>
  <c r="H58" i="18"/>
  <c r="I58" i="18"/>
  <c r="J58" i="18"/>
  <c r="D59" i="18"/>
  <c r="E59" i="18"/>
  <c r="F59" i="18"/>
  <c r="G59" i="18"/>
  <c r="H59" i="18"/>
  <c r="I59" i="18"/>
  <c r="J59" i="18"/>
  <c r="D60" i="18"/>
  <c r="E60" i="18"/>
  <c r="F60" i="18"/>
  <c r="G60" i="18"/>
  <c r="H60" i="18"/>
  <c r="I60" i="18"/>
  <c r="J60" i="18"/>
  <c r="D61" i="18"/>
  <c r="E61" i="18"/>
  <c r="F61" i="18"/>
  <c r="G61" i="18"/>
  <c r="H61" i="18"/>
  <c r="I61" i="18"/>
  <c r="J61" i="18"/>
  <c r="J10" i="18"/>
  <c r="I10" i="18"/>
  <c r="H10" i="18"/>
  <c r="G10" i="18"/>
  <c r="E10" i="18"/>
  <c r="F10" i="18"/>
  <c r="D10" i="18"/>
  <c r="Q61" i="18"/>
  <c r="P61" i="18"/>
  <c r="O61" i="18"/>
  <c r="N61" i="18"/>
  <c r="M61" i="18"/>
  <c r="L61" i="18"/>
  <c r="K61" i="18"/>
  <c r="Q60" i="18"/>
  <c r="P60" i="18"/>
  <c r="O60" i="18"/>
  <c r="N60" i="18"/>
  <c r="M60" i="18"/>
  <c r="L60" i="18"/>
  <c r="K60" i="18"/>
  <c r="Q59" i="18"/>
  <c r="P59" i="18"/>
  <c r="O59" i="18"/>
  <c r="N59" i="18"/>
  <c r="M59" i="18"/>
  <c r="L59" i="18"/>
  <c r="K59" i="18"/>
  <c r="Q58" i="18"/>
  <c r="P58" i="18"/>
  <c r="O58" i="18"/>
  <c r="N58" i="18"/>
  <c r="M58" i="18"/>
  <c r="L58" i="18"/>
  <c r="K58" i="18"/>
  <c r="Q57" i="18"/>
  <c r="P57" i="18"/>
  <c r="O57" i="18"/>
  <c r="N57" i="18"/>
  <c r="M57" i="18"/>
  <c r="L57" i="18"/>
  <c r="K57" i="18"/>
  <c r="Q56" i="18"/>
  <c r="P56" i="18"/>
  <c r="O56" i="18"/>
  <c r="N56" i="18"/>
  <c r="M56" i="18"/>
  <c r="L56" i="18"/>
  <c r="K56" i="18"/>
  <c r="Q55" i="18"/>
  <c r="P55" i="18"/>
  <c r="O55" i="18"/>
  <c r="N55" i="18"/>
  <c r="M55" i="18"/>
  <c r="L55" i="18"/>
  <c r="K55" i="18"/>
  <c r="Q54" i="18"/>
  <c r="P54" i="18"/>
  <c r="O54" i="18"/>
  <c r="N54" i="18"/>
  <c r="M54" i="18"/>
  <c r="L54" i="18"/>
  <c r="K54" i="18"/>
  <c r="Q53" i="18"/>
  <c r="P53" i="18"/>
  <c r="O53" i="18"/>
  <c r="N53" i="18"/>
  <c r="M53" i="18"/>
  <c r="L53" i="18"/>
  <c r="K53" i="18"/>
  <c r="Q52" i="18"/>
  <c r="P52" i="18"/>
  <c r="O52" i="18"/>
  <c r="N52" i="18"/>
  <c r="M52" i="18"/>
  <c r="L52" i="18"/>
  <c r="K52" i="18"/>
  <c r="Q51" i="18"/>
  <c r="P51" i="18"/>
  <c r="O51" i="18"/>
  <c r="N51" i="18"/>
  <c r="M51" i="18"/>
  <c r="L51" i="18"/>
  <c r="K51" i="18"/>
  <c r="Q50" i="18"/>
  <c r="P50" i="18"/>
  <c r="O50" i="18"/>
  <c r="N50" i="18"/>
  <c r="M50" i="18"/>
  <c r="L50" i="18"/>
  <c r="K50" i="18"/>
  <c r="Q49" i="18"/>
  <c r="P49" i="18"/>
  <c r="O49" i="18"/>
  <c r="N49" i="18"/>
  <c r="M49" i="18"/>
  <c r="L49" i="18"/>
  <c r="K49" i="18"/>
  <c r="Q48" i="18"/>
  <c r="P48" i="18"/>
  <c r="O48" i="18"/>
  <c r="N48" i="18"/>
  <c r="M48" i="18"/>
  <c r="L48" i="18"/>
  <c r="K48" i="18"/>
  <c r="Q47" i="18"/>
  <c r="P47" i="18"/>
  <c r="O47" i="18"/>
  <c r="N47" i="18"/>
  <c r="M47" i="18"/>
  <c r="L47" i="18"/>
  <c r="K47" i="18"/>
  <c r="Q46" i="18"/>
  <c r="P46" i="18"/>
  <c r="O46" i="18"/>
  <c r="N46" i="18"/>
  <c r="M46" i="18"/>
  <c r="L46" i="18"/>
  <c r="K46" i="18"/>
  <c r="Q45" i="18"/>
  <c r="P45" i="18"/>
  <c r="O45" i="18"/>
  <c r="N45" i="18"/>
  <c r="M45" i="18"/>
  <c r="L45" i="18"/>
  <c r="K45" i="18"/>
  <c r="Q44" i="18"/>
  <c r="P44" i="18"/>
  <c r="O44" i="18"/>
  <c r="N44" i="18"/>
  <c r="M44" i="18"/>
  <c r="L44" i="18"/>
  <c r="K44" i="18"/>
  <c r="Q43" i="18"/>
  <c r="P43" i="18"/>
  <c r="O43" i="18"/>
  <c r="N43" i="18"/>
  <c r="M43" i="18"/>
  <c r="L43" i="18"/>
  <c r="K43" i="18"/>
  <c r="Q42" i="18"/>
  <c r="P42" i="18"/>
  <c r="O42" i="18"/>
  <c r="N42" i="18"/>
  <c r="M42" i="18"/>
  <c r="L42" i="18"/>
  <c r="K42" i="18"/>
  <c r="Q41" i="18"/>
  <c r="P41" i="18"/>
  <c r="O41" i="18"/>
  <c r="N41" i="18"/>
  <c r="M41" i="18"/>
  <c r="L41" i="18"/>
  <c r="K41" i="18"/>
  <c r="Q40" i="18"/>
  <c r="P40" i="18"/>
  <c r="O40" i="18"/>
  <c r="N40" i="18"/>
  <c r="M40" i="18"/>
  <c r="L40" i="18"/>
  <c r="K40" i="18"/>
  <c r="Q39" i="18"/>
  <c r="P39" i="18"/>
  <c r="O39" i="18"/>
  <c r="N39" i="18"/>
  <c r="M39" i="18"/>
  <c r="L39" i="18"/>
  <c r="K39" i="18"/>
  <c r="Q38" i="18"/>
  <c r="P38" i="18"/>
  <c r="O38" i="18"/>
  <c r="N38" i="18"/>
  <c r="M38" i="18"/>
  <c r="L38" i="18"/>
  <c r="K38" i="18"/>
  <c r="Q37" i="18"/>
  <c r="P37" i="18"/>
  <c r="O37" i="18"/>
  <c r="N37" i="18"/>
  <c r="M37" i="18"/>
  <c r="L37" i="18"/>
  <c r="K37" i="18"/>
  <c r="Q36" i="18"/>
  <c r="P36" i="18"/>
  <c r="O36" i="18"/>
  <c r="N36" i="18"/>
  <c r="M36" i="18"/>
  <c r="L36" i="18"/>
  <c r="K36" i="18"/>
  <c r="Q35" i="18"/>
  <c r="P35" i="18"/>
  <c r="O35" i="18"/>
  <c r="N35" i="18"/>
  <c r="M35" i="18"/>
  <c r="L35" i="18"/>
  <c r="K35" i="18"/>
  <c r="Q34" i="18"/>
  <c r="P34" i="18"/>
  <c r="O34" i="18"/>
  <c r="N34" i="18"/>
  <c r="M34" i="18"/>
  <c r="L34" i="18"/>
  <c r="K34" i="18"/>
  <c r="Q33" i="18"/>
  <c r="P33" i="18"/>
  <c r="O33" i="18"/>
  <c r="N33" i="18"/>
  <c r="M33" i="18"/>
  <c r="L33" i="18"/>
  <c r="K33" i="18"/>
  <c r="Q32" i="18"/>
  <c r="P32" i="18"/>
  <c r="O32" i="18"/>
  <c r="N32" i="18"/>
  <c r="M32" i="18"/>
  <c r="L32" i="18"/>
  <c r="K32" i="18"/>
  <c r="Q31" i="18"/>
  <c r="P31" i="18"/>
  <c r="O31" i="18"/>
  <c r="N31" i="18"/>
  <c r="M31" i="18"/>
  <c r="L31" i="18"/>
  <c r="K31" i="18"/>
  <c r="Q30" i="18"/>
  <c r="P30" i="18"/>
  <c r="O30" i="18"/>
  <c r="N30" i="18"/>
  <c r="M30" i="18"/>
  <c r="L30" i="18"/>
  <c r="K30" i="18"/>
  <c r="Q29" i="18"/>
  <c r="P29" i="18"/>
  <c r="O29" i="18"/>
  <c r="N29" i="18"/>
  <c r="M29" i="18"/>
  <c r="L29" i="18"/>
  <c r="K29" i="18"/>
  <c r="Q28" i="18"/>
  <c r="P28" i="18"/>
  <c r="O28" i="18"/>
  <c r="N28" i="18"/>
  <c r="M28" i="18"/>
  <c r="L28" i="18"/>
  <c r="K28" i="18"/>
  <c r="Q27" i="18"/>
  <c r="P27" i="18"/>
  <c r="O27" i="18"/>
  <c r="N27" i="18"/>
  <c r="M27" i="18"/>
  <c r="L27" i="18"/>
  <c r="K27" i="18"/>
  <c r="Q26" i="18"/>
  <c r="P26" i="18"/>
  <c r="O26" i="18"/>
  <c r="N26" i="18"/>
  <c r="M26" i="18"/>
  <c r="L26" i="18"/>
  <c r="K26" i="18"/>
  <c r="Q25" i="18"/>
  <c r="P25" i="18"/>
  <c r="O25" i="18"/>
  <c r="N25" i="18"/>
  <c r="M25" i="18"/>
  <c r="L25" i="18"/>
  <c r="K25" i="18"/>
  <c r="Q24" i="18"/>
  <c r="P24" i="18"/>
  <c r="O24" i="18"/>
  <c r="N24" i="18"/>
  <c r="M24" i="18"/>
  <c r="L24" i="18"/>
  <c r="K24" i="18"/>
  <c r="Q23" i="18"/>
  <c r="P23" i="18"/>
  <c r="O23" i="18"/>
  <c r="N23" i="18"/>
  <c r="M23" i="18"/>
  <c r="L23" i="18"/>
  <c r="K23" i="18"/>
  <c r="Q22" i="18"/>
  <c r="P22" i="18"/>
  <c r="O22" i="18"/>
  <c r="N22" i="18"/>
  <c r="M22" i="18"/>
  <c r="L22" i="18"/>
  <c r="K22" i="18"/>
  <c r="Q21" i="18"/>
  <c r="P21" i="18"/>
  <c r="O21" i="18"/>
  <c r="N21" i="18"/>
  <c r="M21" i="18"/>
  <c r="L21" i="18"/>
  <c r="K21" i="18"/>
  <c r="Q20" i="18"/>
  <c r="P20" i="18"/>
  <c r="O20" i="18"/>
  <c r="N20" i="18"/>
  <c r="M20" i="18"/>
  <c r="L20" i="18"/>
  <c r="K20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Q19" i="18"/>
  <c r="P19" i="18"/>
  <c r="O19" i="18"/>
  <c r="N19" i="18"/>
  <c r="M19" i="18"/>
  <c r="L19" i="18"/>
  <c r="K19" i="18"/>
  <c r="Q18" i="18"/>
  <c r="P18" i="18"/>
  <c r="O18" i="18"/>
  <c r="N18" i="18"/>
  <c r="M18" i="18"/>
  <c r="L18" i="18"/>
  <c r="K18" i="18"/>
  <c r="Q17" i="18"/>
  <c r="P17" i="18"/>
  <c r="O17" i="18"/>
  <c r="N17" i="18"/>
  <c r="M17" i="18"/>
  <c r="L17" i="18"/>
  <c r="K17" i="18"/>
  <c r="Q16" i="18"/>
  <c r="P16" i="18"/>
  <c r="O16" i="18"/>
  <c r="N16" i="18"/>
  <c r="M16" i="18"/>
  <c r="L16" i="18"/>
  <c r="K16" i="18"/>
  <c r="Q15" i="18"/>
  <c r="P15" i="18"/>
  <c r="O15" i="18"/>
  <c r="N15" i="18"/>
  <c r="M15" i="18"/>
  <c r="L15" i="18"/>
  <c r="K15" i="18"/>
  <c r="Q14" i="18"/>
  <c r="P14" i="18"/>
  <c r="O14" i="18"/>
  <c r="N14" i="18"/>
  <c r="M14" i="18"/>
  <c r="L14" i="18"/>
  <c r="K14" i="18"/>
  <c r="Q13" i="18"/>
  <c r="P13" i="18"/>
  <c r="O13" i="18"/>
  <c r="N13" i="18"/>
  <c r="M13" i="18"/>
  <c r="L13" i="18"/>
  <c r="K13" i="18"/>
  <c r="Q12" i="18"/>
  <c r="P12" i="18"/>
  <c r="O12" i="18"/>
  <c r="N12" i="18"/>
  <c r="M12" i="18"/>
  <c r="L12" i="18"/>
  <c r="K12" i="18"/>
  <c r="Q11" i="18"/>
  <c r="P11" i="18"/>
  <c r="O11" i="18"/>
  <c r="N11" i="18"/>
  <c r="M11" i="18"/>
  <c r="L11" i="18"/>
  <c r="K11" i="18"/>
  <c r="Q10" i="18"/>
  <c r="P10" i="18"/>
  <c r="O10" i="18"/>
  <c r="N10" i="18"/>
  <c r="M10" i="18"/>
  <c r="L10" i="18"/>
  <c r="K10" i="18"/>
  <c r="S18" i="7" l="1"/>
  <c r="I2" i="17" l="1"/>
  <c r="I3" i="17"/>
  <c r="BH19" i="10" l="1"/>
  <c r="BI19" i="10"/>
  <c r="BJ19" i="10"/>
  <c r="BK19" i="10"/>
  <c r="BL19" i="10"/>
  <c r="BM19" i="10"/>
  <c r="BG19" i="10"/>
  <c r="BH19" i="15"/>
  <c r="BI19" i="15"/>
  <c r="BJ19" i="15"/>
  <c r="BK19" i="15"/>
  <c r="BL19" i="15"/>
  <c r="BM19" i="15"/>
  <c r="BG19" i="15"/>
  <c r="G214" i="16"/>
  <c r="H214" i="16"/>
  <c r="I214" i="16"/>
  <c r="F214" i="16"/>
  <c r="D214" i="16"/>
  <c r="E214" i="16"/>
  <c r="C214" i="16"/>
  <c r="K214" i="16"/>
  <c r="L214" i="16"/>
  <c r="M214" i="16"/>
  <c r="J214" i="16"/>
  <c r="K213" i="16"/>
  <c r="L213" i="16"/>
  <c r="M213" i="16"/>
  <c r="J213" i="16"/>
  <c r="K212" i="16"/>
  <c r="L212" i="16"/>
  <c r="M212" i="16"/>
  <c r="J212" i="16"/>
  <c r="T25" i="16" l="1"/>
  <c r="S25" i="16"/>
  <c r="R25" i="16"/>
  <c r="Q25" i="16"/>
  <c r="T24" i="16"/>
  <c r="S24" i="16"/>
  <c r="R24" i="16"/>
  <c r="Q24" i="16"/>
  <c r="U95" i="16"/>
  <c r="S95" i="16"/>
  <c r="T95" i="16"/>
  <c r="R95" i="16"/>
  <c r="P95" i="16"/>
  <c r="P101" i="16" s="1"/>
  <c r="BA19" i="15" s="1"/>
  <c r="BA19" i="10" s="1"/>
  <c r="Q95" i="16"/>
  <c r="Q101" i="16" s="1"/>
  <c r="BB19" i="15" s="1"/>
  <c r="BB19" i="10" s="1"/>
  <c r="O95" i="16"/>
  <c r="O101" i="16" s="1"/>
  <c r="AZ19" i="15" s="1"/>
  <c r="AZ19" i="10" s="1"/>
  <c r="U94" i="16"/>
  <c r="T94" i="16"/>
  <c r="S94" i="16"/>
  <c r="R94" i="16"/>
  <c r="P94" i="16"/>
  <c r="P100" i="16" s="1"/>
  <c r="Q94" i="16"/>
  <c r="Q100" i="16" s="1"/>
  <c r="O94" i="16"/>
  <c r="R100" i="16" s="1"/>
  <c r="R92" i="16"/>
  <c r="R98" i="16" s="1"/>
  <c r="AO19" i="15" s="1"/>
  <c r="AO19" i="10" s="1"/>
  <c r="S92" i="16"/>
  <c r="T92" i="16"/>
  <c r="U92" i="16"/>
  <c r="U93" i="16"/>
  <c r="T93" i="16"/>
  <c r="S93" i="16"/>
  <c r="S99" i="16" s="1"/>
  <c r="AW19" i="15" s="1"/>
  <c r="AW19" i="10" s="1"/>
  <c r="R93" i="16"/>
  <c r="R99" i="16" s="1"/>
  <c r="AV19" i="15" s="1"/>
  <c r="AV19" i="10" s="1"/>
  <c r="U91" i="16"/>
  <c r="T91" i="16"/>
  <c r="S91" i="16"/>
  <c r="R91" i="16"/>
  <c r="P91" i="16"/>
  <c r="P97" i="16" s="1"/>
  <c r="AF19" i="15" s="1"/>
  <c r="AF19" i="10" s="1"/>
  <c r="Q91" i="16"/>
  <c r="Q97" i="16" s="1"/>
  <c r="AG19" i="15" s="1"/>
  <c r="AG19" i="10" s="1"/>
  <c r="O91" i="16"/>
  <c r="O97" i="16" s="1"/>
  <c r="AE19" i="15" s="1"/>
  <c r="AE19" i="10" s="1"/>
  <c r="P93" i="16"/>
  <c r="P99" i="16" s="1"/>
  <c r="AT19" i="15" s="1"/>
  <c r="AT19" i="10" s="1"/>
  <c r="Q93" i="16"/>
  <c r="Q99" i="16" s="1"/>
  <c r="AU19" i="15" s="1"/>
  <c r="AU19" i="10" s="1"/>
  <c r="O93" i="16"/>
  <c r="O99" i="16" s="1"/>
  <c r="AS19" i="15" s="1"/>
  <c r="AS19" i="10" s="1"/>
  <c r="P92" i="16"/>
  <c r="P98" i="16" s="1"/>
  <c r="AM19" i="15" s="1"/>
  <c r="AM19" i="10" s="1"/>
  <c r="Q92" i="16"/>
  <c r="Q98" i="16" s="1"/>
  <c r="AN19" i="15" s="1"/>
  <c r="AN19" i="10" s="1"/>
  <c r="O92" i="16"/>
  <c r="O98" i="16" s="1"/>
  <c r="AL19" i="15" s="1"/>
  <c r="AL19" i="10" s="1"/>
  <c r="U98" i="16" l="1"/>
  <c r="AR19" i="15" s="1"/>
  <c r="AR19" i="10" s="1"/>
  <c r="S101" i="16"/>
  <c r="BD19" i="15" s="1"/>
  <c r="BD19" i="10" s="1"/>
  <c r="T98" i="16"/>
  <c r="AQ19" i="15" s="1"/>
  <c r="AQ19" i="10" s="1"/>
  <c r="S97" i="16"/>
  <c r="AI19" i="15" s="1"/>
  <c r="AI19" i="10" s="1"/>
  <c r="U101" i="16"/>
  <c r="BF19" i="15" s="1"/>
  <c r="BF19" i="10" s="1"/>
  <c r="S98" i="16"/>
  <c r="AP19" i="15" s="1"/>
  <c r="AP19" i="10" s="1"/>
  <c r="R101" i="16"/>
  <c r="BC19" i="15" s="1"/>
  <c r="BC19" i="10" s="1"/>
  <c r="T101" i="16"/>
  <c r="BE19" i="15" s="1"/>
  <c r="BE19" i="10" s="1"/>
  <c r="T99" i="16"/>
  <c r="AX19" i="15" s="1"/>
  <c r="AX19" i="10" s="1"/>
  <c r="U99" i="16"/>
  <c r="AY19" i="15" s="1"/>
  <c r="AY19" i="10" s="1"/>
  <c r="S100" i="16"/>
  <c r="T100" i="16"/>
  <c r="T97" i="16"/>
  <c r="AJ19" i="15" s="1"/>
  <c r="AJ19" i="10" s="1"/>
  <c r="U97" i="16"/>
  <c r="AK19" i="15" s="1"/>
  <c r="AK19" i="10" s="1"/>
  <c r="U100" i="16"/>
  <c r="R97" i="16"/>
  <c r="AH19" i="15" s="1"/>
  <c r="AH19" i="10" s="1"/>
  <c r="O100" i="16"/>
  <c r="C16" i="15"/>
  <c r="C16" i="10" s="1"/>
  <c r="D16" i="15"/>
  <c r="E16" i="15"/>
  <c r="E16" i="10" s="1"/>
  <c r="F16" i="15"/>
  <c r="F16" i="10" s="1"/>
  <c r="D8" i="17" s="1"/>
  <c r="G16" i="15"/>
  <c r="G16" i="10" s="1"/>
  <c r="H16" i="15"/>
  <c r="H16" i="10" s="1"/>
  <c r="I16" i="15"/>
  <c r="I16" i="10" s="1"/>
  <c r="D16" i="10"/>
  <c r="R30" i="16"/>
  <c r="N30" i="16"/>
  <c r="Q26" i="16"/>
  <c r="R26" i="16"/>
  <c r="S26" i="16"/>
  <c r="T26" i="16"/>
  <c r="O24" i="16"/>
  <c r="P24" i="16"/>
  <c r="P30" i="16" s="1"/>
  <c r="O25" i="16"/>
  <c r="O31" i="16" s="1"/>
  <c r="D22" i="15" s="1"/>
  <c r="D22" i="10" s="1"/>
  <c r="P25" i="16"/>
  <c r="P31" i="16" s="1"/>
  <c r="E22" i="15" s="1"/>
  <c r="E22" i="10" s="1"/>
  <c r="N25" i="16"/>
  <c r="T31" i="16" s="1"/>
  <c r="I22" i="15" s="1"/>
  <c r="I22" i="10" s="1"/>
  <c r="N24" i="16"/>
  <c r="S30" i="16" s="1"/>
  <c r="C11" i="15"/>
  <c r="C11" i="10" s="1"/>
  <c r="D11" i="15"/>
  <c r="D11" i="10" s="1"/>
  <c r="E11" i="15"/>
  <c r="E11" i="10" s="1"/>
  <c r="F11" i="15"/>
  <c r="F11" i="10" s="1"/>
  <c r="D3" i="17" s="1"/>
  <c r="G11" i="15"/>
  <c r="G11" i="10" s="1"/>
  <c r="H11" i="15"/>
  <c r="H11" i="10" s="1"/>
  <c r="I11" i="15"/>
  <c r="I11" i="10" s="1"/>
  <c r="C12" i="15"/>
  <c r="C12" i="10" s="1"/>
  <c r="D12" i="15"/>
  <c r="D12" i="10" s="1"/>
  <c r="E12" i="15"/>
  <c r="E12" i="10" s="1"/>
  <c r="F12" i="15"/>
  <c r="F12" i="10" s="1"/>
  <c r="D4" i="17" s="1"/>
  <c r="G12" i="15"/>
  <c r="G12" i="10" s="1"/>
  <c r="H12" i="15"/>
  <c r="H12" i="10" s="1"/>
  <c r="I12" i="15"/>
  <c r="I12" i="10" s="1"/>
  <c r="C13" i="15"/>
  <c r="C13" i="10" s="1"/>
  <c r="D13" i="15"/>
  <c r="D13" i="10" s="1"/>
  <c r="E13" i="15"/>
  <c r="E13" i="10" s="1"/>
  <c r="F13" i="15"/>
  <c r="F13" i="10" s="1"/>
  <c r="D5" i="17" s="1"/>
  <c r="G13" i="15"/>
  <c r="G13" i="10" s="1"/>
  <c r="H13" i="15"/>
  <c r="H13" i="10" s="1"/>
  <c r="I13" i="15"/>
  <c r="I13" i="10" s="1"/>
  <c r="C14" i="15"/>
  <c r="C14" i="10" s="1"/>
  <c r="D14" i="15"/>
  <c r="D14" i="10" s="1"/>
  <c r="E14" i="15"/>
  <c r="E14" i="10" s="1"/>
  <c r="F14" i="15"/>
  <c r="F14" i="10" s="1"/>
  <c r="D6" i="17" s="1"/>
  <c r="G14" i="15"/>
  <c r="G14" i="10" s="1"/>
  <c r="H14" i="15"/>
  <c r="H14" i="10" s="1"/>
  <c r="I14" i="15"/>
  <c r="I14" i="10" s="1"/>
  <c r="C15" i="15"/>
  <c r="C15" i="10" s="1"/>
  <c r="D15" i="15"/>
  <c r="D15" i="10" s="1"/>
  <c r="E15" i="15"/>
  <c r="E15" i="10" s="1"/>
  <c r="F15" i="15"/>
  <c r="F15" i="10" s="1"/>
  <c r="D7" i="17" s="1"/>
  <c r="G15" i="15"/>
  <c r="G15" i="10" s="1"/>
  <c r="H15" i="15"/>
  <c r="H15" i="10" s="1"/>
  <c r="I15" i="15"/>
  <c r="I15" i="10" s="1"/>
  <c r="C17" i="15"/>
  <c r="C17" i="10" s="1"/>
  <c r="D17" i="15"/>
  <c r="D17" i="10" s="1"/>
  <c r="E17" i="15"/>
  <c r="E17" i="10" s="1"/>
  <c r="F17" i="15"/>
  <c r="F17" i="10" s="1"/>
  <c r="D9" i="17" s="1"/>
  <c r="G17" i="15"/>
  <c r="G17" i="10" s="1"/>
  <c r="H17" i="15"/>
  <c r="H17" i="10" s="1"/>
  <c r="I17" i="15"/>
  <c r="I17" i="10" s="1"/>
  <c r="C18" i="15"/>
  <c r="C18" i="10" s="1"/>
  <c r="D18" i="15"/>
  <c r="D18" i="10" s="1"/>
  <c r="E18" i="15"/>
  <c r="E18" i="10" s="1"/>
  <c r="F18" i="15"/>
  <c r="F18" i="10" s="1"/>
  <c r="D10" i="17" s="1"/>
  <c r="G18" i="15"/>
  <c r="G18" i="10" s="1"/>
  <c r="H18" i="15"/>
  <c r="H18" i="10" s="1"/>
  <c r="I18" i="15"/>
  <c r="I18" i="10" s="1"/>
  <c r="C19" i="15"/>
  <c r="C19" i="10" s="1"/>
  <c r="D19" i="15"/>
  <c r="D19" i="10" s="1"/>
  <c r="E19" i="15"/>
  <c r="E19" i="10" s="1"/>
  <c r="F19" i="15"/>
  <c r="F19" i="10" s="1"/>
  <c r="D11" i="17" s="1"/>
  <c r="G19" i="15"/>
  <c r="G19" i="10" s="1"/>
  <c r="H19" i="15"/>
  <c r="H19" i="10" s="1"/>
  <c r="I19" i="15"/>
  <c r="I19" i="10" s="1"/>
  <c r="C20" i="15"/>
  <c r="C20" i="10" s="1"/>
  <c r="D20" i="15"/>
  <c r="D20" i="10" s="1"/>
  <c r="E20" i="15"/>
  <c r="E20" i="10" s="1"/>
  <c r="F20" i="15"/>
  <c r="F20" i="10" s="1"/>
  <c r="G20" i="15"/>
  <c r="G20" i="10" s="1"/>
  <c r="H20" i="15"/>
  <c r="H20" i="10" s="1"/>
  <c r="I20" i="15"/>
  <c r="I20" i="10" s="1"/>
  <c r="C21" i="15"/>
  <c r="C21" i="10" s="1"/>
  <c r="D21" i="15"/>
  <c r="D21" i="10" s="1"/>
  <c r="E21" i="15"/>
  <c r="E21" i="10" s="1"/>
  <c r="F21" i="15"/>
  <c r="F21" i="10" s="1"/>
  <c r="G21" i="15"/>
  <c r="G21" i="10" s="1"/>
  <c r="H21" i="15"/>
  <c r="H21" i="10" s="1"/>
  <c r="I21" i="15"/>
  <c r="I21" i="10" s="1"/>
  <c r="C24" i="15"/>
  <c r="C24" i="10" s="1"/>
  <c r="D24" i="15"/>
  <c r="D24" i="10" s="1"/>
  <c r="E24" i="15"/>
  <c r="E24" i="10" s="1"/>
  <c r="F24" i="15"/>
  <c r="F24" i="10" s="1"/>
  <c r="D14" i="17" s="1"/>
  <c r="G24" i="15"/>
  <c r="G24" i="10" s="1"/>
  <c r="H24" i="15"/>
  <c r="H24" i="10" s="1"/>
  <c r="I24" i="15"/>
  <c r="I24" i="10" s="1"/>
  <c r="C25" i="15"/>
  <c r="C25" i="10" s="1"/>
  <c r="D25" i="15"/>
  <c r="D25" i="10" s="1"/>
  <c r="E25" i="15"/>
  <c r="E25" i="10" s="1"/>
  <c r="F25" i="15"/>
  <c r="F25" i="10" s="1"/>
  <c r="D15" i="17" s="1"/>
  <c r="G25" i="15"/>
  <c r="G25" i="10" s="1"/>
  <c r="H25" i="15"/>
  <c r="H25" i="10" s="1"/>
  <c r="I25" i="15"/>
  <c r="I25" i="10" s="1"/>
  <c r="C26" i="15"/>
  <c r="C26" i="10" s="1"/>
  <c r="D26" i="15"/>
  <c r="D26" i="10" s="1"/>
  <c r="E26" i="15"/>
  <c r="E26" i="10" s="1"/>
  <c r="F26" i="15"/>
  <c r="F26" i="10" s="1"/>
  <c r="D16" i="17" s="1"/>
  <c r="G26" i="15"/>
  <c r="G26" i="10" s="1"/>
  <c r="H26" i="15"/>
  <c r="H26" i="10" s="1"/>
  <c r="I26" i="15"/>
  <c r="I26" i="10" s="1"/>
  <c r="C27" i="15"/>
  <c r="C27" i="10" s="1"/>
  <c r="D27" i="15"/>
  <c r="D27" i="10" s="1"/>
  <c r="E27" i="15"/>
  <c r="E27" i="10" s="1"/>
  <c r="F27" i="15"/>
  <c r="F27" i="10" s="1"/>
  <c r="D17" i="17" s="1"/>
  <c r="G27" i="15"/>
  <c r="G27" i="10" s="1"/>
  <c r="H27" i="15"/>
  <c r="H27" i="10" s="1"/>
  <c r="I27" i="15"/>
  <c r="I27" i="10" s="1"/>
  <c r="C28" i="15"/>
  <c r="C28" i="10" s="1"/>
  <c r="D28" i="15"/>
  <c r="D28" i="10" s="1"/>
  <c r="E28" i="15"/>
  <c r="E28" i="10" s="1"/>
  <c r="F28" i="15"/>
  <c r="F28" i="10" s="1"/>
  <c r="D18" i="17" s="1"/>
  <c r="G28" i="15"/>
  <c r="G28" i="10" s="1"/>
  <c r="H28" i="15"/>
  <c r="H28" i="10" s="1"/>
  <c r="I28" i="15"/>
  <c r="I28" i="10" s="1"/>
  <c r="C29" i="15"/>
  <c r="C29" i="10" s="1"/>
  <c r="D29" i="15"/>
  <c r="D29" i="10" s="1"/>
  <c r="E29" i="15"/>
  <c r="E29" i="10" s="1"/>
  <c r="F29" i="15"/>
  <c r="F29" i="10" s="1"/>
  <c r="D19" i="17" s="1"/>
  <c r="G29" i="15"/>
  <c r="G29" i="10" s="1"/>
  <c r="H29" i="15"/>
  <c r="H29" i="10" s="1"/>
  <c r="I29" i="15"/>
  <c r="I29" i="10" s="1"/>
  <c r="C30" i="15"/>
  <c r="C30" i="10" s="1"/>
  <c r="D30" i="15"/>
  <c r="D30" i="10" s="1"/>
  <c r="E30" i="15"/>
  <c r="E30" i="10" s="1"/>
  <c r="F30" i="15"/>
  <c r="F30" i="10" s="1"/>
  <c r="G30" i="15"/>
  <c r="G30" i="10" s="1"/>
  <c r="H30" i="15"/>
  <c r="H30" i="10" s="1"/>
  <c r="I30" i="15"/>
  <c r="I30" i="10" s="1"/>
  <c r="C31" i="15"/>
  <c r="C31" i="10" s="1"/>
  <c r="D31" i="15"/>
  <c r="D31" i="10" s="1"/>
  <c r="E31" i="15"/>
  <c r="E31" i="10" s="1"/>
  <c r="F31" i="15"/>
  <c r="F31" i="10" s="1"/>
  <c r="D20" i="17" s="1"/>
  <c r="G31" i="15"/>
  <c r="G31" i="10" s="1"/>
  <c r="H31" i="15"/>
  <c r="H31" i="10" s="1"/>
  <c r="I31" i="15"/>
  <c r="I31" i="10" s="1"/>
  <c r="C32" i="15"/>
  <c r="C32" i="10" s="1"/>
  <c r="D32" i="15"/>
  <c r="D32" i="10" s="1"/>
  <c r="E32" i="15"/>
  <c r="E32" i="10" s="1"/>
  <c r="F32" i="15"/>
  <c r="F32" i="10" s="1"/>
  <c r="D21" i="17" s="1"/>
  <c r="G32" i="15"/>
  <c r="G32" i="10" s="1"/>
  <c r="H32" i="15"/>
  <c r="H32" i="10" s="1"/>
  <c r="I32" i="15"/>
  <c r="I32" i="10" s="1"/>
  <c r="C33" i="15"/>
  <c r="C33" i="10" s="1"/>
  <c r="D33" i="15"/>
  <c r="D33" i="10" s="1"/>
  <c r="E33" i="15"/>
  <c r="E33" i="10" s="1"/>
  <c r="F33" i="15"/>
  <c r="F33" i="10" s="1"/>
  <c r="D22" i="17" s="1"/>
  <c r="G33" i="15"/>
  <c r="G33" i="10" s="1"/>
  <c r="H33" i="15"/>
  <c r="H33" i="10" s="1"/>
  <c r="I33" i="15"/>
  <c r="I33" i="10" s="1"/>
  <c r="C34" i="15"/>
  <c r="C34" i="10" s="1"/>
  <c r="D34" i="15"/>
  <c r="D34" i="10" s="1"/>
  <c r="E34" i="15"/>
  <c r="E34" i="10" s="1"/>
  <c r="F34" i="15"/>
  <c r="F34" i="10" s="1"/>
  <c r="D23" i="17" s="1"/>
  <c r="G34" i="15"/>
  <c r="G34" i="10" s="1"/>
  <c r="H34" i="15"/>
  <c r="H34" i="10" s="1"/>
  <c r="I34" i="15"/>
  <c r="I34" i="10" s="1"/>
  <c r="C35" i="15"/>
  <c r="C35" i="10" s="1"/>
  <c r="D35" i="15"/>
  <c r="D35" i="10" s="1"/>
  <c r="E35" i="15"/>
  <c r="E35" i="10" s="1"/>
  <c r="F35" i="15"/>
  <c r="F35" i="10" s="1"/>
  <c r="D24" i="17" s="1"/>
  <c r="G35" i="15"/>
  <c r="G35" i="10" s="1"/>
  <c r="H35" i="15"/>
  <c r="H35" i="10" s="1"/>
  <c r="I35" i="15"/>
  <c r="I35" i="10" s="1"/>
  <c r="C36" i="15"/>
  <c r="C36" i="10" s="1"/>
  <c r="D36" i="15"/>
  <c r="D36" i="10" s="1"/>
  <c r="E36" i="15"/>
  <c r="E36" i="10" s="1"/>
  <c r="F36" i="15"/>
  <c r="F36" i="10" s="1"/>
  <c r="D25" i="17" s="1"/>
  <c r="G36" i="15"/>
  <c r="G36" i="10" s="1"/>
  <c r="H36" i="15"/>
  <c r="H36" i="10" s="1"/>
  <c r="I36" i="15"/>
  <c r="I36" i="10" s="1"/>
  <c r="C37" i="15"/>
  <c r="C37" i="10" s="1"/>
  <c r="D37" i="15"/>
  <c r="D37" i="10" s="1"/>
  <c r="E37" i="15"/>
  <c r="E37" i="10" s="1"/>
  <c r="F37" i="15"/>
  <c r="F37" i="10" s="1"/>
  <c r="D26" i="17" s="1"/>
  <c r="G37" i="15"/>
  <c r="G37" i="10" s="1"/>
  <c r="H37" i="15"/>
  <c r="H37" i="10" s="1"/>
  <c r="I37" i="15"/>
  <c r="I37" i="10" s="1"/>
  <c r="C38" i="15"/>
  <c r="C38" i="10" s="1"/>
  <c r="D38" i="15"/>
  <c r="D38" i="10" s="1"/>
  <c r="E38" i="15"/>
  <c r="E38" i="10" s="1"/>
  <c r="F38" i="15"/>
  <c r="F38" i="10" s="1"/>
  <c r="D27" i="17" s="1"/>
  <c r="G38" i="15"/>
  <c r="G38" i="10" s="1"/>
  <c r="H38" i="15"/>
  <c r="H38" i="10" s="1"/>
  <c r="I38" i="15"/>
  <c r="I38" i="10" s="1"/>
  <c r="C39" i="15"/>
  <c r="C39" i="10" s="1"/>
  <c r="D39" i="15"/>
  <c r="D39" i="10" s="1"/>
  <c r="E39" i="15"/>
  <c r="E39" i="10" s="1"/>
  <c r="F39" i="15"/>
  <c r="F39" i="10" s="1"/>
  <c r="D28" i="17" s="1"/>
  <c r="G39" i="15"/>
  <c r="G39" i="10" s="1"/>
  <c r="H39" i="15"/>
  <c r="H39" i="10" s="1"/>
  <c r="I39" i="15"/>
  <c r="I39" i="10" s="1"/>
  <c r="C40" i="15"/>
  <c r="C40" i="10" s="1"/>
  <c r="D40" i="15"/>
  <c r="D40" i="10" s="1"/>
  <c r="E40" i="15"/>
  <c r="E40" i="10" s="1"/>
  <c r="F40" i="15"/>
  <c r="F40" i="10" s="1"/>
  <c r="D29" i="17" s="1"/>
  <c r="G40" i="15"/>
  <c r="G40" i="10" s="1"/>
  <c r="H40" i="15"/>
  <c r="H40" i="10" s="1"/>
  <c r="I40" i="15"/>
  <c r="I40" i="10" s="1"/>
  <c r="C41" i="15"/>
  <c r="C41" i="10" s="1"/>
  <c r="D41" i="15"/>
  <c r="D41" i="10" s="1"/>
  <c r="E41" i="15"/>
  <c r="E41" i="10" s="1"/>
  <c r="F41" i="15"/>
  <c r="F41" i="10" s="1"/>
  <c r="D30" i="17" s="1"/>
  <c r="G41" i="15"/>
  <c r="G41" i="10" s="1"/>
  <c r="H41" i="15"/>
  <c r="H41" i="10" s="1"/>
  <c r="I41" i="15"/>
  <c r="I41" i="10" s="1"/>
  <c r="C42" i="15"/>
  <c r="C42" i="10" s="1"/>
  <c r="D42" i="15"/>
  <c r="D42" i="10" s="1"/>
  <c r="E42" i="15"/>
  <c r="E42" i="10" s="1"/>
  <c r="F42" i="15"/>
  <c r="F42" i="10" s="1"/>
  <c r="G42" i="15"/>
  <c r="G42" i="10" s="1"/>
  <c r="H42" i="15"/>
  <c r="H42" i="10" s="1"/>
  <c r="I42" i="15"/>
  <c r="I42" i="10" s="1"/>
  <c r="C43" i="15"/>
  <c r="C43" i="10" s="1"/>
  <c r="D43" i="15"/>
  <c r="D43" i="10" s="1"/>
  <c r="E43" i="15"/>
  <c r="E43" i="10" s="1"/>
  <c r="F43" i="15"/>
  <c r="F43" i="10" s="1"/>
  <c r="D31" i="17" s="1"/>
  <c r="G43" i="15"/>
  <c r="G43" i="10" s="1"/>
  <c r="H43" i="15"/>
  <c r="H43" i="10" s="1"/>
  <c r="I43" i="15"/>
  <c r="I43" i="10" s="1"/>
  <c r="C44" i="15"/>
  <c r="C44" i="10" s="1"/>
  <c r="D44" i="15"/>
  <c r="D44" i="10" s="1"/>
  <c r="E44" i="15"/>
  <c r="E44" i="10" s="1"/>
  <c r="F44" i="15"/>
  <c r="F44" i="10" s="1"/>
  <c r="D32" i="17" s="1"/>
  <c r="G44" i="15"/>
  <c r="G44" i="10" s="1"/>
  <c r="H44" i="15"/>
  <c r="H44" i="10" s="1"/>
  <c r="I44" i="15"/>
  <c r="I44" i="10" s="1"/>
  <c r="C45" i="15"/>
  <c r="C45" i="10" s="1"/>
  <c r="D45" i="15"/>
  <c r="D45" i="10" s="1"/>
  <c r="E45" i="15"/>
  <c r="E45" i="10" s="1"/>
  <c r="F45" i="15"/>
  <c r="F45" i="10" s="1"/>
  <c r="D33" i="17" s="1"/>
  <c r="G45" i="15"/>
  <c r="G45" i="10" s="1"/>
  <c r="H45" i="15"/>
  <c r="H45" i="10" s="1"/>
  <c r="I45" i="15"/>
  <c r="I45" i="10" s="1"/>
  <c r="C46" i="15"/>
  <c r="C46" i="10" s="1"/>
  <c r="D46" i="15"/>
  <c r="D46" i="10" s="1"/>
  <c r="E46" i="15"/>
  <c r="E46" i="10" s="1"/>
  <c r="F46" i="15"/>
  <c r="F46" i="10" s="1"/>
  <c r="D34" i="17" s="1"/>
  <c r="G46" i="15"/>
  <c r="G46" i="10" s="1"/>
  <c r="H46" i="15"/>
  <c r="H46" i="10" s="1"/>
  <c r="I46" i="15"/>
  <c r="I46" i="10" s="1"/>
  <c r="C47" i="15"/>
  <c r="C47" i="10" s="1"/>
  <c r="D47" i="15"/>
  <c r="D47" i="10" s="1"/>
  <c r="E47" i="15"/>
  <c r="E47" i="10" s="1"/>
  <c r="F47" i="15"/>
  <c r="F47" i="10" s="1"/>
  <c r="D35" i="17" s="1"/>
  <c r="G47" i="15"/>
  <c r="G47" i="10" s="1"/>
  <c r="H47" i="15"/>
  <c r="H47" i="10" s="1"/>
  <c r="I47" i="15"/>
  <c r="I47" i="10" s="1"/>
  <c r="C48" i="15"/>
  <c r="C48" i="10" s="1"/>
  <c r="D48" i="15"/>
  <c r="D48" i="10" s="1"/>
  <c r="E48" i="15"/>
  <c r="E48" i="10" s="1"/>
  <c r="F48" i="15"/>
  <c r="F48" i="10" s="1"/>
  <c r="D36" i="17" s="1"/>
  <c r="G48" i="15"/>
  <c r="G48" i="10" s="1"/>
  <c r="H48" i="15"/>
  <c r="H48" i="10" s="1"/>
  <c r="I48" i="15"/>
  <c r="I48" i="10" s="1"/>
  <c r="C49" i="15"/>
  <c r="C49" i="10" s="1"/>
  <c r="D49" i="15"/>
  <c r="D49" i="10" s="1"/>
  <c r="E49" i="15"/>
  <c r="E49" i="10" s="1"/>
  <c r="F49" i="15"/>
  <c r="F49" i="10" s="1"/>
  <c r="D37" i="17" s="1"/>
  <c r="G49" i="15"/>
  <c r="G49" i="10" s="1"/>
  <c r="H49" i="15"/>
  <c r="H49" i="10" s="1"/>
  <c r="I49" i="15"/>
  <c r="I49" i="10" s="1"/>
  <c r="C50" i="15"/>
  <c r="C50" i="10" s="1"/>
  <c r="D50" i="15"/>
  <c r="D50" i="10" s="1"/>
  <c r="E50" i="15"/>
  <c r="E50" i="10" s="1"/>
  <c r="F50" i="15"/>
  <c r="F50" i="10" s="1"/>
  <c r="D38" i="17" s="1"/>
  <c r="G50" i="15"/>
  <c r="G50" i="10" s="1"/>
  <c r="H50" i="15"/>
  <c r="H50" i="10" s="1"/>
  <c r="I50" i="15"/>
  <c r="I50" i="10" s="1"/>
  <c r="C51" i="15"/>
  <c r="C51" i="10" s="1"/>
  <c r="D51" i="15"/>
  <c r="D51" i="10" s="1"/>
  <c r="E51" i="15"/>
  <c r="E51" i="10" s="1"/>
  <c r="F51" i="15"/>
  <c r="F51" i="10" s="1"/>
  <c r="D39" i="17" s="1"/>
  <c r="G51" i="15"/>
  <c r="G51" i="10" s="1"/>
  <c r="H51" i="15"/>
  <c r="H51" i="10" s="1"/>
  <c r="I51" i="15"/>
  <c r="I51" i="10" s="1"/>
  <c r="C52" i="15"/>
  <c r="C52" i="10" s="1"/>
  <c r="D52" i="15"/>
  <c r="D52" i="10" s="1"/>
  <c r="E52" i="15"/>
  <c r="E52" i="10" s="1"/>
  <c r="F52" i="15"/>
  <c r="F52" i="10" s="1"/>
  <c r="D40" i="17" s="1"/>
  <c r="G52" i="15"/>
  <c r="G52" i="10" s="1"/>
  <c r="H52" i="15"/>
  <c r="H52" i="10" s="1"/>
  <c r="I52" i="15"/>
  <c r="I52" i="10" s="1"/>
  <c r="C53" i="15"/>
  <c r="C53" i="10" s="1"/>
  <c r="D53" i="15"/>
  <c r="D53" i="10" s="1"/>
  <c r="E53" i="15"/>
  <c r="E53" i="10" s="1"/>
  <c r="F53" i="15"/>
  <c r="F53" i="10" s="1"/>
  <c r="D41" i="17" s="1"/>
  <c r="G53" i="15"/>
  <c r="G53" i="10" s="1"/>
  <c r="H53" i="15"/>
  <c r="H53" i="10" s="1"/>
  <c r="I53" i="15"/>
  <c r="I53" i="10" s="1"/>
  <c r="C54" i="15"/>
  <c r="C54" i="10" s="1"/>
  <c r="D54" i="15"/>
  <c r="D54" i="10" s="1"/>
  <c r="E54" i="15"/>
  <c r="E54" i="10" s="1"/>
  <c r="F54" i="15"/>
  <c r="F54" i="10" s="1"/>
  <c r="D42" i="17" s="1"/>
  <c r="G54" i="15"/>
  <c r="G54" i="10" s="1"/>
  <c r="H54" i="15"/>
  <c r="H54" i="10" s="1"/>
  <c r="I54" i="15"/>
  <c r="I54" i="10" s="1"/>
  <c r="C55" i="15"/>
  <c r="C55" i="10" s="1"/>
  <c r="D55" i="15"/>
  <c r="D55" i="10" s="1"/>
  <c r="E55" i="15"/>
  <c r="E55" i="10" s="1"/>
  <c r="F55" i="15"/>
  <c r="F55" i="10" s="1"/>
  <c r="D43" i="17" s="1"/>
  <c r="G55" i="15"/>
  <c r="G55" i="10" s="1"/>
  <c r="H55" i="15"/>
  <c r="H55" i="10" s="1"/>
  <c r="I55" i="15"/>
  <c r="I55" i="10" s="1"/>
  <c r="C56" i="15"/>
  <c r="C56" i="10" s="1"/>
  <c r="D56" i="15"/>
  <c r="D56" i="10" s="1"/>
  <c r="E56" i="15"/>
  <c r="E56" i="10" s="1"/>
  <c r="F56" i="15"/>
  <c r="F56" i="10" s="1"/>
  <c r="D44" i="17" s="1"/>
  <c r="G56" i="15"/>
  <c r="G56" i="10" s="1"/>
  <c r="H56" i="15"/>
  <c r="H56" i="10" s="1"/>
  <c r="I56" i="15"/>
  <c r="I56" i="10" s="1"/>
  <c r="C57" i="15"/>
  <c r="C57" i="10" s="1"/>
  <c r="D57" i="15"/>
  <c r="D57" i="10" s="1"/>
  <c r="E57" i="15"/>
  <c r="E57" i="10" s="1"/>
  <c r="F57" i="15"/>
  <c r="F57" i="10" s="1"/>
  <c r="D45" i="17" s="1"/>
  <c r="G57" i="15"/>
  <c r="G57" i="10" s="1"/>
  <c r="H57" i="15"/>
  <c r="H57" i="10" s="1"/>
  <c r="I57" i="15"/>
  <c r="I57" i="10" s="1"/>
  <c r="C58" i="15"/>
  <c r="C58" i="10" s="1"/>
  <c r="D58" i="15"/>
  <c r="D58" i="10" s="1"/>
  <c r="E58" i="15"/>
  <c r="E58" i="10" s="1"/>
  <c r="F58" i="15"/>
  <c r="F58" i="10" s="1"/>
  <c r="D46" i="17" s="1"/>
  <c r="G58" i="15"/>
  <c r="G58" i="10" s="1"/>
  <c r="H58" i="15"/>
  <c r="H58" i="10" s="1"/>
  <c r="I58" i="15"/>
  <c r="I58" i="10" s="1"/>
  <c r="C59" i="15"/>
  <c r="C59" i="10" s="1"/>
  <c r="D59" i="15"/>
  <c r="D59" i="10" s="1"/>
  <c r="E59" i="15"/>
  <c r="E59" i="10" s="1"/>
  <c r="F59" i="15"/>
  <c r="F59" i="10" s="1"/>
  <c r="D47" i="17" s="1"/>
  <c r="G59" i="15"/>
  <c r="G59" i="10" s="1"/>
  <c r="H59" i="15"/>
  <c r="H59" i="10" s="1"/>
  <c r="I59" i="15"/>
  <c r="I59" i="10" s="1"/>
  <c r="C60" i="15"/>
  <c r="C60" i="10" s="1"/>
  <c r="D60" i="15"/>
  <c r="D60" i="10" s="1"/>
  <c r="E60" i="15"/>
  <c r="E60" i="10" s="1"/>
  <c r="F60" i="15"/>
  <c r="F60" i="10" s="1"/>
  <c r="G60" i="15"/>
  <c r="G60" i="10" s="1"/>
  <c r="H60" i="15"/>
  <c r="H60" i="10" s="1"/>
  <c r="I60" i="15"/>
  <c r="I60" i="10" s="1"/>
  <c r="C61" i="15"/>
  <c r="C61" i="10" s="1"/>
  <c r="D61" i="15"/>
  <c r="D61" i="10" s="1"/>
  <c r="E61" i="15"/>
  <c r="E61" i="10" s="1"/>
  <c r="F61" i="15"/>
  <c r="F61" i="10" s="1"/>
  <c r="G61" i="15"/>
  <c r="G61" i="10" s="1"/>
  <c r="H61" i="15"/>
  <c r="H61" i="10" s="1"/>
  <c r="I61" i="15"/>
  <c r="I61" i="10" s="1"/>
  <c r="I10" i="15"/>
  <c r="I10" i="10" s="1"/>
  <c r="H10" i="15"/>
  <c r="H10" i="10" s="1"/>
  <c r="G10" i="15"/>
  <c r="G10" i="10" s="1"/>
  <c r="F10" i="15"/>
  <c r="F10" i="10" s="1"/>
  <c r="D2" i="17" s="1"/>
  <c r="E10" i="15"/>
  <c r="E10" i="10" s="1"/>
  <c r="D10" i="15"/>
  <c r="D10" i="10" s="1"/>
  <c r="C10" i="15"/>
  <c r="C10" i="10" s="1"/>
  <c r="O26" i="16" l="1"/>
  <c r="O32" i="16" s="1"/>
  <c r="D23" i="15" s="1"/>
  <c r="D23" i="10" s="1"/>
  <c r="Q30" i="16"/>
  <c r="O30" i="16"/>
  <c r="N31" i="16"/>
  <c r="C22" i="15" s="1"/>
  <c r="C22" i="10" s="1"/>
  <c r="T30" i="16"/>
  <c r="R31" i="16"/>
  <c r="G22" i="15" s="1"/>
  <c r="G22" i="10" s="1"/>
  <c r="N26" i="16"/>
  <c r="Q31" i="16"/>
  <c r="F22" i="15" s="1"/>
  <c r="F22" i="10" s="1"/>
  <c r="D12" i="17" s="1"/>
  <c r="P26" i="16"/>
  <c r="P32" i="16" s="1"/>
  <c r="E23" i="15" s="1"/>
  <c r="E23" i="10" s="1"/>
  <c r="S31" i="16"/>
  <c r="H22" i="15" s="1"/>
  <c r="H22" i="10" s="1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E4" i="13"/>
  <c r="D4" i="13"/>
  <c r="C4" i="13"/>
  <c r="Q32" i="16" l="1"/>
  <c r="F23" i="15" s="1"/>
  <c r="F23" i="10" s="1"/>
  <c r="D13" i="17" s="1"/>
  <c r="N32" i="16"/>
  <c r="C23" i="15" s="1"/>
  <c r="C23" i="10" s="1"/>
  <c r="T32" i="16"/>
  <c r="I23" i="15" s="1"/>
  <c r="I23" i="10" s="1"/>
  <c r="R32" i="16"/>
  <c r="G23" i="15" s="1"/>
  <c r="G23" i="10" s="1"/>
  <c r="S32" i="16"/>
  <c r="H23" i="15" s="1"/>
  <c r="H23" i="10" s="1"/>
  <c r="H6" i="13"/>
  <c r="I6" i="13"/>
  <c r="H8" i="13"/>
  <c r="I8" i="13"/>
  <c r="H14" i="13"/>
  <c r="I14" i="13"/>
  <c r="I54" i="13"/>
  <c r="I4" i="13"/>
  <c r="H4" i="13"/>
  <c r="G4" i="13"/>
  <c r="F4" i="13"/>
  <c r="D2" i="12" s="1"/>
  <c r="T335" i="7"/>
  <c r="T336" i="7"/>
  <c r="T337" i="7"/>
  <c r="T338" i="7"/>
  <c r="T339" i="7"/>
  <c r="T340" i="7"/>
  <c r="T341" i="7"/>
  <c r="H24" i="13" s="1"/>
  <c r="T342" i="7"/>
  <c r="H54" i="13" s="1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34" i="7"/>
  <c r="F5" i="13" s="1"/>
  <c r="D3" i="12" s="1"/>
  <c r="I50" i="13" l="1"/>
  <c r="I36" i="13"/>
  <c r="I26" i="13"/>
  <c r="I16" i="13"/>
  <c r="H44" i="13"/>
  <c r="H36" i="13"/>
  <c r="H28" i="13"/>
  <c r="H22" i="13"/>
  <c r="H20" i="13"/>
  <c r="H18" i="13"/>
  <c r="H16" i="13"/>
  <c r="H12" i="13"/>
  <c r="G54" i="13"/>
  <c r="G52" i="13"/>
  <c r="G50" i="13"/>
  <c r="G48" i="13"/>
  <c r="G46" i="13"/>
  <c r="G44" i="13"/>
  <c r="G42" i="13"/>
  <c r="G40" i="13"/>
  <c r="G38" i="13"/>
  <c r="G36" i="13"/>
  <c r="G34" i="13"/>
  <c r="G32" i="13"/>
  <c r="G30" i="13"/>
  <c r="G28" i="13"/>
  <c r="G26" i="13"/>
  <c r="G24" i="13"/>
  <c r="G22" i="13"/>
  <c r="G20" i="13"/>
  <c r="G18" i="13"/>
  <c r="G16" i="13"/>
  <c r="G14" i="13"/>
  <c r="G12" i="13"/>
  <c r="G10" i="13"/>
  <c r="G8" i="13"/>
  <c r="G6" i="13"/>
  <c r="I48" i="13"/>
  <c r="I38" i="13"/>
  <c r="I28" i="13"/>
  <c r="H48" i="13"/>
  <c r="H38" i="13"/>
  <c r="H30" i="13"/>
  <c r="H10" i="13"/>
  <c r="F54" i="13"/>
  <c r="F52" i="13"/>
  <c r="D46" i="12" s="1"/>
  <c r="F50" i="13"/>
  <c r="D44" i="12" s="1"/>
  <c r="F48" i="13"/>
  <c r="D42" i="12" s="1"/>
  <c r="F46" i="13"/>
  <c r="D40" i="12" s="1"/>
  <c r="F44" i="13"/>
  <c r="D38" i="12" s="1"/>
  <c r="F42" i="13"/>
  <c r="D36" i="12" s="1"/>
  <c r="F40" i="13"/>
  <c r="D34" i="12" s="1"/>
  <c r="F38" i="13"/>
  <c r="D32" i="12" s="1"/>
  <c r="F36" i="13"/>
  <c r="F34" i="13"/>
  <c r="D29" i="12" s="1"/>
  <c r="F32" i="13"/>
  <c r="D27" i="12" s="1"/>
  <c r="F30" i="13"/>
  <c r="D25" i="12" s="1"/>
  <c r="F28" i="13"/>
  <c r="D23" i="12" s="1"/>
  <c r="F26" i="13"/>
  <c r="D21" i="12" s="1"/>
  <c r="F24" i="13"/>
  <c r="F22" i="13"/>
  <c r="D18" i="12" s="1"/>
  <c r="F20" i="13"/>
  <c r="D16" i="12" s="1"/>
  <c r="F18" i="13"/>
  <c r="D14" i="12" s="1"/>
  <c r="F16" i="13"/>
  <c r="D12" i="12" s="1"/>
  <c r="F14" i="13"/>
  <c r="F12" i="13"/>
  <c r="D10" i="12" s="1"/>
  <c r="F10" i="13"/>
  <c r="D8" i="12" s="1"/>
  <c r="F8" i="13"/>
  <c r="D6" i="12" s="1"/>
  <c r="F6" i="13"/>
  <c r="D4" i="12" s="1"/>
  <c r="I42" i="13"/>
  <c r="I32" i="13"/>
  <c r="I20" i="13"/>
  <c r="H52" i="13"/>
  <c r="H42" i="13"/>
  <c r="H26" i="13"/>
  <c r="I55" i="13"/>
  <c r="I53" i="13"/>
  <c r="I51" i="13"/>
  <c r="I49" i="13"/>
  <c r="I47" i="13"/>
  <c r="I45" i="13"/>
  <c r="I43" i="13"/>
  <c r="I41" i="13"/>
  <c r="I39" i="13"/>
  <c r="I37" i="13"/>
  <c r="I35" i="13"/>
  <c r="I33" i="13"/>
  <c r="I31" i="13"/>
  <c r="I29" i="13"/>
  <c r="I27" i="13"/>
  <c r="I25" i="13"/>
  <c r="I23" i="13"/>
  <c r="I21" i="13"/>
  <c r="I19" i="13"/>
  <c r="I15" i="13"/>
  <c r="I13" i="13"/>
  <c r="I11" i="13"/>
  <c r="I9" i="13"/>
  <c r="I7" i="13"/>
  <c r="I5" i="13"/>
  <c r="I44" i="13"/>
  <c r="I30" i="13"/>
  <c r="I18" i="13"/>
  <c r="I12" i="13"/>
  <c r="H50" i="13"/>
  <c r="H34" i="13"/>
  <c r="H55" i="13"/>
  <c r="H53" i="13"/>
  <c r="H51" i="13"/>
  <c r="H49" i="13"/>
  <c r="H47" i="13"/>
  <c r="H45" i="13"/>
  <c r="H43" i="13"/>
  <c r="H41" i="13"/>
  <c r="H39" i="13"/>
  <c r="H37" i="13"/>
  <c r="H35" i="13"/>
  <c r="H33" i="13"/>
  <c r="H31" i="13"/>
  <c r="H29" i="13"/>
  <c r="H27" i="13"/>
  <c r="H25" i="13"/>
  <c r="H23" i="13"/>
  <c r="H21" i="13"/>
  <c r="H19" i="13"/>
  <c r="H15" i="13"/>
  <c r="H13" i="13"/>
  <c r="H11" i="13"/>
  <c r="H9" i="13"/>
  <c r="H7" i="13"/>
  <c r="H5" i="13"/>
  <c r="I46" i="13"/>
  <c r="I34" i="13"/>
  <c r="I22" i="13"/>
  <c r="H46" i="13"/>
  <c r="H32" i="13"/>
  <c r="G55" i="13"/>
  <c r="G53" i="13"/>
  <c r="G51" i="13"/>
  <c r="G49" i="13"/>
  <c r="G47" i="13"/>
  <c r="G45" i="13"/>
  <c r="G43" i="13"/>
  <c r="G41" i="13"/>
  <c r="G39" i="13"/>
  <c r="G37" i="13"/>
  <c r="G35" i="13"/>
  <c r="G33" i="13"/>
  <c r="G31" i="13"/>
  <c r="G29" i="13"/>
  <c r="G27" i="13"/>
  <c r="G25" i="13"/>
  <c r="G23" i="13"/>
  <c r="G21" i="13"/>
  <c r="G19" i="13"/>
  <c r="G15" i="13"/>
  <c r="G13" i="13"/>
  <c r="G11" i="13"/>
  <c r="G9" i="13"/>
  <c r="G7" i="13"/>
  <c r="G5" i="13"/>
  <c r="I52" i="13"/>
  <c r="I40" i="13"/>
  <c r="I24" i="13"/>
  <c r="I10" i="13"/>
  <c r="H40" i="13"/>
  <c r="F55" i="13"/>
  <c r="I2" i="12" s="1"/>
  <c r="F53" i="13"/>
  <c r="D47" i="12" s="1"/>
  <c r="F51" i="13"/>
  <c r="D45" i="12" s="1"/>
  <c r="F49" i="13"/>
  <c r="D43" i="12" s="1"/>
  <c r="F47" i="13"/>
  <c r="D41" i="12" s="1"/>
  <c r="F45" i="13"/>
  <c r="D39" i="12" s="1"/>
  <c r="F43" i="13"/>
  <c r="D37" i="12" s="1"/>
  <c r="F41" i="13"/>
  <c r="D35" i="12" s="1"/>
  <c r="F39" i="13"/>
  <c r="D33" i="12" s="1"/>
  <c r="F37" i="13"/>
  <c r="D31" i="12" s="1"/>
  <c r="F35" i="13"/>
  <c r="D30" i="12" s="1"/>
  <c r="F33" i="13"/>
  <c r="D28" i="12" s="1"/>
  <c r="F31" i="13"/>
  <c r="D26" i="12" s="1"/>
  <c r="F29" i="13"/>
  <c r="D24" i="12" s="1"/>
  <c r="F27" i="13"/>
  <c r="D22" i="12" s="1"/>
  <c r="F25" i="13"/>
  <c r="D20" i="12" s="1"/>
  <c r="F23" i="13"/>
  <c r="D19" i="12" s="1"/>
  <c r="F21" i="13"/>
  <c r="D17" i="12" s="1"/>
  <c r="F19" i="13"/>
  <c r="D15" i="12" s="1"/>
  <c r="F15" i="13"/>
  <c r="I3" i="12" s="1"/>
  <c r="F13" i="13"/>
  <c r="D11" i="12" s="1"/>
  <c r="F11" i="13"/>
  <c r="D9" i="12" s="1"/>
  <c r="F9" i="13"/>
  <c r="D7" i="12" s="1"/>
  <c r="F7" i="13"/>
  <c r="D5" i="12" s="1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34" i="7"/>
  <c r="R72" i="2" l="1"/>
  <c r="Q72" i="2"/>
  <c r="P72" i="2"/>
  <c r="O72" i="2"/>
  <c r="S72" i="2" s="1"/>
  <c r="S71" i="2"/>
  <c r="R71" i="2"/>
  <c r="Q71" i="2"/>
  <c r="P71" i="2"/>
  <c r="O71" i="2"/>
  <c r="R70" i="2"/>
  <c r="Q70" i="2"/>
  <c r="P70" i="2"/>
  <c r="S70" i="2" s="1"/>
  <c r="O70" i="2"/>
  <c r="R69" i="2"/>
  <c r="Q69" i="2"/>
  <c r="P69" i="2"/>
  <c r="O69" i="2"/>
  <c r="S69" i="2" s="1"/>
  <c r="R68" i="2"/>
  <c r="S68" i="2" s="1"/>
  <c r="Q68" i="2"/>
  <c r="P68" i="2"/>
  <c r="O68" i="2"/>
  <c r="R67" i="2"/>
  <c r="Q67" i="2"/>
  <c r="P67" i="2"/>
  <c r="O67" i="2"/>
  <c r="S67" i="2" s="1"/>
  <c r="R66" i="2"/>
  <c r="Q66" i="2"/>
  <c r="P66" i="2"/>
  <c r="O66" i="2"/>
  <c r="S66" i="2" s="1"/>
  <c r="R65" i="2"/>
  <c r="Q65" i="2"/>
  <c r="S65" i="2" s="1"/>
  <c r="P65" i="2"/>
  <c r="O65" i="2"/>
  <c r="R64" i="2"/>
  <c r="Q64" i="2"/>
  <c r="P64" i="2"/>
  <c r="O64" i="2"/>
  <c r="S64" i="2" s="1"/>
  <c r="S63" i="2"/>
  <c r="R63" i="2"/>
  <c r="Q63" i="2"/>
  <c r="P63" i="2"/>
  <c r="O63" i="2"/>
  <c r="R62" i="2"/>
  <c r="Q62" i="2"/>
  <c r="P62" i="2"/>
  <c r="S62" i="2" s="1"/>
  <c r="O62" i="2"/>
  <c r="R61" i="2"/>
  <c r="Q61" i="2"/>
  <c r="P61" i="2"/>
  <c r="O61" i="2"/>
  <c r="S61" i="2" s="1"/>
  <c r="R60" i="2"/>
  <c r="S60" i="2" s="1"/>
  <c r="Q60" i="2"/>
  <c r="P60" i="2"/>
  <c r="O60" i="2"/>
  <c r="R59" i="2"/>
  <c r="Q59" i="2"/>
  <c r="P59" i="2"/>
  <c r="O59" i="2"/>
  <c r="S59" i="2" s="1"/>
  <c r="R58" i="2"/>
  <c r="Q58" i="2"/>
  <c r="P58" i="2"/>
  <c r="O58" i="2"/>
  <c r="S58" i="2" s="1"/>
  <c r="R57" i="2"/>
  <c r="Q57" i="2"/>
  <c r="S57" i="2" s="1"/>
  <c r="P57" i="2"/>
  <c r="O57" i="2"/>
  <c r="R56" i="2"/>
  <c r="Q56" i="2"/>
  <c r="P56" i="2"/>
  <c r="O56" i="2"/>
  <c r="S56" i="2" s="1"/>
  <c r="S55" i="2"/>
  <c r="R55" i="2"/>
  <c r="Q55" i="2"/>
  <c r="P55" i="2"/>
  <c r="O55" i="2"/>
  <c r="R54" i="2"/>
  <c r="Q54" i="2"/>
  <c r="P54" i="2"/>
  <c r="S54" i="2" s="1"/>
  <c r="O54" i="2"/>
  <c r="R53" i="2"/>
  <c r="Q53" i="2"/>
  <c r="P53" i="2"/>
  <c r="O53" i="2"/>
  <c r="S53" i="2" s="1"/>
  <c r="R52" i="2"/>
  <c r="S52" i="2" s="1"/>
  <c r="Q52" i="2"/>
  <c r="P52" i="2"/>
  <c r="O52" i="2"/>
  <c r="R51" i="2"/>
  <c r="Q51" i="2"/>
  <c r="P51" i="2"/>
  <c r="O51" i="2"/>
  <c r="S51" i="2" s="1"/>
  <c r="R50" i="2"/>
  <c r="Q50" i="2"/>
  <c r="P50" i="2"/>
  <c r="O50" i="2"/>
  <c r="S50" i="2" s="1"/>
  <c r="R49" i="2"/>
  <c r="Q49" i="2"/>
  <c r="S49" i="2" s="1"/>
  <c r="P49" i="2"/>
  <c r="O49" i="2"/>
  <c r="R48" i="2"/>
  <c r="Q48" i="2"/>
  <c r="P48" i="2"/>
  <c r="O48" i="2"/>
  <c r="S48" i="2" s="1"/>
  <c r="S47" i="2"/>
  <c r="R47" i="2"/>
  <c r="Q47" i="2"/>
  <c r="P47" i="2"/>
  <c r="O47" i="2"/>
  <c r="R46" i="2"/>
  <c r="Q46" i="2"/>
  <c r="P46" i="2"/>
  <c r="S46" i="2" s="1"/>
  <c r="O46" i="2"/>
  <c r="R45" i="2"/>
  <c r="Q45" i="2"/>
  <c r="P45" i="2"/>
  <c r="O45" i="2"/>
  <c r="S45" i="2" s="1"/>
  <c r="R44" i="2"/>
  <c r="S44" i="2" s="1"/>
  <c r="Q44" i="2"/>
  <c r="P44" i="2"/>
  <c r="O44" i="2"/>
  <c r="R43" i="2"/>
  <c r="Q43" i="2"/>
  <c r="P43" i="2"/>
  <c r="O43" i="2"/>
  <c r="S43" i="2" s="1"/>
  <c r="R42" i="2"/>
  <c r="Q42" i="2"/>
  <c r="P42" i="2"/>
  <c r="O42" i="2"/>
  <c r="S42" i="2" s="1"/>
  <c r="R41" i="2"/>
  <c r="Q41" i="2"/>
  <c r="S41" i="2" s="1"/>
  <c r="P41" i="2"/>
  <c r="O41" i="2"/>
  <c r="R40" i="2"/>
  <c r="Q40" i="2"/>
  <c r="P40" i="2"/>
  <c r="O40" i="2"/>
  <c r="S40" i="2" s="1"/>
  <c r="S39" i="2"/>
  <c r="R39" i="2"/>
  <c r="Q39" i="2"/>
  <c r="P39" i="2"/>
  <c r="O39" i="2"/>
  <c r="R38" i="2"/>
  <c r="Q38" i="2"/>
  <c r="P38" i="2"/>
  <c r="S38" i="2" s="1"/>
  <c r="O38" i="2"/>
  <c r="R37" i="2"/>
  <c r="Q37" i="2"/>
  <c r="P37" i="2"/>
  <c r="O37" i="2"/>
  <c r="S37" i="2" s="1"/>
  <c r="R36" i="2"/>
  <c r="S36" i="2" s="1"/>
  <c r="Q36" i="2"/>
  <c r="P36" i="2"/>
  <c r="O36" i="2"/>
  <c r="R35" i="2"/>
  <c r="Q35" i="2"/>
  <c r="P35" i="2"/>
  <c r="O35" i="2"/>
  <c r="S35" i="2" s="1"/>
  <c r="N34" i="2"/>
  <c r="R34" i="2" s="1"/>
  <c r="M34" i="2"/>
  <c r="O34" i="2" s="1"/>
  <c r="L34" i="2"/>
  <c r="P34" i="2" s="1"/>
  <c r="K34" i="2"/>
  <c r="Q34" i="2" s="1"/>
  <c r="J34" i="2"/>
  <c r="I34" i="2"/>
  <c r="H34" i="2"/>
  <c r="G34" i="2"/>
  <c r="F34" i="2"/>
  <c r="E34" i="2"/>
  <c r="D34" i="2"/>
  <c r="C34" i="2"/>
  <c r="B34" i="2"/>
  <c r="R33" i="2"/>
  <c r="Q33" i="2"/>
  <c r="P33" i="2"/>
  <c r="O33" i="2"/>
  <c r="S33" i="2" s="1"/>
  <c r="S32" i="2"/>
  <c r="R32" i="2"/>
  <c r="Q32" i="2"/>
  <c r="P32" i="2"/>
  <c r="O32" i="2"/>
  <c r="R31" i="2"/>
  <c r="Q31" i="2"/>
  <c r="P31" i="2"/>
  <c r="S31" i="2" s="1"/>
  <c r="O31" i="2"/>
  <c r="R30" i="2"/>
  <c r="Q30" i="2"/>
  <c r="P30" i="2"/>
  <c r="O30" i="2"/>
  <c r="S30" i="2" s="1"/>
  <c r="R29" i="2"/>
  <c r="S29" i="2" s="1"/>
  <c r="Q29" i="2"/>
  <c r="P29" i="2"/>
  <c r="O29" i="2"/>
  <c r="R28" i="2"/>
  <c r="Q28" i="2"/>
  <c r="P28" i="2"/>
  <c r="O28" i="2"/>
  <c r="S28" i="2" s="1"/>
  <c r="R27" i="2"/>
  <c r="Q27" i="2"/>
  <c r="P27" i="2"/>
  <c r="O27" i="2"/>
  <c r="S27" i="2" s="1"/>
  <c r="R26" i="2"/>
  <c r="Q26" i="2"/>
  <c r="S26" i="2" s="1"/>
  <c r="P26" i="2"/>
  <c r="O26" i="2"/>
  <c r="R25" i="2"/>
  <c r="Q25" i="2"/>
  <c r="P25" i="2"/>
  <c r="O25" i="2"/>
  <c r="S25" i="2" s="1"/>
  <c r="S24" i="2"/>
  <c r="R24" i="2"/>
  <c r="Q24" i="2"/>
  <c r="P24" i="2"/>
  <c r="O24" i="2"/>
  <c r="R23" i="2"/>
  <c r="Q23" i="2"/>
  <c r="P23" i="2"/>
  <c r="S23" i="2" s="1"/>
  <c r="O23" i="2"/>
  <c r="R22" i="2"/>
  <c r="Q22" i="2"/>
  <c r="P22" i="2"/>
  <c r="O22" i="2"/>
  <c r="S22" i="2" s="1"/>
  <c r="R21" i="2"/>
  <c r="S21" i="2" s="1"/>
  <c r="Q21" i="2"/>
  <c r="P21" i="2"/>
  <c r="O21" i="2"/>
  <c r="E18" i="3"/>
  <c r="D18" i="3"/>
  <c r="C18" i="3"/>
  <c r="Y349" i="7"/>
  <c r="I17" i="13" s="1"/>
  <c r="Q349" i="7"/>
  <c r="P349" i="7"/>
  <c r="X349" i="7" s="1"/>
  <c r="F17" i="13" s="1"/>
  <c r="D13" i="12" s="1"/>
  <c r="O349" i="7"/>
  <c r="W349" i="7" s="1"/>
  <c r="G17" i="13" s="1"/>
  <c r="N349" i="7"/>
  <c r="V349" i="7" s="1"/>
  <c r="M349" i="7"/>
  <c r="E17" i="13" s="1"/>
  <c r="L349" i="7"/>
  <c r="D17" i="13" s="1"/>
  <c r="K349" i="7"/>
  <c r="C17" i="13" s="1"/>
  <c r="J349" i="7"/>
  <c r="I349" i="7"/>
  <c r="H349" i="7"/>
  <c r="G349" i="7"/>
  <c r="F349" i="7"/>
  <c r="E349" i="7"/>
  <c r="R318" i="7"/>
  <c r="Y318" i="7" s="1"/>
  <c r="R312" i="7"/>
  <c r="Y312" i="7" s="1"/>
  <c r="Y306" i="7"/>
  <c r="X306" i="7"/>
  <c r="W306" i="7"/>
  <c r="R306" i="7"/>
  <c r="V306" i="7" s="1"/>
  <c r="Z306" i="7" s="1"/>
  <c r="Y300" i="7"/>
  <c r="X300" i="7"/>
  <c r="Z300" i="7" s="1"/>
  <c r="W300" i="7"/>
  <c r="V300" i="7"/>
  <c r="R300" i="7"/>
  <c r="S300" i="7" s="1"/>
  <c r="Y294" i="7"/>
  <c r="X294" i="7"/>
  <c r="W294" i="7"/>
  <c r="V294" i="7"/>
  <c r="Z294" i="7" s="1"/>
  <c r="S294" i="7"/>
  <c r="R294" i="7"/>
  <c r="X288" i="7"/>
  <c r="W288" i="7"/>
  <c r="V288" i="7"/>
  <c r="R288" i="7"/>
  <c r="S288" i="7" s="1"/>
  <c r="W282" i="7"/>
  <c r="V282" i="7"/>
  <c r="S282" i="7"/>
  <c r="R282" i="7"/>
  <c r="Y282" i="7" s="1"/>
  <c r="R276" i="7"/>
  <c r="S276" i="7" s="1"/>
  <c r="R270" i="7"/>
  <c r="Y270" i="7" s="1"/>
  <c r="R264" i="7"/>
  <c r="Y264" i="7" s="1"/>
  <c r="Y258" i="7"/>
  <c r="X258" i="7"/>
  <c r="W258" i="7"/>
  <c r="R258" i="7"/>
  <c r="V258" i="7" s="1"/>
  <c r="Z258" i="7" s="1"/>
  <c r="Y252" i="7"/>
  <c r="X252" i="7"/>
  <c r="Z252" i="7" s="1"/>
  <c r="W252" i="7"/>
  <c r="V252" i="7"/>
  <c r="R252" i="7"/>
  <c r="S252" i="7" s="1"/>
  <c r="Y246" i="7"/>
  <c r="X246" i="7"/>
  <c r="W246" i="7"/>
  <c r="V246" i="7"/>
  <c r="Z246" i="7" s="1"/>
  <c r="S246" i="7"/>
  <c r="R246" i="7"/>
  <c r="X240" i="7"/>
  <c r="W240" i="7"/>
  <c r="V240" i="7"/>
  <c r="R240" i="7"/>
  <c r="S240" i="7" s="1"/>
  <c r="W234" i="7"/>
  <c r="V234" i="7"/>
  <c r="S234" i="7"/>
  <c r="R234" i="7"/>
  <c r="Y234" i="7" s="1"/>
  <c r="R228" i="7"/>
  <c r="S228" i="7" s="1"/>
  <c r="R222" i="7"/>
  <c r="Y222" i="7" s="1"/>
  <c r="R216" i="7"/>
  <c r="Y216" i="7" s="1"/>
  <c r="Y210" i="7"/>
  <c r="X210" i="7"/>
  <c r="W210" i="7"/>
  <c r="R210" i="7"/>
  <c r="V210" i="7" s="1"/>
  <c r="Z210" i="7" s="1"/>
  <c r="Y204" i="7"/>
  <c r="X204" i="7"/>
  <c r="Z204" i="7" s="1"/>
  <c r="W204" i="7"/>
  <c r="V204" i="7"/>
  <c r="R204" i="7"/>
  <c r="S204" i="7" s="1"/>
  <c r="Y198" i="7"/>
  <c r="X198" i="7"/>
  <c r="W198" i="7"/>
  <c r="V198" i="7"/>
  <c r="Z198" i="7" s="1"/>
  <c r="S198" i="7"/>
  <c r="R198" i="7"/>
  <c r="X192" i="7"/>
  <c r="W192" i="7"/>
  <c r="V192" i="7"/>
  <c r="R192" i="7"/>
  <c r="S192" i="7" s="1"/>
  <c r="W186" i="7"/>
  <c r="V186" i="7"/>
  <c r="S186" i="7"/>
  <c r="R186" i="7"/>
  <c r="Y186" i="7" s="1"/>
  <c r="R180" i="7"/>
  <c r="S180" i="7" s="1"/>
  <c r="R174" i="7"/>
  <c r="Y174" i="7" s="1"/>
  <c r="R168" i="7"/>
  <c r="Y168" i="7" s="1"/>
  <c r="Y162" i="7"/>
  <c r="X162" i="7"/>
  <c r="W162" i="7"/>
  <c r="R162" i="7"/>
  <c r="V162" i="7" s="1"/>
  <c r="Z162" i="7" s="1"/>
  <c r="Y156" i="7"/>
  <c r="X156" i="7"/>
  <c r="V156" i="7"/>
  <c r="R156" i="7"/>
  <c r="W156" i="7" s="1"/>
  <c r="Z156" i="7" s="1"/>
  <c r="Y150" i="7"/>
  <c r="X150" i="7"/>
  <c r="W150" i="7"/>
  <c r="S150" i="7"/>
  <c r="R150" i="7"/>
  <c r="V150" i="7" s="1"/>
  <c r="Z150" i="7" s="1"/>
  <c r="X144" i="7"/>
  <c r="W144" i="7"/>
  <c r="V144" i="7"/>
  <c r="R144" i="7"/>
  <c r="S144" i="7" s="1"/>
  <c r="W138" i="7"/>
  <c r="V138" i="7"/>
  <c r="S138" i="7"/>
  <c r="R138" i="7"/>
  <c r="Y138" i="7" s="1"/>
  <c r="R132" i="7"/>
  <c r="Y132" i="7" s="1"/>
  <c r="R126" i="7"/>
  <c r="Y126" i="7" s="1"/>
  <c r="R120" i="7"/>
  <c r="Y120" i="7" s="1"/>
  <c r="Y114" i="7"/>
  <c r="W114" i="7"/>
  <c r="R114" i="7"/>
  <c r="X114" i="7" s="1"/>
  <c r="Y108" i="7"/>
  <c r="X108" i="7"/>
  <c r="V108" i="7"/>
  <c r="R108" i="7"/>
  <c r="W108" i="7" s="1"/>
  <c r="Z108" i="7" s="1"/>
  <c r="Y102" i="7"/>
  <c r="X102" i="7"/>
  <c r="W102" i="7"/>
  <c r="S102" i="7"/>
  <c r="R102" i="7"/>
  <c r="V102" i="7" s="1"/>
  <c r="Z102" i="7" s="1"/>
  <c r="X96" i="7"/>
  <c r="W96" i="7"/>
  <c r="V96" i="7"/>
  <c r="R96" i="7"/>
  <c r="S96" i="7" s="1"/>
  <c r="X90" i="7"/>
  <c r="W90" i="7"/>
  <c r="V90" i="7"/>
  <c r="S90" i="7"/>
  <c r="R90" i="7"/>
  <c r="Y90" i="7" s="1"/>
  <c r="R84" i="7"/>
  <c r="Y84" i="7" s="1"/>
  <c r="R78" i="7"/>
  <c r="Y78" i="7" s="1"/>
  <c r="R72" i="7"/>
  <c r="Y72" i="7" s="1"/>
  <c r="Y66" i="7"/>
  <c r="W66" i="7"/>
  <c r="R66" i="7"/>
  <c r="X66" i="7" s="1"/>
  <c r="Y60" i="7"/>
  <c r="X60" i="7"/>
  <c r="V60" i="7"/>
  <c r="R60" i="7"/>
  <c r="W60" i="7" s="1"/>
  <c r="Z60" i="7" s="1"/>
  <c r="Y54" i="7"/>
  <c r="X54" i="7"/>
  <c r="W54" i="7"/>
  <c r="S54" i="7"/>
  <c r="R54" i="7"/>
  <c r="V54" i="7" s="1"/>
  <c r="Z54" i="7" s="1"/>
  <c r="X48" i="7"/>
  <c r="W48" i="7"/>
  <c r="V48" i="7"/>
  <c r="R48" i="7"/>
  <c r="S48" i="7" s="1"/>
  <c r="Y42" i="7"/>
  <c r="X42" i="7"/>
  <c r="W42" i="7"/>
  <c r="V42" i="7"/>
  <c r="Z42" i="7" s="1"/>
  <c r="S42" i="7"/>
  <c r="R42" i="7"/>
  <c r="R36" i="7"/>
  <c r="Y36" i="7" s="1"/>
  <c r="R30" i="7"/>
  <c r="Y30" i="7" s="1"/>
  <c r="R24" i="7"/>
  <c r="Y24" i="7" s="1"/>
  <c r="Y18" i="7"/>
  <c r="W18" i="7"/>
  <c r="R18" i="7"/>
  <c r="X18" i="7" s="1"/>
  <c r="S34" i="2" l="1"/>
  <c r="H8" i="12"/>
  <c r="H7" i="12"/>
  <c r="Z90" i="7"/>
  <c r="Z96" i="7"/>
  <c r="H17" i="13"/>
  <c r="Z349" i="7"/>
  <c r="Z48" i="7"/>
  <c r="Z186" i="7"/>
  <c r="S84" i="7"/>
  <c r="V36" i="7"/>
  <c r="S174" i="7"/>
  <c r="V180" i="7"/>
  <c r="S222" i="7"/>
  <c r="V228" i="7"/>
  <c r="S270" i="7"/>
  <c r="V276" i="7"/>
  <c r="S318" i="7"/>
  <c r="S126" i="7"/>
  <c r="V30" i="7"/>
  <c r="W36" i="7"/>
  <c r="Y48" i="7"/>
  <c r="S72" i="7"/>
  <c r="V78" i="7"/>
  <c r="W84" i="7"/>
  <c r="Y96" i="7"/>
  <c r="S120" i="7"/>
  <c r="V126" i="7"/>
  <c r="W132" i="7"/>
  <c r="X138" i="7"/>
  <c r="Z138" i="7" s="1"/>
  <c r="Y144" i="7"/>
  <c r="Z144" i="7" s="1"/>
  <c r="S168" i="7"/>
  <c r="V174" i="7"/>
  <c r="W180" i="7"/>
  <c r="X186" i="7"/>
  <c r="Y192" i="7"/>
  <c r="Z192" i="7" s="1"/>
  <c r="S216" i="7"/>
  <c r="V222" i="7"/>
  <c r="W228" i="7"/>
  <c r="X234" i="7"/>
  <c r="Z234" i="7" s="1"/>
  <c r="Y240" i="7"/>
  <c r="Z240" i="7" s="1"/>
  <c r="S264" i="7"/>
  <c r="V270" i="7"/>
  <c r="W276" i="7"/>
  <c r="X282" i="7"/>
  <c r="Z282" i="7" s="1"/>
  <c r="Y288" i="7"/>
  <c r="Z288" i="7" s="1"/>
  <c r="S312" i="7"/>
  <c r="V318" i="7"/>
  <c r="Z318" i="7" s="1"/>
  <c r="S36" i="7"/>
  <c r="S132" i="7"/>
  <c r="S30" i="7"/>
  <c r="V84" i="7"/>
  <c r="V24" i="7"/>
  <c r="W30" i="7"/>
  <c r="X36" i="7"/>
  <c r="S66" i="7"/>
  <c r="V72" i="7"/>
  <c r="W78" i="7"/>
  <c r="X84" i="7"/>
  <c r="S114" i="7"/>
  <c r="V120" i="7"/>
  <c r="W126" i="7"/>
  <c r="X132" i="7"/>
  <c r="S162" i="7"/>
  <c r="V168" i="7"/>
  <c r="W174" i="7"/>
  <c r="X180" i="7"/>
  <c r="S210" i="7"/>
  <c r="V216" i="7"/>
  <c r="W222" i="7"/>
  <c r="X228" i="7"/>
  <c r="S258" i="7"/>
  <c r="V264" i="7"/>
  <c r="W270" i="7"/>
  <c r="X276" i="7"/>
  <c r="S306" i="7"/>
  <c r="V312" i="7"/>
  <c r="W318" i="7"/>
  <c r="S78" i="7"/>
  <c r="V132" i="7"/>
  <c r="Z132" i="7" s="1"/>
  <c r="S24" i="7"/>
  <c r="V18" i="7"/>
  <c r="Z18" i="7" s="1"/>
  <c r="W24" i="7"/>
  <c r="X30" i="7"/>
  <c r="S60" i="7"/>
  <c r="V66" i="7"/>
  <c r="Z66" i="7" s="1"/>
  <c r="W72" i="7"/>
  <c r="X78" i="7"/>
  <c r="S108" i="7"/>
  <c r="V114" i="7"/>
  <c r="Z114" i="7" s="1"/>
  <c r="W120" i="7"/>
  <c r="X126" i="7"/>
  <c r="S156" i="7"/>
  <c r="W168" i="7"/>
  <c r="X174" i="7"/>
  <c r="Y180" i="7"/>
  <c r="W216" i="7"/>
  <c r="X222" i="7"/>
  <c r="Y228" i="7"/>
  <c r="W264" i="7"/>
  <c r="X270" i="7"/>
  <c r="Y276" i="7"/>
  <c r="W312" i="7"/>
  <c r="X318" i="7"/>
  <c r="X24" i="7"/>
  <c r="X72" i="7"/>
  <c r="X120" i="7"/>
  <c r="X168" i="7"/>
  <c r="X216" i="7"/>
  <c r="X264" i="7"/>
  <c r="X312" i="7"/>
  <c r="Z264" i="7" l="1"/>
  <c r="Z168" i="7"/>
  <c r="Z72" i="7"/>
  <c r="Z174" i="7"/>
  <c r="Z276" i="7"/>
  <c r="Z78" i="7"/>
  <c r="Z228" i="7"/>
  <c r="Z222" i="7"/>
  <c r="Z312" i="7"/>
  <c r="Z216" i="7"/>
  <c r="Z120" i="7"/>
  <c r="Z24" i="7"/>
  <c r="Z180" i="7"/>
  <c r="Z84" i="7"/>
  <c r="Z126" i="7"/>
  <c r="Z30" i="7"/>
  <c r="Z270" i="7"/>
  <c r="Z36" i="7"/>
</calcChain>
</file>

<file path=xl/sharedStrings.xml><?xml version="1.0" encoding="utf-8"?>
<sst xmlns="http://schemas.openxmlformats.org/spreadsheetml/2006/main" count="3009" uniqueCount="361">
  <si>
    <t>© Landesamt fü</t>
  </si>
  <si>
    <t>r Statistik Niedersachsen, 2018.</t>
  </si>
  <si>
    <t>Vervielfältigung und Verbreitung, auch auszugsweise, mit Quellenangabe gestattet.</t>
  </si>
  <si>
    <t/>
  </si>
  <si>
    <t>LSN-Online: Tabelle K70I5520</t>
  </si>
  <si>
    <t>Sozialversicherungspflichtig Beschäftigte am Arbeitsort in Niedersachsen (Gebietsstand: 1.11.2016)</t>
  </si>
  <si>
    <t xml:space="preserve"> </t>
  </si>
  <si>
    <t>Beschäftigungsumfang: Insgesamt*</t>
  </si>
  <si>
    <t>30.06.2017*</t>
  </si>
  <si>
    <t>Wichtiger Hinweis in der 'Zusatz-Info'.</t>
  </si>
  <si>
    <t>Niedersachsen
Statistische Region*
Kreis*, Große Stadt*
Gemeinde (SvB 10.000+)
-------------
Berufsabschluss</t>
  </si>
  <si>
    <t>Beschäftigte am Arbeitsort</t>
  </si>
  <si>
    <t>insgesamt</t>
  </si>
  <si>
    <t>dar. Deutsche</t>
  </si>
  <si>
    <t>dar. Ausländer</t>
  </si>
  <si>
    <t>insg.</t>
  </si>
  <si>
    <t>männl.</t>
  </si>
  <si>
    <t>weibl.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</si>
  <si>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</si>
  <si>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</si>
  <si>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</si>
  <si>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</si>
  <si>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</si>
  <si>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</si>
  <si>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</si>
  <si>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</si>
  <si>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</si>
  <si>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0       Niedersachsen            </t>
  </si>
  <si>
    <t>Insgesamt</t>
  </si>
  <si>
    <t xml:space="preserve"> ohne beruflichen Ausbildungsabschluss</t>
  </si>
  <si>
    <t xml:space="preserve"> mit anerkanntem Berufsabschluss</t>
  </si>
  <si>
    <t xml:space="preserve"> mit akademischem Berufsabschluss</t>
  </si>
  <si>
    <t xml:space="preserve"> Ausbildung unbekannt</t>
  </si>
  <si>
    <t xml:space="preserve">1       Braunschweig             </t>
  </si>
  <si>
    <t xml:space="preserve">101     Braunschweig,Stadt       </t>
  </si>
  <si>
    <t xml:space="preserve">102     Salzgitter,Stadt         </t>
  </si>
  <si>
    <t xml:space="preserve">103     Wolfsburg,Stadt          </t>
  </si>
  <si>
    <t xml:space="preserve">151     Gifhorn                  </t>
  </si>
  <si>
    <t xml:space="preserve">153     Goslar                   </t>
  </si>
  <si>
    <t xml:space="preserve">154     Helmstedt                </t>
  </si>
  <si>
    <t xml:space="preserve">155     Northeim                 </t>
  </si>
  <si>
    <t xml:space="preserve">157     Peine                    </t>
  </si>
  <si>
    <t xml:space="preserve">158     Wolfenbüttel             </t>
  </si>
  <si>
    <t xml:space="preserve">159     Göttingen                </t>
  </si>
  <si>
    <t xml:space="preserve">2       Hannover                 </t>
  </si>
  <si>
    <t xml:space="preserve">241     Hannover,Region          </t>
  </si>
  <si>
    <t>241001  Hannover,Landeshauptstadt</t>
  </si>
  <si>
    <t xml:space="preserve">251     Diepholz                 </t>
  </si>
  <si>
    <t xml:space="preserve">252     Hameln-Pyrmont           </t>
  </si>
  <si>
    <t xml:space="preserve">254     Hildesheim               </t>
  </si>
  <si>
    <t xml:space="preserve">255     Holzminden               </t>
  </si>
  <si>
    <t xml:space="preserve">256     Nienburg (Weser)         </t>
  </si>
  <si>
    <t xml:space="preserve">257     Schaumburg               </t>
  </si>
  <si>
    <t xml:space="preserve">3       Lüneburg                 </t>
  </si>
  <si>
    <t xml:space="preserve">351     Celle                    </t>
  </si>
  <si>
    <t xml:space="preserve">352     Cuxhaven                 </t>
  </si>
  <si>
    <t xml:space="preserve">353     Harburg                  </t>
  </si>
  <si>
    <t xml:space="preserve">354     Lüchow-Dannenberg        </t>
  </si>
  <si>
    <t xml:space="preserve">355     Lüneburg                 </t>
  </si>
  <si>
    <t xml:space="preserve">356     Osterholz                </t>
  </si>
  <si>
    <t xml:space="preserve">357     Rotenburg (Wümme)        </t>
  </si>
  <si>
    <t xml:space="preserve">358     Heidekreis               </t>
  </si>
  <si>
    <t xml:space="preserve">359     Stade                    </t>
  </si>
  <si>
    <t xml:space="preserve">360     Uelzen                   </t>
  </si>
  <si>
    <t xml:space="preserve">361     Verden                   </t>
  </si>
  <si>
    <t xml:space="preserve">4       Weser-Ems                </t>
  </si>
  <si>
    <t xml:space="preserve">401     Delmenhorst,Stadt        </t>
  </si>
  <si>
    <t xml:space="preserve">402     Emden,Stadt              </t>
  </si>
  <si>
    <t xml:space="preserve">403     Oldenburg(Oldb),Stadt    </t>
  </si>
  <si>
    <t xml:space="preserve">404     Osnabrück,Stadt          </t>
  </si>
  <si>
    <t xml:space="preserve">405     Wilhelmshaven,Stadt      </t>
  </si>
  <si>
    <t xml:space="preserve">451     Ammerland                </t>
  </si>
  <si>
    <t xml:space="preserve">452     Aurich                   </t>
  </si>
  <si>
    <t xml:space="preserve">453     Cloppenburg              </t>
  </si>
  <si>
    <t xml:space="preserve">454     Emsland                  </t>
  </si>
  <si>
    <t xml:space="preserve">455     Friesland                </t>
  </si>
  <si>
    <t xml:space="preserve">456     Grafschaft Bentheim      </t>
  </si>
  <si>
    <t xml:space="preserve">457     Leer                     </t>
  </si>
  <si>
    <t xml:space="preserve">458     Oldenburg                </t>
  </si>
  <si>
    <t xml:space="preserve">459     Osnabrück                </t>
  </si>
  <si>
    <t xml:space="preserve">460     Vechta                   </t>
  </si>
  <si>
    <t xml:space="preserve">461     Wesermarsch              </t>
  </si>
  <si>
    <t xml:space="preserve">462     Wittmund                 </t>
  </si>
  <si>
    <t>Quelle: Auswertungen aus der Beschäftigungsstatistik der Bundesagentur für Arbeit.</t>
  </si>
  <si>
    <t>Anzahl</t>
  </si>
  <si>
    <t>Prozent</t>
  </si>
  <si>
    <t>Kreisfreie Stadt
Landkreis
(Großstadt, Umland)
Statistische Region
Land</t>
  </si>
  <si>
    <r>
      <t>Sozialversicherungspflichtig
beschäftigte Ausländerinnen und Ausländer</t>
    </r>
    <r>
      <rPr>
        <vertAlign val="superscript"/>
        <sz val="6"/>
        <rFont val="NDSFrutiger 45 Light"/>
      </rPr>
      <t>1)</t>
    </r>
  </si>
  <si>
    <r>
      <t>Darunter nach Qualifikation</t>
    </r>
    <r>
      <rPr>
        <vertAlign val="superscript"/>
        <sz val="6"/>
        <rFont val="Arial"/>
        <family val="2"/>
      </rPr>
      <t>2)</t>
    </r>
  </si>
  <si>
    <t>Männer</t>
  </si>
  <si>
    <t>Frauen</t>
  </si>
  <si>
    <t>hoch</t>
  </si>
  <si>
    <t>mittel</t>
  </si>
  <si>
    <t>niedrig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</si>
  <si>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</si>
  <si>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</si>
  <si>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</si>
  <si>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</si>
  <si>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</si>
  <si>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</si>
  <si>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</si>
  <si>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</si>
  <si>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</si>
  <si>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</si>
  <si>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</si>
  <si>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</si>
  <si>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</si>
  <si>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</si>
  <si>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</si>
  <si>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</si>
  <si>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</si>
  <si>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</si>
  <si>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</si>
  <si>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</si>
  <si>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</si>
  <si>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</si>
  <si>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</si>
  <si>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</si>
  <si>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</si>
  <si>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</si>
  <si>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</si>
  <si>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</si>
  <si>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</si>
  <si>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</si>
  <si>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</si>
  <si>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</si>
  <si>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</si>
  <si>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</si>
  <si>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</si>
  <si>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</si>
  <si>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Niedersachsen</t>
  </si>
  <si>
    <t>unbekannt</t>
  </si>
  <si>
    <t>Braunschweig,Stadt</t>
  </si>
  <si>
    <t>Salzgitter,Stadt</t>
  </si>
  <si>
    <t>Wolfsburg,Stadt</t>
  </si>
  <si>
    <t>Braunschweig</t>
  </si>
  <si>
    <t>Hannover,Landeshauptstadt</t>
  </si>
  <si>
    <t>Hannover,Region</t>
  </si>
  <si>
    <t>Hannover</t>
  </si>
  <si>
    <t>Delmenhorst,Stadt</t>
  </si>
  <si>
    <t>Emden,Stadt</t>
  </si>
  <si>
    <t>Oldenburg(Oldb),Stadt</t>
  </si>
  <si>
    <t>Osnabrück,Stadt</t>
  </si>
  <si>
    <t>Wilhelmshaven,Stadt</t>
  </si>
  <si>
    <t>Weser-Ems</t>
  </si>
  <si>
    <t>Hannover, Umland</t>
  </si>
  <si>
    <t>© Landesamt für Statistik Niedersachsen, 2019.</t>
  </si>
  <si>
    <t>Sozialversicherungspflichtig Beschäftigte am Arbeitsort in Niedersachsen (Gebietsstand: 1.7.2017)</t>
  </si>
  <si>
    <t>30.06.2018*</t>
  </si>
  <si>
    <t>Hinweis: 2011 bis 2016 Stand: Revision 2017 (siehe auch 'Zusatz-Info')</t>
  </si>
  <si>
    <t>SUMME</t>
  </si>
  <si>
    <t>Prüfung</t>
  </si>
  <si>
    <t>RICHTIG</t>
  </si>
  <si>
    <t>GEFILTERTE KOPIE</t>
  </si>
  <si>
    <t>Stat. Region Braunschweig</t>
  </si>
  <si>
    <t>Stat. Region Hannover</t>
  </si>
  <si>
    <t>Stat. Region Lüneburg</t>
  </si>
  <si>
    <t>Stat. Region Weser-Ems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</si>
  <si>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</si>
  <si>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</si>
  <si>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Sozialversicherungspflichtig
beschäftigte Ausländerinnen und Ausländer</t>
  </si>
  <si>
    <t>Indikator C4: Sozialversicherungspflichtig beschäftigte Ausländerinnen und Ausländer nach Art der Ausbildung</t>
  </si>
  <si>
    <t xml:space="preserve">  dav. Hannover, Landeshauptstadt</t>
  </si>
  <si>
    <t xml:space="preserve">  dav. Hannover, Umland</t>
  </si>
  <si>
    <t>Tabelle C4-3K: Sozialversicherungspflichtig Beschäftigte Ausländerinnen und Ausländer am Arbeitsort nach Qualifikation und Kreisen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</si>
  <si>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</si>
  <si>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</si>
  <si>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</si>
  <si>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</si>
  <si>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</si>
  <si>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</si>
  <si>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</si>
  <si>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</si>
  <si>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</si>
  <si>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</si>
  <si>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</si>
  <si>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</si>
  <si>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</si>
  <si>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</si>
  <si>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</si>
  <si>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</si>
  <si>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</si>
  <si>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</si>
  <si>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</si>
  <si>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</si>
  <si>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</si>
  <si>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</si>
  <si>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</si>
  <si>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</si>
  <si>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</si>
  <si>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</si>
  <si>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</si>
  <si>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</si>
  <si>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</si>
  <si>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</si>
  <si>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</si>
  <si>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</si>
  <si>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</si>
  <si>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</si>
  <si>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</si>
  <si>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</si>
  <si>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</si>
  <si>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</si>
  <si>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</si>
  <si>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</si>
  <si>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</si>
  <si>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</si>
  <si>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</si>
  <si>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</si>
  <si>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</si>
  <si>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</si>
  <si>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</si>
  <si>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</si>
  <si>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-</t>
  </si>
  <si>
    <t>.</t>
  </si>
  <si>
    <t>Braunschweig, Stadt</t>
  </si>
  <si>
    <t>Salzgitter, Stadt</t>
  </si>
  <si>
    <t>Wolfsburg, Stadt</t>
  </si>
  <si>
    <t>dav. Hannover,Landeshauptstadt</t>
  </si>
  <si>
    <t>dav. Hannover, Umland</t>
  </si>
  <si>
    <t>AGS</t>
  </si>
  <si>
    <t>Gebiet</t>
  </si>
  <si>
    <t>Wert</t>
  </si>
  <si>
    <r>
      <t>Darunter nach Qualifikation</t>
    </r>
    <r>
      <rPr>
        <vertAlign val="superscript"/>
        <sz val="6"/>
        <rFont val="NDSFrutiger 45 Light"/>
      </rPr>
      <t>1)</t>
    </r>
  </si>
  <si>
    <t>AGS_easymap</t>
  </si>
  <si>
    <t>Min</t>
  </si>
  <si>
    <t>Max</t>
  </si>
  <si>
    <t>Beschäftigungsstatistik</t>
  </si>
  <si>
    <t>Ausländische sozialversicherungspflichtig Beschäftigte am Arbeitsort nach Geschlecht und Berufsabschluss</t>
  </si>
  <si>
    <t>Bundesland Niedersachsen (Gebietsstand Mai 2020)</t>
  </si>
  <si>
    <t>Stichtag: 30.06.2019, Datenstand: Mai 2020</t>
  </si>
  <si>
    <t>Region</t>
  </si>
  <si>
    <t>davon</t>
  </si>
  <si>
    <t>Anteile nach Berufsabschluss in Prozent</t>
  </si>
  <si>
    <t>Ohne Berufsabschluss</t>
  </si>
  <si>
    <t>Mit anerkanntem Berufsabschluss</t>
  </si>
  <si>
    <t>Mit kademischem Berufsabschluss</t>
  </si>
  <si>
    <t>Ohne Angabe zum Berufsabschluss</t>
  </si>
  <si>
    <t>03 Niedersachsen</t>
  </si>
  <si>
    <t>031 Statistische Region Braunschweig</t>
  </si>
  <si>
    <t>03101 Braunschweig, Stadt</t>
  </si>
  <si>
    <t>03102 Salzgitter, Stadt</t>
  </si>
  <si>
    <t>03103 Wolfsburg, Stadt</t>
  </si>
  <si>
    <t>03151 Gifhorn</t>
  </si>
  <si>
    <t>03153 Goslar</t>
  </si>
  <si>
    <t>03154 Helmstedt</t>
  </si>
  <si>
    <t>03155 Northeim</t>
  </si>
  <si>
    <t>03157 Peine</t>
  </si>
  <si>
    <t>03158 Wolfenbüttel</t>
  </si>
  <si>
    <t>03159 Göttingen</t>
  </si>
  <si>
    <t>032 Statistische Region Hannover</t>
  </si>
  <si>
    <t>03241 Region Hannover</t>
  </si>
  <si>
    <t>03251 Diepholz</t>
  </si>
  <si>
    <t>03252 Hameln-Pyrmont</t>
  </si>
  <si>
    <t>03254 Hildesheim</t>
  </si>
  <si>
    <t>03255 Holzminden</t>
  </si>
  <si>
    <t>03256 Nienburg (Weser)</t>
  </si>
  <si>
    <t>03257 Schaumburg</t>
  </si>
  <si>
    <t>033 Statistische Region Lüneburg</t>
  </si>
  <si>
    <t>03351 Celle</t>
  </si>
  <si>
    <t>03352 Cuxhaven</t>
  </si>
  <si>
    <t>03353 Harburg</t>
  </si>
  <si>
    <t>03354 Lüchow-Dannenberg</t>
  </si>
  <si>
    <t>03355 Lüneburg</t>
  </si>
  <si>
    <t>03356 Osterholz</t>
  </si>
  <si>
    <t>03357 Rotenburg (Wümme)</t>
  </si>
  <si>
    <t>03358 Heidekreis</t>
  </si>
  <si>
    <t>03359 Stade</t>
  </si>
  <si>
    <t>03360 Uelzen</t>
  </si>
  <si>
    <t>03361 Verden</t>
  </si>
  <si>
    <t>034 Statistische Region Weser-Ems</t>
  </si>
  <si>
    <t>03401 Delmenhorst, Stadt</t>
  </si>
  <si>
    <t>03402 Emden, Stadt</t>
  </si>
  <si>
    <t>03403 Oldenburg (Oldenburg), Stadt</t>
  </si>
  <si>
    <t>03404 Osnabrück, Stadt</t>
  </si>
  <si>
    <t>03405 Wilhelmshaven, Stadt</t>
  </si>
  <si>
    <t>03451 Ammerland</t>
  </si>
  <si>
    <t>03452 Aurich</t>
  </si>
  <si>
    <t>03453 Cloppenburg</t>
  </si>
  <si>
    <t>03454 Emsland</t>
  </si>
  <si>
    <t>03455 Friesland</t>
  </si>
  <si>
    <t>03456 Grafschaft Bentheim</t>
  </si>
  <si>
    <t>03457 Leer</t>
  </si>
  <si>
    <t>03458 Oldenburg</t>
  </si>
  <si>
    <t>03459 Osnabrück</t>
  </si>
  <si>
    <t>03460 Vechta</t>
  </si>
  <si>
    <t>03461 Wesermarsch</t>
  </si>
  <si>
    <t>03462 Wittmund</t>
  </si>
  <si>
    <t>Erstellungsdatum: 18.06.2020, Statistik-Service Nordost, Auftragsnummer 303287</t>
  </si>
  <si>
    <t>© Statistik der Bundesagentur für Arbeit</t>
  </si>
  <si>
    <t>58</t>
  </si>
  <si>
    <t>59</t>
  </si>
  <si>
    <t>60</t>
  </si>
  <si>
    <t>61</t>
  </si>
  <si>
    <t>62</t>
  </si>
  <si>
    <t>63</t>
  </si>
  <si>
    <t>64</t>
  </si>
  <si>
    <t>65</t>
  </si>
  <si>
    <t>Statistische Region Braunschweig</t>
  </si>
  <si>
    <t>Statistische Region Hannover</t>
  </si>
  <si>
    <t>Region Hannover</t>
  </si>
  <si>
    <t>Statistische Region Lüneburg</t>
  </si>
  <si>
    <t>Statistische Region Weser-Ems</t>
  </si>
  <si>
    <t>Delmenhorst, Stadt</t>
  </si>
  <si>
    <t>Emden, Stadt</t>
  </si>
  <si>
    <t>Oldenburg (Oldenburg), Stadt</t>
  </si>
  <si>
    <t>Osnabrück, Stadt</t>
  </si>
  <si>
    <t>Wilhelmshaven, Stadt</t>
  </si>
  <si>
    <t>© Landesamt für Statistik Niedersachsen, 2020.</t>
  </si>
  <si>
    <t>   Vervielfältigung und Verbreitung, auch auszugsweise, mit Quellenangabe gestattet.</t>
  </si>
  <si>
    <t>Landesamt für Statistik Niedersachsen</t>
  </si>
  <si>
    <t>Sozialversicherungspflichtig Beschäftigte am Arbeitsort in Niedersachsen (Gebietsstand: 1.7.2017)</t>
  </si>
  <si>
    <t>Beschäftigungsumfang: Insgesamt*</t>
  </si>
  <si>
    <t>30.06.2019*</t>
  </si>
  <si>
    <t>Hinweis: 2011 bis 2016 Stand: Revision 2017 (siehe auch "Zusatz-Info")</t>
  </si>
  <si>
    <t>Statistische Region*</t>
  </si>
  <si>
    <t>Kreis*, Große Stadt*</t>
  </si>
  <si>
    <t>Gemeinde (SvB 10.000+)</t>
  </si>
  <si>
    <t>-------------</t>
  </si>
  <si>
    <t>Berufsabschluss</t>
  </si>
  <si>
    <t>241 Hannover,Region</t>
  </si>
  <si>
    <t> ohne beruflichen Ausbildungsabschluss</t>
  </si>
  <si>
    <t> mit anerkanntem Berufsabschluss</t>
  </si>
  <si>
    <t> mit akademischem Berufsabschluss</t>
  </si>
  <si>
    <t> Ausbildung unbekannt</t>
  </si>
  <si>
    <t>241001 Hannover,Landeshauptstadt</t>
  </si>
  <si>
    <t>Quelle: Auswertungen aus der Beschäftigungsstatistik der Bundesagentur für Arbeit.</t>
  </si>
  <si>
    <t>Hannover, Landeshauptstadt</t>
  </si>
  <si>
    <t>Insg.</t>
  </si>
  <si>
    <t>männlich</t>
  </si>
  <si>
    <t>weiblich</t>
  </si>
  <si>
    <t>ohne Angabe</t>
  </si>
  <si>
    <t>Northheim</t>
  </si>
  <si>
    <t>30.06.2015*</t>
  </si>
  <si>
    <t>159 Göttingen</t>
  </si>
  <si>
    <t>30.06.2014*</t>
  </si>
  <si>
    <t>30.06.2013*</t>
  </si>
  <si>
    <t>Landesamt für Statistik Niedersachsen, 2020.</t>
  </si>
  <si>
    <t>30.06.2012*</t>
  </si>
  <si>
    <t>30.06.2011*</t>
  </si>
  <si>
    <t>ohne angabe</t>
  </si>
  <si>
    <t>Göttingen (bis 31.10.2016)</t>
  </si>
  <si>
    <t>Osterrode am Harz (bis 31.10.2016)</t>
  </si>
  <si>
    <t>Indikator 5-3-1: Sozialversicherungspflichtig beschäftigte Ausländerinnen und Ausländer nach Art der Ausbildung</t>
  </si>
  <si>
    <t>Tabelle 5-3-1: Sozialversicherungspflichtig Beschäftigte Ausländerinnen und Ausländer am Arbeitsort nach Qualifikation und Kreisen</t>
  </si>
  <si>
    <t>Bundesland Niedersachsen (Gebietsstand Juli 2021)</t>
  </si>
  <si>
    <t>Stichtag: 30.06.2020, Datenstand: Juli 2021</t>
  </si>
  <si>
    <t>Mit akademischem Berufsabschluss</t>
  </si>
  <si>
    <t>Erstellungsdatum: 17.08.2021 , Statistik-Service Nordost, Auftragsnummer 317977</t>
  </si>
  <si>
    <t>© Landesamt für Statistik Niedersachsen, 2021.</t>
  </si>
  <si>
    <t>Sozialversicherungspflichtig Beschäftigte am Arbeitsort in Niedersachsen (Gebietsstand: 1.1.2020)</t>
  </si>
  <si>
    <t>30.06.2020*</t>
  </si>
  <si>
    <t>Berechnung</t>
  </si>
  <si>
    <t>Hannover Lhst</t>
  </si>
  <si>
    <t>Hannover Umland</t>
  </si>
  <si>
    <t>Year</t>
  </si>
  <si>
    <t>Gebietseinheit</t>
  </si>
  <si>
    <t>Geschlecht</t>
  </si>
  <si>
    <t>Qualifikation</t>
  </si>
  <si>
    <t>Geocode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</si>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</sst>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###\ ###\ ##0"/>
    <numFmt numFmtId="166" formatCode="###\ ###\ ###.0"/>
    <numFmt numFmtId="167" formatCode="###\ ##0"/>
    <numFmt numFmtId="168" formatCode="mmmm\ yyyy"/>
    <numFmt numFmtId="169" formatCode="* #,##0;* \-#,##0;\-"/>
    <numFmt numFmtId="170" formatCode="* 0.0;* \-0.0;\-"/>
  </numFmts>
  <fonts count="70">
    <font>
      <sz val="10"/>
      <color theme="1"/>
      <name val="NDSFrutiger 45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NDSFrutiger 45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vertAlign val="superscript"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sz val="6"/>
      <name val="NDSFrutiger 55 Roman"/>
    </font>
    <font>
      <sz val="10"/>
      <color theme="1"/>
      <name val="NDSFrutiger 45 Light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10"/>
      <color theme="1"/>
      <name val="NDSFrutiger 55 Roman"/>
    </font>
    <font>
      <sz val="11"/>
      <name val="NDSFrutiger 55 Roman"/>
    </font>
    <font>
      <sz val="9"/>
      <name val="NDSFrutiger 55 Roman"/>
    </font>
    <font>
      <sz val="11"/>
      <color theme="1"/>
      <name val="NDSFrutiger 45 Light"/>
    </font>
    <font>
      <sz val="6"/>
      <color theme="1"/>
      <name val="NDSFrutiger 45 Light"/>
    </font>
    <font>
      <sz val="11"/>
      <color theme="1"/>
      <name val="Calibri  "/>
    </font>
    <font>
      <sz val="10"/>
      <color rgb="FF222222"/>
      <name val="NDSFrutiger 45 Light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NDSFrutiger 45 Light"/>
      <family val="2"/>
    </font>
    <font>
      <b/>
      <sz val="10"/>
      <color theme="1"/>
      <name val="NDSFrutiger 45 Light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theme="1"/>
      <name val="Courier New"/>
      <family val="3"/>
    </font>
    <font>
      <b/>
      <sz val="8"/>
      <color theme="1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F5FF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40404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/>
      <top/>
      <bottom/>
      <diagonal/>
    </border>
    <border>
      <left/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/>
      <top style="medium">
        <color rgb="FF888888"/>
      </top>
      <bottom/>
      <diagonal/>
    </border>
    <border>
      <left/>
      <right/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000000"/>
      </right>
      <top/>
      <bottom/>
      <diagonal/>
    </border>
    <border>
      <left/>
      <right style="medium">
        <color rgb="FF888888"/>
      </right>
      <top/>
      <bottom/>
      <diagonal/>
    </border>
    <border>
      <left/>
      <right style="medium">
        <color rgb="FF888888"/>
      </right>
      <top/>
      <bottom style="medium">
        <color rgb="FF000000"/>
      </bottom>
      <diagonal/>
    </border>
    <border>
      <left/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/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888888"/>
      </bottom>
      <diagonal/>
    </border>
  </borders>
  <cellStyleXfs count="9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Font="0"/>
    <xf numFmtId="0" fontId="27" fillId="0" borderId="0"/>
    <xf numFmtId="0" fontId="3" fillId="0" borderId="0" applyFont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5" borderId="4" applyNumberFormat="0" applyAlignment="0" applyProtection="0"/>
    <xf numFmtId="0" fontId="37" fillId="6" borderId="5" applyNumberFormat="0" applyAlignment="0" applyProtection="0"/>
    <xf numFmtId="0" fontId="38" fillId="6" borderId="4" applyNumberFormat="0" applyAlignment="0" applyProtection="0"/>
    <xf numFmtId="0" fontId="39" fillId="0" borderId="6" applyNumberFormat="0" applyFill="0" applyAlignment="0" applyProtection="0"/>
    <xf numFmtId="0" fontId="40" fillId="7" borderId="7" applyNumberFormat="0" applyAlignment="0" applyProtection="0"/>
    <xf numFmtId="0" fontId="4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4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4" fillId="32" borderId="0" applyNumberFormat="0" applyBorder="0" applyAlignment="0" applyProtection="0"/>
    <xf numFmtId="0" fontId="62" fillId="0" borderId="0"/>
    <xf numFmtId="0" fontId="63" fillId="0" borderId="0"/>
    <xf numFmtId="0" fontId="63" fillId="0" borderId="0"/>
    <xf numFmtId="0" fontId="27" fillId="0" borderId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62" fillId="0" borderId="0"/>
    <xf numFmtId="0" fontId="27" fillId="0" borderId="0"/>
  </cellStyleXfs>
  <cellXfs count="370">
    <xf numFmtId="0" fontId="0" fillId="0" borderId="0" xfId="0"/>
    <xf numFmtId="0" fontId="0" fillId="0" borderId="0" xfId="42" applyFont="1"/>
    <xf numFmtId="164" fontId="0" fillId="0" borderId="0" xfId="0" applyNumberFormat="1"/>
    <xf numFmtId="0" fontId="0" fillId="0" borderId="0" xfId="42" applyFont="1"/>
    <xf numFmtId="49" fontId="21" fillId="33" borderId="10" xfId="42" applyNumberFormat="1" applyFont="1" applyFill="1" applyBorder="1" applyAlignment="1" applyProtection="1">
      <alignment horizontal="center" vertical="center" wrapText="1"/>
    </xf>
    <xf numFmtId="49" fontId="22" fillId="34" borderId="10" xfId="42" applyNumberFormat="1" applyFont="1" applyFill="1" applyBorder="1" applyAlignment="1" applyProtection="1"/>
    <xf numFmtId="49" fontId="22" fillId="34" borderId="14" xfId="42" applyNumberFormat="1" applyFont="1" applyFill="1" applyBorder="1" applyAlignment="1" applyProtection="1"/>
    <xf numFmtId="49" fontId="22" fillId="34" borderId="15" xfId="42" applyNumberFormat="1" applyFont="1" applyFill="1" applyBorder="1" applyAlignment="1" applyProtection="1"/>
    <xf numFmtId="49" fontId="22" fillId="34" borderId="16" xfId="42" applyNumberFormat="1" applyFont="1" applyFill="1" applyBorder="1" applyAlignment="1" applyProtection="1"/>
    <xf numFmtId="49" fontId="22" fillId="35" borderId="10" xfId="42" applyNumberFormat="1" applyFont="1" applyFill="1" applyBorder="1" applyAlignment="1" applyProtection="1"/>
    <xf numFmtId="1" fontId="22" fillId="35" borderId="10" xfId="42" applyNumberFormat="1" applyFont="1" applyFill="1" applyBorder="1" applyAlignment="1" applyProtection="1">
      <alignment horizontal="right"/>
    </xf>
    <xf numFmtId="1" fontId="22" fillId="34" borderId="10" xfId="42" applyNumberFormat="1" applyFont="1" applyFill="1" applyBorder="1" applyAlignment="1" applyProtection="1">
      <alignment horizontal="right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3" fillId="0" borderId="0" xfId="43" applyFont="1" applyFill="1" applyBorder="1"/>
    <xf numFmtId="165" fontId="23" fillId="0" borderId="0" xfId="0" applyNumberFormat="1" applyFont="1" applyBorder="1" applyAlignment="1">
      <alignment horizontal="right" vertical="top" wrapText="1"/>
    </xf>
    <xf numFmtId="165" fontId="23" fillId="0" borderId="0" xfId="0" applyNumberFormat="1" applyFont="1" applyBorder="1" applyAlignment="1">
      <alignment horizontal="right"/>
    </xf>
    <xf numFmtId="165" fontId="23" fillId="0" borderId="0" xfId="0" applyNumberFormat="1" applyFont="1" applyBorder="1" applyAlignment="1">
      <alignment horizontal="right" wrapText="1"/>
    </xf>
    <xf numFmtId="165" fontId="23" fillId="0" borderId="0" xfId="0" applyNumberFormat="1" applyFont="1" applyAlignment="1">
      <alignment horizontal="right"/>
    </xf>
    <xf numFmtId="0" fontId="28" fillId="0" borderId="0" xfId="43" applyFont="1" applyFill="1" applyBorder="1"/>
    <xf numFmtId="165" fontId="28" fillId="0" borderId="0" xfId="0" applyNumberFormat="1" applyFont="1" applyAlignment="1">
      <alignment horizontal="right"/>
    </xf>
    <xf numFmtId="1" fontId="28" fillId="0" borderId="0" xfId="0" applyNumberFormat="1" applyFont="1" applyBorder="1" applyAlignment="1">
      <alignment horizontal="right" vertical="top" wrapText="1"/>
    </xf>
    <xf numFmtId="0" fontId="26" fillId="0" borderId="0" xfId="0" applyFont="1"/>
    <xf numFmtId="0" fontId="26" fillId="0" borderId="0" xfId="0" applyFont="1" applyBorder="1"/>
    <xf numFmtId="0" fontId="23" fillId="0" borderId="0" xfId="0" applyFont="1" applyAlignment="1">
      <alignment vertical="top"/>
    </xf>
    <xf numFmtId="0" fontId="23" fillId="0" borderId="19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23" fillId="0" borderId="22" xfId="0" applyFont="1" applyFill="1" applyBorder="1" applyAlignment="1">
      <alignment horizontal="center" vertical="center" wrapText="1"/>
    </xf>
    <xf numFmtId="0" fontId="29" fillId="0" borderId="0" xfId="0" applyFont="1"/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3" fillId="0" borderId="0" xfId="44"/>
    <xf numFmtId="49" fontId="21" fillId="33" borderId="29" xfId="44" applyNumberFormat="1" applyFont="1" applyFill="1" applyBorder="1" applyAlignment="1" applyProtection="1">
      <alignment horizontal="center" vertical="center" wrapText="1"/>
    </xf>
    <xf numFmtId="49" fontId="22" fillId="35" borderId="29" xfId="44" applyNumberFormat="1" applyFont="1" applyFill="1" applyBorder="1" applyAlignment="1" applyProtection="1"/>
    <xf numFmtId="49" fontId="22" fillId="35" borderId="33" xfId="44" applyNumberFormat="1" applyFont="1" applyFill="1" applyBorder="1" applyAlignment="1" applyProtection="1"/>
    <xf numFmtId="49" fontId="22" fillId="35" borderId="34" xfId="44" applyNumberFormat="1" applyFont="1" applyFill="1" applyBorder="1" applyAlignment="1" applyProtection="1"/>
    <xf numFmtId="49" fontId="22" fillId="35" borderId="35" xfId="44" applyNumberFormat="1" applyFont="1" applyFill="1" applyBorder="1" applyAlignment="1" applyProtection="1"/>
    <xf numFmtId="49" fontId="22" fillId="34" borderId="29" xfId="44" applyNumberFormat="1" applyFont="1" applyFill="1" applyBorder="1" applyAlignment="1" applyProtection="1"/>
    <xf numFmtId="1" fontId="22" fillId="34" borderId="29" xfId="44" applyNumberFormat="1" applyFont="1" applyFill="1" applyBorder="1" applyAlignment="1" applyProtection="1">
      <alignment horizontal="right"/>
    </xf>
    <xf numFmtId="1" fontId="22" fillId="35" borderId="29" xfId="44" applyNumberFormat="1" applyFont="1" applyFill="1" applyBorder="1" applyAlignment="1" applyProtection="1">
      <alignment horizontal="right"/>
    </xf>
    <xf numFmtId="1" fontId="0" fillId="0" borderId="0" xfId="0" applyNumberFormat="1"/>
    <xf numFmtId="1" fontId="22" fillId="36" borderId="29" xfId="44" applyNumberFormat="1" applyFont="1" applyFill="1" applyBorder="1" applyAlignment="1" applyProtection="1">
      <alignment horizontal="right"/>
    </xf>
    <xf numFmtId="49" fontId="22" fillId="36" borderId="35" xfId="44" applyNumberFormat="1" applyFont="1" applyFill="1" applyBorder="1" applyAlignment="1" applyProtection="1"/>
    <xf numFmtId="49" fontId="22" fillId="35" borderId="36" xfId="44" applyNumberFormat="1" applyFont="1" applyFill="1" applyBorder="1" applyAlignment="1" applyProtection="1"/>
    <xf numFmtId="49" fontId="45" fillId="34" borderId="32" xfId="44" applyNumberFormat="1" applyFont="1" applyFill="1" applyBorder="1" applyAlignment="1" applyProtection="1"/>
    <xf numFmtId="0" fontId="46" fillId="0" borderId="0" xfId="0" applyFont="1"/>
    <xf numFmtId="0" fontId="47" fillId="0" borderId="0" xfId="0" applyFont="1"/>
    <xf numFmtId="164" fontId="47" fillId="0" borderId="0" xfId="0" applyNumberFormat="1" applyFont="1"/>
    <xf numFmtId="164" fontId="28" fillId="0" borderId="0" xfId="0" applyNumberFormat="1" applyFont="1" applyBorder="1" applyAlignment="1">
      <alignment horizontal="right" vertical="center" wrapText="1"/>
    </xf>
    <xf numFmtId="0" fontId="49" fillId="0" borderId="0" xfId="0" applyFont="1"/>
    <xf numFmtId="0" fontId="50" fillId="0" borderId="0" xfId="0" applyFont="1" applyAlignment="1" applyProtection="1">
      <alignment vertical="center"/>
      <protection locked="0"/>
    </xf>
    <xf numFmtId="0" fontId="23" fillId="0" borderId="29" xfId="0" applyFont="1" applyBorder="1" applyAlignment="1">
      <alignment horizontal="center" vertical="center" wrapText="1"/>
    </xf>
    <xf numFmtId="165" fontId="23" fillId="0" borderId="0" xfId="0" applyNumberFormat="1" applyFont="1" applyAlignment="1">
      <alignment horizontal="right" vertic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3" fillId="0" borderId="0" xfId="0" applyFont="1" applyBorder="1"/>
    <xf numFmtId="0" fontId="5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" fontId="23" fillId="0" borderId="0" xfId="43" applyNumberFormat="1" applyFont="1" applyFill="1" applyBorder="1" applyAlignment="1">
      <alignment horizontal="center" vertical="center"/>
    </xf>
    <xf numFmtId="0" fontId="28" fillId="0" borderId="0" xfId="43" applyFont="1" applyFill="1" applyBorder="1" applyAlignment="1">
      <alignment vertical="center"/>
    </xf>
    <xf numFmtId="164" fontId="28" fillId="0" borderId="0" xfId="43" applyNumberFormat="1" applyFont="1" applyFill="1" applyBorder="1" applyAlignment="1">
      <alignment vertical="center"/>
    </xf>
    <xf numFmtId="165" fontId="28" fillId="0" borderId="0" xfId="0" applyNumberFormat="1" applyFont="1" applyBorder="1" applyAlignment="1">
      <alignment horizontal="right" vertical="center" wrapText="1"/>
    </xf>
    <xf numFmtId="1" fontId="28" fillId="0" borderId="0" xfId="0" applyNumberFormat="1" applyFont="1" applyBorder="1" applyAlignment="1">
      <alignment horizontal="right" vertical="center" wrapText="1"/>
    </xf>
    <xf numFmtId="166" fontId="28" fillId="0" borderId="0" xfId="0" applyNumberFormat="1" applyFont="1" applyAlignment="1">
      <alignment horizontal="right"/>
    </xf>
    <xf numFmtId="0" fontId="52" fillId="0" borderId="0" xfId="0" applyFont="1" applyAlignment="1">
      <alignment horizontal="left"/>
    </xf>
    <xf numFmtId="0" fontId="23" fillId="0" borderId="0" xfId="43" applyFont="1" applyFill="1" applyBorder="1" applyAlignment="1">
      <alignment vertical="center"/>
    </xf>
    <xf numFmtId="164" fontId="23" fillId="0" borderId="0" xfId="43" applyNumberFormat="1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right" vertical="center" wrapText="1"/>
    </xf>
    <xf numFmtId="1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/>
    </xf>
    <xf numFmtId="164" fontId="23" fillId="0" borderId="0" xfId="43" applyNumberFormat="1" applyFont="1" applyFill="1" applyBorder="1" applyAlignment="1">
      <alignment horizontal="right" vertical="center"/>
    </xf>
    <xf numFmtId="165" fontId="23" fillId="0" borderId="0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0" xfId="0" applyNumberFormat="1" applyFont="1" applyFill="1" applyBorder="1" applyAlignment="1">
      <alignment horizontal="right" vertical="center"/>
    </xf>
    <xf numFmtId="164" fontId="23" fillId="0" borderId="0" xfId="0" applyNumberFormat="1" applyFont="1" applyAlignment="1">
      <alignment horizontal="right" vertical="center"/>
    </xf>
    <xf numFmtId="0" fontId="28" fillId="0" borderId="0" xfId="43" applyFont="1" applyFill="1" applyBorder="1" applyAlignment="1">
      <alignment vertical="top"/>
    </xf>
    <xf numFmtId="164" fontId="28" fillId="0" borderId="0" xfId="43" applyNumberFormat="1" applyFont="1" applyFill="1" applyBorder="1" applyAlignment="1">
      <alignment vertical="top"/>
    </xf>
    <xf numFmtId="165" fontId="28" fillId="0" borderId="0" xfId="0" applyNumberFormat="1" applyFont="1" applyAlignment="1">
      <alignment vertical="top"/>
    </xf>
    <xf numFmtId="164" fontId="28" fillId="0" borderId="0" xfId="0" applyNumberFormat="1" applyFont="1" applyBorder="1" applyAlignment="1">
      <alignment vertical="top"/>
    </xf>
    <xf numFmtId="164" fontId="28" fillId="0" borderId="0" xfId="0" applyNumberFormat="1" applyFont="1" applyAlignment="1">
      <alignment vertical="top"/>
    </xf>
    <xf numFmtId="166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vertical="top"/>
    </xf>
    <xf numFmtId="0" fontId="28" fillId="0" borderId="37" xfId="43" applyFont="1" applyFill="1" applyBorder="1" applyAlignment="1"/>
    <xf numFmtId="0" fontId="28" fillId="0" borderId="0" xfId="43" applyFont="1" applyFill="1" applyBorder="1" applyAlignment="1"/>
    <xf numFmtId="165" fontId="28" fillId="0" borderId="0" xfId="0" applyNumberFormat="1" applyFont="1" applyAlignment="1"/>
    <xf numFmtId="1" fontId="28" fillId="0" borderId="0" xfId="0" applyNumberFormat="1" applyFont="1" applyBorder="1" applyAlignment="1"/>
    <xf numFmtId="164" fontId="28" fillId="0" borderId="0" xfId="0" applyNumberFormat="1" applyFont="1" applyBorder="1" applyAlignment="1"/>
    <xf numFmtId="164" fontId="28" fillId="0" borderId="0" xfId="0" applyNumberFormat="1" applyFont="1" applyAlignment="1"/>
    <xf numFmtId="0" fontId="0" fillId="0" borderId="0" xfId="0" applyAlignment="1"/>
    <xf numFmtId="0" fontId="23" fillId="0" borderId="0" xfId="0" applyFont="1" applyBorder="1" applyAlignment="1">
      <alignment horizontal="left" vertical="center" wrapText="1"/>
    </xf>
    <xf numFmtId="167" fontId="23" fillId="0" borderId="0" xfId="0" applyNumberFormat="1" applyFont="1" applyAlignment="1">
      <alignment vertical="center"/>
    </xf>
    <xf numFmtId="167" fontId="53" fillId="0" borderId="0" xfId="0" applyNumberFormat="1" applyFont="1" applyAlignment="1">
      <alignment vertical="center"/>
    </xf>
    <xf numFmtId="0" fontId="23" fillId="0" borderId="0" xfId="0" applyFont="1" applyFill="1" applyAlignment="1">
      <alignment vertical="center"/>
    </xf>
    <xf numFmtId="0" fontId="53" fillId="0" borderId="0" xfId="0" applyFont="1" applyAlignment="1">
      <alignment vertical="center"/>
    </xf>
    <xf numFmtId="0" fontId="23" fillId="0" borderId="0" xfId="0" applyFont="1" applyAlignment="1"/>
    <xf numFmtId="0" fontId="47" fillId="0" borderId="0" xfId="0" applyFont="1" applyAlignment="1">
      <alignment horizontal="center"/>
    </xf>
    <xf numFmtId="1" fontId="28" fillId="0" borderId="0" xfId="0" applyNumberFormat="1" applyFont="1" applyBorder="1" applyAlignment="1">
      <alignment vertical="top"/>
    </xf>
    <xf numFmtId="0" fontId="49" fillId="0" borderId="0" xfId="0" applyFont="1" applyAlignment="1">
      <alignment vertical="top"/>
    </xf>
    <xf numFmtId="0" fontId="47" fillId="0" borderId="0" xfId="0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0" fontId="54" fillId="0" borderId="0" xfId="0" applyFont="1"/>
    <xf numFmtId="164" fontId="54" fillId="0" borderId="0" xfId="0" applyNumberFormat="1" applyFont="1"/>
    <xf numFmtId="165" fontId="28" fillId="0" borderId="0" xfId="43" applyNumberFormat="1" applyFont="1" applyFill="1" applyBorder="1" applyAlignment="1">
      <alignment vertical="center"/>
    </xf>
    <xf numFmtId="165" fontId="23" fillId="0" borderId="0" xfId="43" applyNumberFormat="1" applyFont="1" applyFill="1" applyBorder="1" applyAlignment="1">
      <alignment vertical="center"/>
    </xf>
    <xf numFmtId="165" fontId="28" fillId="0" borderId="0" xfId="43" applyNumberFormat="1" applyFont="1" applyFill="1" applyBorder="1" applyAlignment="1">
      <alignment vertical="top"/>
    </xf>
    <xf numFmtId="165" fontId="23" fillId="0" borderId="0" xfId="43" applyNumberFormat="1" applyFont="1" applyFill="1" applyBorder="1" applyAlignment="1">
      <alignment horizontal="center" vertical="center"/>
    </xf>
    <xf numFmtId="164" fontId="23" fillId="37" borderId="0" xfId="43" applyNumberFormat="1" applyFont="1" applyFill="1" applyBorder="1" applyAlignment="1">
      <alignment vertical="center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23" xfId="0" applyNumberFormat="1" applyFont="1" applyBorder="1" applyAlignment="1">
      <alignment horizontal="center" vertical="center" wrapText="1"/>
    </xf>
    <xf numFmtId="1" fontId="23" fillId="0" borderId="24" xfId="0" applyNumberFormat="1" applyFont="1" applyBorder="1" applyAlignment="1">
      <alignment horizontal="center" vertical="center" wrapText="1"/>
    </xf>
    <xf numFmtId="1" fontId="47" fillId="0" borderId="0" xfId="0" applyNumberFormat="1" applyFont="1"/>
    <xf numFmtId="0" fontId="55" fillId="0" borderId="0" xfId="0" applyNumberFormat="1" applyFont="1"/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56" fillId="0" borderId="38" xfId="42" applyFont="1" applyFill="1" applyBorder="1"/>
    <xf numFmtId="0" fontId="27" fillId="0" borderId="38" xfId="42" applyFont="1" applyFill="1" applyBorder="1" applyAlignment="1">
      <alignment horizontal="right" vertical="center"/>
    </xf>
    <xf numFmtId="0" fontId="56" fillId="0" borderId="0" xfId="42" applyFont="1" applyFill="1"/>
    <xf numFmtId="0" fontId="56" fillId="0" borderId="0" xfId="42" applyFont="1" applyFill="1" applyAlignment="1">
      <alignment horizontal="left" vertical="center"/>
    </xf>
    <xf numFmtId="168" fontId="56" fillId="0" borderId="0" xfId="42" applyNumberFormat="1" applyFont="1" applyFill="1" applyAlignment="1">
      <alignment horizontal="left" vertical="center"/>
    </xf>
    <xf numFmtId="0" fontId="56" fillId="0" borderId="44" xfId="42" applyFont="1" applyFill="1" applyBorder="1" applyAlignment="1">
      <alignment horizontal="center" vertical="center" wrapText="1"/>
    </xf>
    <xf numFmtId="0" fontId="56" fillId="0" borderId="45" xfId="42" applyFont="1" applyFill="1" applyBorder="1" applyAlignment="1">
      <alignment horizontal="center" vertical="center" wrapText="1"/>
    </xf>
    <xf numFmtId="0" fontId="56" fillId="0" borderId="41" xfId="42" applyFont="1" applyFill="1" applyBorder="1" applyAlignment="1">
      <alignment horizontal="center" vertical="center" wrapText="1"/>
    </xf>
    <xf numFmtId="0" fontId="56" fillId="0" borderId="46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 vertical="center" wrapText="1"/>
    </xf>
    <xf numFmtId="3" fontId="26" fillId="0" borderId="46" xfId="42" applyNumberFormat="1" applyFont="1" applyFill="1" applyBorder="1" applyAlignment="1">
      <alignment horizontal="center" vertical="center" wrapText="1"/>
    </xf>
    <xf numFmtId="3" fontId="26" fillId="0" borderId="40" xfId="42" applyNumberFormat="1" applyFont="1" applyFill="1" applyBorder="1" applyAlignment="1">
      <alignment horizontal="center" vertical="center" wrapText="1"/>
    </xf>
    <xf numFmtId="3" fontId="26" fillId="0" borderId="41" xfId="42" applyNumberFormat="1" applyFont="1" applyFill="1" applyBorder="1" applyAlignment="1">
      <alignment horizontal="center" vertical="center" wrapText="1"/>
    </xf>
    <xf numFmtId="3" fontId="56" fillId="0" borderId="0" xfId="42" applyNumberFormat="1" applyFont="1" applyFill="1"/>
    <xf numFmtId="0" fontId="56" fillId="0" borderId="39" xfId="42" applyFont="1" applyFill="1" applyBorder="1" applyAlignment="1">
      <alignment horizontal="left"/>
    </xf>
    <xf numFmtId="169" fontId="56" fillId="0" borderId="39" xfId="42" applyNumberFormat="1" applyFont="1" applyFill="1" applyBorder="1" applyAlignment="1">
      <alignment horizontal="right"/>
    </xf>
    <xf numFmtId="169" fontId="56" fillId="0" borderId="48" xfId="42" applyNumberFormat="1" applyFont="1" applyFill="1" applyBorder="1" applyAlignment="1">
      <alignment horizontal="right"/>
    </xf>
    <xf numFmtId="169" fontId="56" fillId="0" borderId="45" xfId="42" applyNumberFormat="1" applyFont="1" applyFill="1" applyBorder="1" applyAlignment="1">
      <alignment horizontal="right"/>
    </xf>
    <xf numFmtId="169" fontId="56" fillId="0" borderId="44" xfId="42" applyNumberFormat="1" applyFont="1" applyFill="1" applyBorder="1" applyAlignment="1">
      <alignment horizontal="right"/>
    </xf>
    <xf numFmtId="170" fontId="56" fillId="0" borderId="45" xfId="42" applyNumberFormat="1" applyFont="1" applyFill="1" applyBorder="1" applyAlignment="1">
      <alignment horizontal="right"/>
    </xf>
    <xf numFmtId="170" fontId="56" fillId="0" borderId="48" xfId="42" applyNumberFormat="1" applyFont="1" applyFill="1" applyBorder="1" applyAlignment="1">
      <alignment horizontal="right"/>
    </xf>
    <xf numFmtId="170" fontId="56" fillId="0" borderId="44" xfId="42" applyNumberFormat="1" applyFont="1" applyFill="1" applyBorder="1" applyAlignment="1">
      <alignment horizontal="right"/>
    </xf>
    <xf numFmtId="169" fontId="56" fillId="0" borderId="43" xfId="42" applyNumberFormat="1" applyFont="1" applyFill="1" applyBorder="1" applyAlignment="1">
      <alignment horizontal="right"/>
    </xf>
    <xf numFmtId="169" fontId="56" fillId="0" borderId="0" xfId="42" applyNumberFormat="1" applyFont="1" applyFill="1" applyBorder="1" applyAlignment="1">
      <alignment horizontal="right"/>
    </xf>
    <xf numFmtId="169" fontId="56" fillId="0" borderId="49" xfId="42" applyNumberFormat="1" applyFont="1" applyFill="1" applyBorder="1" applyAlignment="1">
      <alignment horizontal="right"/>
    </xf>
    <xf numFmtId="169" fontId="56" fillId="0" borderId="50" xfId="42" applyNumberFormat="1" applyFont="1" applyFill="1" applyBorder="1" applyAlignment="1">
      <alignment horizontal="right"/>
    </xf>
    <xf numFmtId="170" fontId="56" fillId="0" borderId="0" xfId="42" applyNumberFormat="1" applyFont="1" applyFill="1" applyBorder="1" applyAlignment="1">
      <alignment horizontal="right"/>
    </xf>
    <xf numFmtId="170" fontId="56" fillId="0" borderId="50" xfId="42" applyNumberFormat="1" applyFont="1" applyFill="1" applyBorder="1" applyAlignment="1">
      <alignment horizontal="right"/>
    </xf>
    <xf numFmtId="0" fontId="56" fillId="0" borderId="43" xfId="42" applyFont="1" applyFill="1" applyBorder="1" applyAlignment="1">
      <alignment horizontal="left" indent="3"/>
    </xf>
    <xf numFmtId="169" fontId="56" fillId="0" borderId="47" xfId="42" applyNumberFormat="1" applyFont="1" applyFill="1" applyBorder="1" applyAlignment="1">
      <alignment horizontal="right"/>
    </xf>
    <xf numFmtId="169" fontId="56" fillId="0" borderId="51" xfId="42" applyNumberFormat="1" applyFont="1" applyFill="1" applyBorder="1" applyAlignment="1">
      <alignment horizontal="right"/>
    </xf>
    <xf numFmtId="169" fontId="56" fillId="0" borderId="52" xfId="42" applyNumberFormat="1" applyFont="1" applyFill="1" applyBorder="1" applyAlignment="1">
      <alignment horizontal="right"/>
    </xf>
    <xf numFmtId="169" fontId="56" fillId="0" borderId="53" xfId="42" applyNumberFormat="1" applyFont="1" applyFill="1" applyBorder="1" applyAlignment="1">
      <alignment horizontal="right"/>
    </xf>
    <xf numFmtId="170" fontId="56" fillId="0" borderId="51" xfId="42" applyNumberFormat="1" applyFont="1" applyFill="1" applyBorder="1" applyAlignment="1">
      <alignment horizontal="right"/>
    </xf>
    <xf numFmtId="170" fontId="56" fillId="0" borderId="53" xfId="42" applyNumberFormat="1" applyFont="1" applyFill="1" applyBorder="1" applyAlignment="1">
      <alignment horizontal="right"/>
    </xf>
    <xf numFmtId="0" fontId="58" fillId="0" borderId="48" xfId="42" applyNumberFormat="1" applyFont="1" applyFill="1" applyBorder="1" applyAlignment="1">
      <alignment horizontal="left" vertical="center"/>
    </xf>
    <xf numFmtId="0" fontId="56" fillId="0" borderId="48" xfId="42" applyFont="1" applyFill="1" applyBorder="1"/>
    <xf numFmtId="0" fontId="58" fillId="0" borderId="48" xfId="42" applyFont="1" applyFill="1" applyBorder="1" applyAlignment="1">
      <alignment horizontal="right" vertical="center"/>
    </xf>
    <xf numFmtId="0" fontId="56" fillId="0" borderId="43" xfId="42" applyFont="1" applyFill="1" applyBorder="1" applyAlignment="1">
      <alignment horizontal="left"/>
    </xf>
    <xf numFmtId="0" fontId="56" fillId="0" borderId="0" xfId="42" applyNumberFormat="1" applyFont="1" applyFill="1"/>
    <xf numFmtId="0" fontId="2" fillId="0" borderId="0" xfId="44" applyFont="1"/>
    <xf numFmtId="0" fontId="59" fillId="0" borderId="0" xfId="0" applyFont="1"/>
    <xf numFmtId="0" fontId="60" fillId="0" borderId="0" xfId="0" applyFont="1"/>
    <xf numFmtId="0" fontId="19" fillId="38" borderId="55" xfId="0" applyFont="1" applyFill="1" applyBorder="1" applyAlignment="1">
      <alignment horizontal="center" vertical="center" wrapText="1"/>
    </xf>
    <xf numFmtId="0" fontId="19" fillId="38" borderId="56" xfId="0" applyFont="1" applyFill="1" applyBorder="1" applyAlignment="1">
      <alignment horizontal="center" vertical="center" wrapText="1"/>
    </xf>
    <xf numFmtId="0" fontId="19" fillId="38" borderId="57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62" xfId="0" applyBorder="1"/>
    <xf numFmtId="0" fontId="19" fillId="38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vertical="center" wrapText="1"/>
    </xf>
    <xf numFmtId="0" fontId="50" fillId="0" borderId="0" xfId="0" applyFont="1" applyFill="1" applyAlignment="1" applyProtection="1">
      <alignment vertical="center"/>
      <protection locked="0"/>
    </xf>
    <xf numFmtId="0" fontId="51" fillId="0" borderId="0" xfId="0" applyFont="1" applyFill="1"/>
    <xf numFmtId="0" fontId="0" fillId="0" borderId="0" xfId="0" applyFill="1" applyAlignment="1">
      <alignment horizontal="left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top"/>
    </xf>
    <xf numFmtId="0" fontId="0" fillId="0" borderId="0" xfId="0" applyFill="1"/>
    <xf numFmtId="0" fontId="61" fillId="0" borderId="0" xfId="0" applyFont="1"/>
    <xf numFmtId="0" fontId="19" fillId="38" borderId="0" xfId="0" applyFont="1" applyFill="1" applyBorder="1" applyAlignment="1">
      <alignment horizontal="center" vertical="center" wrapText="1"/>
    </xf>
    <xf numFmtId="0" fontId="19" fillId="38" borderId="61" xfId="0" applyFont="1" applyFill="1" applyBorder="1" applyAlignment="1">
      <alignment horizontal="center" vertical="center" wrapText="1"/>
    </xf>
    <xf numFmtId="0" fontId="0" fillId="0" borderId="61" xfId="0" applyFill="1" applyBorder="1" applyAlignment="1">
      <alignment vertical="center" wrapText="1"/>
    </xf>
    <xf numFmtId="1" fontId="23" fillId="0" borderId="0" xfId="43" applyNumberFormat="1" applyFont="1" applyFill="1" applyBorder="1" applyAlignment="1">
      <alignment horizontal="right" vertical="center"/>
    </xf>
    <xf numFmtId="164" fontId="0" fillId="0" borderId="0" xfId="0" applyNumberFormat="1" applyAlignment="1"/>
    <xf numFmtId="165" fontId="23" fillId="37" borderId="0" xfId="43" applyNumberFormat="1" applyFont="1" applyFill="1" applyBorder="1" applyAlignment="1">
      <alignment vertical="center"/>
    </xf>
    <xf numFmtId="165" fontId="23" fillId="37" borderId="0" xfId="43" applyNumberFormat="1" applyFont="1" applyFill="1" applyBorder="1" applyAlignment="1">
      <alignment horizontal="right" vertical="center"/>
    </xf>
    <xf numFmtId="164" fontId="23" fillId="37" borderId="0" xfId="43" applyNumberFormat="1" applyFont="1" applyFill="1" applyBorder="1" applyAlignment="1">
      <alignment horizontal="right" vertical="center"/>
    </xf>
    <xf numFmtId="165" fontId="23" fillId="0" borderId="0" xfId="43" applyNumberFormat="1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center" wrapText="1"/>
    </xf>
    <xf numFmtId="0" fontId="1" fillId="0" borderId="0" xfId="44" applyFont="1"/>
    <xf numFmtId="0" fontId="23" fillId="0" borderId="29" xfId="0" applyFont="1" applyFill="1" applyBorder="1" applyAlignment="1">
      <alignment horizontal="center" vertical="center" wrapText="1"/>
    </xf>
    <xf numFmtId="0" fontId="62" fillId="0" borderId="0" xfId="85"/>
    <xf numFmtId="0" fontId="58" fillId="0" borderId="48" xfId="86" applyFont="1" applyFill="1" applyBorder="1" applyAlignment="1">
      <alignment horizontal="right" vertical="center"/>
    </xf>
    <xf numFmtId="0" fontId="56" fillId="0" borderId="48" xfId="86" applyFont="1" applyFill="1" applyBorder="1"/>
    <xf numFmtId="0" fontId="58" fillId="0" borderId="48" xfId="86" applyNumberFormat="1" applyFont="1" applyFill="1" applyBorder="1" applyAlignment="1">
      <alignment horizontal="left" vertical="center"/>
    </xf>
    <xf numFmtId="169" fontId="56" fillId="0" borderId="43" xfId="86" applyNumberFormat="1" applyFont="1" applyFill="1" applyBorder="1" applyAlignment="1">
      <alignment horizontal="right"/>
    </xf>
    <xf numFmtId="169" fontId="56" fillId="0" borderId="49" xfId="86" applyNumberFormat="1" applyFont="1" applyFill="1" applyBorder="1" applyAlignment="1">
      <alignment horizontal="right"/>
    </xf>
    <xf numFmtId="169" fontId="56" fillId="0" borderId="0" xfId="86" applyNumberFormat="1" applyFont="1" applyFill="1" applyBorder="1" applyAlignment="1">
      <alignment horizontal="right"/>
    </xf>
    <xf numFmtId="169" fontId="56" fillId="0" borderId="39" xfId="86" applyNumberFormat="1" applyFont="1" applyFill="1" applyBorder="1" applyAlignment="1">
      <alignment horizontal="right"/>
    </xf>
    <xf numFmtId="169" fontId="56" fillId="0" borderId="45" xfId="86" applyNumberFormat="1" applyFont="1" applyFill="1" applyBorder="1" applyAlignment="1">
      <alignment horizontal="right"/>
    </xf>
    <xf numFmtId="169" fontId="56" fillId="0" borderId="48" xfId="86" applyNumberFormat="1" applyFont="1" applyFill="1" applyBorder="1" applyAlignment="1">
      <alignment horizontal="right"/>
    </xf>
    <xf numFmtId="3" fontId="26" fillId="0" borderId="46" xfId="86" applyNumberFormat="1" applyFont="1" applyFill="1" applyBorder="1" applyAlignment="1">
      <alignment horizontal="center" vertical="center" wrapText="1"/>
    </xf>
    <xf numFmtId="3" fontId="26" fillId="0" borderId="41" xfId="86" applyNumberFormat="1" applyFont="1" applyFill="1" applyBorder="1" applyAlignment="1">
      <alignment horizontal="center" vertical="center" wrapText="1"/>
    </xf>
    <xf numFmtId="0" fontId="56" fillId="0" borderId="46" xfId="86" applyFont="1" applyFill="1" applyBorder="1" applyAlignment="1">
      <alignment horizontal="center" vertical="center" wrapText="1"/>
    </xf>
    <xf numFmtId="0" fontId="56" fillId="0" borderId="41" xfId="86" applyFont="1" applyFill="1" applyBorder="1" applyAlignment="1">
      <alignment horizontal="center" vertical="center" wrapText="1"/>
    </xf>
    <xf numFmtId="168" fontId="56" fillId="0" borderId="0" xfId="86" applyNumberFormat="1" applyFont="1" applyFill="1" applyAlignment="1">
      <alignment horizontal="left" vertical="center"/>
    </xf>
    <xf numFmtId="0" fontId="56" fillId="0" borderId="0" xfId="86" applyFont="1" applyFill="1" applyAlignment="1">
      <alignment horizontal="left" vertical="center"/>
    </xf>
    <xf numFmtId="0" fontId="27" fillId="0" borderId="38" xfId="86" applyFont="1" applyFill="1" applyBorder="1" applyAlignment="1">
      <alignment horizontal="right" vertical="center"/>
    </xf>
    <xf numFmtId="0" fontId="56" fillId="0" borderId="38" xfId="86" applyFont="1" applyFill="1" applyBorder="1"/>
    <xf numFmtId="0" fontId="56" fillId="0" borderId="39" xfId="86" applyFont="1" applyFill="1" applyBorder="1" applyAlignment="1">
      <alignment horizontal="left"/>
    </xf>
    <xf numFmtId="0" fontId="56" fillId="0" borderId="43" xfId="86" applyFont="1" applyFill="1" applyBorder="1" applyAlignment="1">
      <alignment horizontal="left" indent="1"/>
    </xf>
    <xf numFmtId="0" fontId="56" fillId="0" borderId="43" xfId="86" applyFont="1" applyFill="1" applyBorder="1" applyAlignment="1">
      <alignment horizontal="left" indent="2"/>
    </xf>
    <xf numFmtId="0" fontId="56" fillId="0" borderId="40" xfId="86" applyFont="1" applyFill="1" applyBorder="1" applyAlignment="1">
      <alignment horizontal="center" vertical="center" wrapText="1"/>
    </xf>
    <xf numFmtId="0" fontId="56" fillId="0" borderId="43" xfId="86" applyFont="1" applyFill="1" applyBorder="1" applyAlignment="1">
      <alignment horizontal="left" indent="3"/>
    </xf>
    <xf numFmtId="0" fontId="56" fillId="0" borderId="45" xfId="86" applyFont="1" applyFill="1" applyBorder="1" applyAlignment="1">
      <alignment horizontal="center" vertical="center" wrapText="1"/>
    </xf>
    <xf numFmtId="169" fontId="56" fillId="0" borderId="44" xfId="86" applyNumberFormat="1" applyFont="1" applyFill="1" applyBorder="1" applyAlignment="1">
      <alignment horizontal="right"/>
    </xf>
    <xf numFmtId="169" fontId="56" fillId="0" borderId="50" xfId="86" applyNumberFormat="1" applyFont="1" applyFill="1" applyBorder="1" applyAlignment="1">
      <alignment horizontal="right"/>
    </xf>
    <xf numFmtId="169" fontId="56" fillId="0" borderId="52" xfId="86" applyNumberFormat="1" applyFont="1" applyFill="1" applyBorder="1" applyAlignment="1">
      <alignment horizontal="right"/>
    </xf>
    <xf numFmtId="169" fontId="56" fillId="0" borderId="51" xfId="86" applyNumberFormat="1" applyFont="1" applyFill="1" applyBorder="1" applyAlignment="1">
      <alignment horizontal="right"/>
    </xf>
    <xf numFmtId="169" fontId="56" fillId="0" borderId="53" xfId="86" applyNumberFormat="1" applyFont="1" applyFill="1" applyBorder="1" applyAlignment="1">
      <alignment horizontal="right"/>
    </xf>
    <xf numFmtId="3" fontId="26" fillId="0" borderId="40" xfId="86" applyNumberFormat="1" applyFont="1" applyFill="1" applyBorder="1" applyAlignment="1">
      <alignment horizontal="center" vertical="center" wrapText="1"/>
    </xf>
    <xf numFmtId="0" fontId="56" fillId="0" borderId="44" xfId="86" applyFont="1" applyFill="1" applyBorder="1" applyAlignment="1">
      <alignment horizontal="center" vertical="center" wrapText="1"/>
    </xf>
    <xf numFmtId="169" fontId="56" fillId="0" borderId="47" xfId="86" applyNumberFormat="1" applyFont="1" applyFill="1" applyBorder="1" applyAlignment="1">
      <alignment horizontal="right"/>
    </xf>
    <xf numFmtId="170" fontId="56" fillId="0" borderId="45" xfId="86" applyNumberFormat="1" applyFont="1" applyFill="1" applyBorder="1" applyAlignment="1">
      <alignment horizontal="right"/>
    </xf>
    <xf numFmtId="170" fontId="56" fillId="0" borderId="48" xfId="86" applyNumberFormat="1" applyFont="1" applyFill="1" applyBorder="1" applyAlignment="1">
      <alignment horizontal="right"/>
    </xf>
    <xf numFmtId="170" fontId="56" fillId="0" borderId="44" xfId="86" applyNumberFormat="1" applyFont="1" applyFill="1" applyBorder="1" applyAlignment="1">
      <alignment horizontal="right"/>
    </xf>
    <xf numFmtId="170" fontId="56" fillId="0" borderId="0" xfId="86" applyNumberFormat="1" applyFont="1" applyFill="1" applyBorder="1" applyAlignment="1">
      <alignment horizontal="right"/>
    </xf>
    <xf numFmtId="170" fontId="56" fillId="0" borderId="50" xfId="86" applyNumberFormat="1" applyFont="1" applyFill="1" applyBorder="1" applyAlignment="1">
      <alignment horizontal="right"/>
    </xf>
    <xf numFmtId="170" fontId="56" fillId="0" borderId="51" xfId="86" applyNumberFormat="1" applyFont="1" applyFill="1" applyBorder="1" applyAlignment="1">
      <alignment horizontal="right"/>
    </xf>
    <xf numFmtId="170" fontId="56" fillId="0" borderId="53" xfId="86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8" fillId="38" borderId="69" xfId="0" applyFont="1" applyFill="1" applyBorder="1" applyAlignment="1">
      <alignment horizontal="center" vertical="center"/>
    </xf>
    <xf numFmtId="0" fontId="69" fillId="38" borderId="69" xfId="0" applyFont="1" applyFill="1" applyBorder="1" applyAlignment="1">
      <alignment horizontal="center" vertical="center"/>
    </xf>
    <xf numFmtId="0" fontId="68" fillId="38" borderId="69" xfId="0" applyFont="1" applyFill="1" applyBorder="1" applyAlignment="1">
      <alignment horizontal="right" vertical="center"/>
    </xf>
    <xf numFmtId="0" fontId="68" fillId="39" borderId="69" xfId="0" applyFont="1" applyFill="1" applyBorder="1" applyAlignment="1">
      <alignment horizontal="right" vertical="center"/>
    </xf>
    <xf numFmtId="0" fontId="68" fillId="38" borderId="76" xfId="0" applyFont="1" applyFill="1" applyBorder="1" applyAlignment="1">
      <alignment horizontal="center" vertical="center"/>
    </xf>
    <xf numFmtId="0" fontId="68" fillId="38" borderId="80" xfId="0" applyFont="1" applyFill="1" applyBorder="1" applyAlignment="1">
      <alignment horizontal="center" vertical="center"/>
    </xf>
    <xf numFmtId="0" fontId="0" fillId="0" borderId="81" xfId="0" applyBorder="1"/>
    <xf numFmtId="0" fontId="68" fillId="38" borderId="84" xfId="0" applyFont="1" applyFill="1" applyBorder="1" applyAlignment="1">
      <alignment horizontal="center" vertical="center"/>
    </xf>
    <xf numFmtId="0" fontId="68" fillId="38" borderId="85" xfId="0" applyFont="1" applyFill="1" applyBorder="1" applyAlignment="1">
      <alignment horizontal="center" vertical="center"/>
    </xf>
    <xf numFmtId="0" fontId="69" fillId="38" borderId="84" xfId="0" applyFont="1" applyFill="1" applyBorder="1" applyAlignment="1">
      <alignment horizontal="center" vertical="center"/>
    </xf>
    <xf numFmtId="0" fontId="0" fillId="0" borderId="86" xfId="0" applyBorder="1"/>
    <xf numFmtId="0" fontId="68" fillId="38" borderId="88" xfId="0" applyFont="1" applyFill="1" applyBorder="1" applyAlignment="1">
      <alignment horizontal="left" vertical="center"/>
    </xf>
    <xf numFmtId="0" fontId="68" fillId="38" borderId="84" xfId="0" applyFont="1" applyFill="1" applyBorder="1" applyAlignment="1">
      <alignment horizontal="right" vertical="center"/>
    </xf>
    <xf numFmtId="0" fontId="68" fillId="39" borderId="88" xfId="0" applyFont="1" applyFill="1" applyBorder="1" applyAlignment="1">
      <alignment horizontal="left" vertical="center"/>
    </xf>
    <xf numFmtId="0" fontId="68" fillId="39" borderId="84" xfId="0" applyFont="1" applyFill="1" applyBorder="1" applyAlignment="1">
      <alignment horizontal="right" vertical="center"/>
    </xf>
    <xf numFmtId="0" fontId="68" fillId="38" borderId="89" xfId="0" applyFont="1" applyFill="1" applyBorder="1" applyAlignment="1">
      <alignment horizontal="left" vertical="center"/>
    </xf>
    <xf numFmtId="0" fontId="68" fillId="38" borderId="90" xfId="0" applyFont="1" applyFill="1" applyBorder="1" applyAlignment="1">
      <alignment horizontal="right" vertical="center"/>
    </xf>
    <xf numFmtId="0" fontId="68" fillId="38" borderId="91" xfId="0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47" fillId="0" borderId="1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57" fillId="0" borderId="0" xfId="86" applyFont="1" applyFill="1" applyAlignment="1">
      <alignment horizontal="left" vertical="center" wrapText="1"/>
    </xf>
    <xf numFmtId="0" fontId="63" fillId="0" borderId="0" xfId="87" applyAlignment="1">
      <alignment horizontal="left" vertical="center" wrapText="1"/>
    </xf>
    <xf numFmtId="0" fontId="56" fillId="0" borderId="39" xfId="86" applyFont="1" applyFill="1" applyBorder="1" applyAlignment="1">
      <alignment horizontal="center" vertical="center" wrapText="1"/>
    </xf>
    <xf numFmtId="0" fontId="56" fillId="0" borderId="43" xfId="86" applyFont="1" applyFill="1" applyBorder="1" applyAlignment="1">
      <alignment horizontal="center" vertical="center" wrapText="1"/>
    </xf>
    <xf numFmtId="0" fontId="56" fillId="0" borderId="40" xfId="86" applyFont="1" applyFill="1" applyBorder="1" applyAlignment="1">
      <alignment horizontal="center"/>
    </xf>
    <xf numFmtId="0" fontId="56" fillId="0" borderId="40" xfId="86" applyFont="1" applyFill="1" applyBorder="1" applyAlignment="1">
      <alignment horizontal="center" vertical="center" wrapText="1"/>
    </xf>
    <xf numFmtId="0" fontId="56" fillId="0" borderId="42" xfId="86" applyFont="1" applyFill="1" applyBorder="1" applyAlignment="1">
      <alignment horizontal="center" vertical="center" wrapText="1"/>
    </xf>
    <xf numFmtId="0" fontId="56" fillId="0" borderId="47" xfId="86" applyFont="1" applyFill="1" applyBorder="1" applyAlignment="1">
      <alignment horizontal="center" vertical="center" wrapText="1"/>
    </xf>
    <xf numFmtId="0" fontId="56" fillId="0" borderId="41" xfId="86" applyFont="1" applyFill="1" applyBorder="1" applyAlignment="1">
      <alignment horizontal="center" vertical="center" wrapText="1"/>
    </xf>
    <xf numFmtId="0" fontId="68" fillId="38" borderId="77" xfId="0" applyFont="1" applyFill="1" applyBorder="1" applyAlignment="1">
      <alignment horizontal="center" vertical="center"/>
    </xf>
    <xf numFmtId="0" fontId="68" fillId="38" borderId="78" xfId="0" applyFont="1" applyFill="1" applyBorder="1" applyAlignment="1">
      <alignment horizontal="center" vertical="center"/>
    </xf>
    <xf numFmtId="0" fontId="68" fillId="38" borderId="79" xfId="0" applyFont="1" applyFill="1" applyBorder="1" applyAlignment="1">
      <alignment horizontal="center" vertical="center"/>
    </xf>
    <xf numFmtId="0" fontId="68" fillId="38" borderId="70" xfId="0" applyFont="1" applyFill="1" applyBorder="1" applyAlignment="1">
      <alignment horizontal="center" vertical="center"/>
    </xf>
    <xf numFmtId="0" fontId="68" fillId="38" borderId="0" xfId="0" applyFont="1" applyFill="1" applyBorder="1" applyAlignment="1">
      <alignment horizontal="center" vertical="center"/>
    </xf>
    <xf numFmtId="0" fontId="68" fillId="38" borderId="81" xfId="0" applyFont="1" applyFill="1" applyBorder="1" applyAlignment="1">
      <alignment horizontal="center" vertical="center"/>
    </xf>
    <xf numFmtId="0" fontId="68" fillId="38" borderId="71" xfId="0" applyFont="1" applyFill="1" applyBorder="1" applyAlignment="1">
      <alignment horizontal="center" vertical="center"/>
    </xf>
    <xf numFmtId="0" fontId="68" fillId="38" borderId="72" xfId="0" applyFont="1" applyFill="1" applyBorder="1" applyAlignment="1">
      <alignment horizontal="center" vertical="center"/>
    </xf>
    <xf numFmtId="0" fontId="68" fillId="38" borderId="82" xfId="0" applyFont="1" applyFill="1" applyBorder="1" applyAlignment="1">
      <alignment horizontal="center" vertical="center"/>
    </xf>
    <xf numFmtId="0" fontId="68" fillId="38" borderId="73" xfId="0" applyFont="1" applyFill="1" applyBorder="1" applyAlignment="1">
      <alignment horizontal="center" vertical="center"/>
    </xf>
    <xf numFmtId="0" fontId="68" fillId="38" borderId="74" xfId="0" applyFont="1" applyFill="1" applyBorder="1" applyAlignment="1">
      <alignment horizontal="center" vertical="center"/>
    </xf>
    <xf numFmtId="0" fontId="68" fillId="38" borderId="75" xfId="0" applyFont="1" applyFill="1" applyBorder="1" applyAlignment="1">
      <alignment horizontal="center" vertical="center"/>
    </xf>
    <xf numFmtId="0" fontId="68" fillId="38" borderId="83" xfId="0" applyFont="1" applyFill="1" applyBorder="1" applyAlignment="1">
      <alignment horizontal="center" vertical="center"/>
    </xf>
    <xf numFmtId="0" fontId="68" fillId="39" borderId="87" xfId="0" applyFont="1" applyFill="1" applyBorder="1" applyAlignment="1">
      <alignment horizontal="left" vertical="center"/>
    </xf>
    <xf numFmtId="0" fontId="68" fillId="39" borderId="74" xfId="0" applyFont="1" applyFill="1" applyBorder="1" applyAlignment="1">
      <alignment horizontal="left" vertical="center"/>
    </xf>
    <xf numFmtId="0" fontId="68" fillId="39" borderId="83" xfId="0" applyFont="1" applyFill="1" applyBorder="1" applyAlignment="1">
      <alignment horizontal="left" vertical="center"/>
    </xf>
    <xf numFmtId="0" fontId="23" fillId="0" borderId="30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57" fillId="0" borderId="0" xfId="42" applyFont="1" applyFill="1" applyAlignment="1">
      <alignment horizontal="left" vertical="center" wrapText="1"/>
    </xf>
    <xf numFmtId="0" fontId="3" fillId="0" borderId="0" xfId="44" applyAlignment="1">
      <alignment horizontal="left" vertical="center" wrapText="1"/>
    </xf>
    <xf numFmtId="0" fontId="56" fillId="0" borderId="39" xfId="42" applyFont="1" applyFill="1" applyBorder="1" applyAlignment="1">
      <alignment horizontal="center" vertical="center" wrapText="1"/>
    </xf>
    <xf numFmtId="0" fontId="56" fillId="0" borderId="43" xfId="42" applyFont="1" applyFill="1" applyBorder="1" applyAlignment="1">
      <alignment horizontal="center" vertical="center" wrapText="1"/>
    </xf>
    <xf numFmtId="0" fontId="56" fillId="0" borderId="47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/>
    </xf>
    <xf numFmtId="0" fontId="56" fillId="0" borderId="41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 vertical="center" wrapText="1"/>
    </xf>
    <xf numFmtId="0" fontId="56" fillId="0" borderId="42" xfId="4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6" xfId="0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68" xfId="0" applyBorder="1" applyAlignment="1">
      <alignment vertical="center" wrapText="1"/>
    </xf>
    <xf numFmtId="0" fontId="19" fillId="38" borderId="58" xfId="0" applyFont="1" applyFill="1" applyBorder="1" applyAlignment="1">
      <alignment horizontal="center" vertical="center" wrapText="1"/>
    </xf>
    <xf numFmtId="0" fontId="19" fillId="38" borderId="59" xfId="0" applyFont="1" applyFill="1" applyBorder="1" applyAlignment="1">
      <alignment horizontal="center" vertical="center" wrapText="1"/>
    </xf>
    <xf numFmtId="0" fontId="19" fillId="38" borderId="60" xfId="0" applyFont="1" applyFill="1" applyBorder="1" applyAlignment="1">
      <alignment horizontal="center" vertical="center" wrapText="1"/>
    </xf>
    <xf numFmtId="0" fontId="19" fillId="38" borderId="61" xfId="0" applyFont="1" applyFill="1" applyBorder="1" applyAlignment="1">
      <alignment horizontal="center" vertical="center" wrapText="1"/>
    </xf>
    <xf numFmtId="0" fontId="19" fillId="38" borderId="0" xfId="0" applyFont="1" applyFill="1" applyBorder="1" applyAlignment="1">
      <alignment horizontal="center" vertical="center" wrapText="1"/>
    </xf>
    <xf numFmtId="0" fontId="19" fillId="38" borderId="62" xfId="0" applyFont="1" applyFill="1" applyBorder="1" applyAlignment="1">
      <alignment horizontal="center" vertical="center" wrapText="1"/>
    </xf>
    <xf numFmtId="0" fontId="19" fillId="38" borderId="63" xfId="0" applyFont="1" applyFill="1" applyBorder="1" applyAlignment="1">
      <alignment horizontal="center" vertical="center" wrapText="1"/>
    </xf>
    <xf numFmtId="0" fontId="19" fillId="38" borderId="64" xfId="0" applyFont="1" applyFill="1" applyBorder="1" applyAlignment="1">
      <alignment horizontal="center" vertical="center" wrapText="1"/>
    </xf>
    <xf numFmtId="0" fontId="19" fillId="38" borderId="65" xfId="0" applyFont="1" applyFill="1" applyBorder="1" applyAlignment="1">
      <alignment horizontal="center" vertical="center" wrapText="1"/>
    </xf>
    <xf numFmtId="0" fontId="19" fillId="38" borderId="66" xfId="0" applyFont="1" applyFill="1" applyBorder="1" applyAlignment="1">
      <alignment horizontal="center" vertical="center" wrapText="1"/>
    </xf>
    <xf numFmtId="0" fontId="19" fillId="38" borderId="67" xfId="0" applyFont="1" applyFill="1" applyBorder="1" applyAlignment="1">
      <alignment horizontal="center" vertical="center" wrapText="1"/>
    </xf>
    <xf numFmtId="0" fontId="19" fillId="38" borderId="68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49" fontId="21" fillId="33" borderId="30" xfId="44" applyNumberFormat="1" applyFont="1" applyFill="1" applyBorder="1" applyAlignment="1" applyProtection="1">
      <alignment horizontal="center" vertical="center" wrapText="1"/>
    </xf>
    <xf numFmtId="49" fontId="21" fillId="33" borderId="32" xfId="44" applyNumberFormat="1" applyFont="1" applyFill="1" applyBorder="1" applyAlignment="1" applyProtection="1">
      <alignment horizontal="center" vertical="center" wrapText="1"/>
    </xf>
    <xf numFmtId="49" fontId="21" fillId="33" borderId="31" xfId="44" applyNumberFormat="1" applyFont="1" applyFill="1" applyBorder="1" applyAlignment="1" applyProtection="1">
      <alignment horizontal="center" vertical="center" wrapText="1"/>
    </xf>
    <xf numFmtId="49" fontId="21" fillId="33" borderId="33" xfId="44" applyNumberFormat="1" applyFont="1" applyFill="1" applyBorder="1" applyAlignment="1" applyProtection="1">
      <alignment horizontal="center" vertical="center" wrapText="1"/>
    </xf>
    <xf numFmtId="49" fontId="21" fillId="33" borderId="35" xfId="44" applyNumberFormat="1" applyFont="1" applyFill="1" applyBorder="1" applyAlignment="1" applyProtection="1">
      <alignment horizontal="center" vertical="center" wrapText="1"/>
    </xf>
    <xf numFmtId="49" fontId="21" fillId="33" borderId="34" xfId="44" applyNumberFormat="1" applyFont="1" applyFill="1" applyBorder="1" applyAlignment="1" applyProtection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49" fontId="22" fillId="35" borderId="33" xfId="44" applyNumberFormat="1" applyFont="1" applyFill="1" applyBorder="1" applyAlignment="1" applyProtection="1"/>
    <xf numFmtId="49" fontId="22" fillId="35" borderId="35" xfId="44" applyNumberFormat="1" applyFont="1" applyFill="1" applyBorder="1" applyAlignment="1" applyProtection="1"/>
    <xf numFmtId="49" fontId="22" fillId="35" borderId="34" xfId="44" applyNumberFormat="1" applyFont="1" applyFill="1" applyBorder="1" applyAlignment="1" applyProtection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21" fillId="33" borderId="11" xfId="42" applyNumberFormat="1" applyFont="1" applyFill="1" applyBorder="1" applyAlignment="1" applyProtection="1">
      <alignment horizontal="center" vertical="center" wrapText="1"/>
    </xf>
    <xf numFmtId="49" fontId="21" fillId="33" borderId="13" xfId="42" applyNumberFormat="1" applyFont="1" applyFill="1" applyBorder="1" applyAlignment="1" applyProtection="1">
      <alignment horizontal="center" vertical="center" wrapText="1"/>
    </xf>
    <xf numFmtId="49" fontId="21" fillId="33" borderId="12" xfId="42" applyNumberFormat="1" applyFont="1" applyFill="1" applyBorder="1" applyAlignment="1" applyProtection="1">
      <alignment horizontal="center" vertical="center" wrapText="1"/>
    </xf>
    <xf numFmtId="49" fontId="21" fillId="33" borderId="14" xfId="42" applyNumberFormat="1" applyFont="1" applyFill="1" applyBorder="1" applyAlignment="1" applyProtection="1">
      <alignment horizontal="center" vertical="center" wrapText="1"/>
    </xf>
    <xf numFmtId="49" fontId="21" fillId="33" borderId="16" xfId="42" applyNumberFormat="1" applyFont="1" applyFill="1" applyBorder="1" applyAlignment="1" applyProtection="1">
      <alignment horizontal="center" vertical="center" wrapText="1"/>
    </xf>
    <xf numFmtId="49" fontId="21" fillId="33" borderId="15" xfId="42" applyNumberFormat="1" applyFont="1" applyFill="1" applyBorder="1" applyAlignment="1" applyProtection="1">
      <alignment horizontal="center" vertical="center" wrapText="1"/>
    </xf>
    <xf numFmtId="49" fontId="22" fillId="34" borderId="14" xfId="42" applyNumberFormat="1" applyFont="1" applyFill="1" applyBorder="1" applyAlignment="1" applyProtection="1"/>
    <xf numFmtId="49" fontId="22" fillId="34" borderId="16" xfId="42" applyNumberFormat="1" applyFont="1" applyFill="1" applyBorder="1" applyAlignment="1" applyProtection="1"/>
    <xf numFmtId="49" fontId="22" fillId="34" borderId="15" xfId="42" applyNumberFormat="1" applyFont="1" applyFill="1" applyBorder="1" applyAlignment="1" applyProtection="1"/>
    <xf numFmtId="0" fontId="68" fillId="39" borderId="80" xfId="0" applyFont="1" applyFill="1" applyBorder="1" applyAlignment="1">
      <alignment horizontal="left" vertical="center"/>
    </xf>
  </cellXfs>
  <cellStyles count="94">
    <cellStyle name="20 % - Akzent1" xfId="19" builtinId="30" customBuiltin="1"/>
    <cellStyle name="20 % - Akzent1 2" xfId="62" xr:uid="{00000000-0005-0000-0000-000001000000}"/>
    <cellStyle name="20 % - Akzent2" xfId="23" builtinId="34" customBuiltin="1"/>
    <cellStyle name="20 % - Akzent2 2" xfId="66" xr:uid="{00000000-0005-0000-0000-000003000000}"/>
    <cellStyle name="20 % - Akzent3" xfId="27" builtinId="38" customBuiltin="1"/>
    <cellStyle name="20 % - Akzent3 2" xfId="70" xr:uid="{00000000-0005-0000-0000-000005000000}"/>
    <cellStyle name="20 % - Akzent4" xfId="31" builtinId="42" customBuiltin="1"/>
    <cellStyle name="20 % - Akzent4 2" xfId="74" xr:uid="{00000000-0005-0000-0000-000007000000}"/>
    <cellStyle name="20 % - Akzent5" xfId="35" builtinId="46" customBuiltin="1"/>
    <cellStyle name="20 % - Akzent5 2" xfId="78" xr:uid="{00000000-0005-0000-0000-000009000000}"/>
    <cellStyle name="20 % - Akzent6" xfId="39" builtinId="50" customBuiltin="1"/>
    <cellStyle name="20 % - Akzent6 2" xfId="82" xr:uid="{00000000-0005-0000-0000-00000B000000}"/>
    <cellStyle name="40 % - Akzent1" xfId="20" builtinId="31" customBuiltin="1"/>
    <cellStyle name="40 % - Akzent1 2" xfId="63" xr:uid="{00000000-0005-0000-0000-00000D000000}"/>
    <cellStyle name="40 % - Akzent2" xfId="24" builtinId="35" customBuiltin="1"/>
    <cellStyle name="40 % - Akzent2 2" xfId="67" xr:uid="{00000000-0005-0000-0000-00000F000000}"/>
    <cellStyle name="40 % - Akzent3" xfId="28" builtinId="39" customBuiltin="1"/>
    <cellStyle name="40 % - Akzent3 2" xfId="71" xr:uid="{00000000-0005-0000-0000-000011000000}"/>
    <cellStyle name="40 % - Akzent4" xfId="32" builtinId="43" customBuiltin="1"/>
    <cellStyle name="40 % - Akzent4 2" xfId="75" xr:uid="{00000000-0005-0000-0000-000013000000}"/>
    <cellStyle name="40 % - Akzent5" xfId="36" builtinId="47" customBuiltin="1"/>
    <cellStyle name="40 % - Akzent5 2" xfId="79" xr:uid="{00000000-0005-0000-0000-000015000000}"/>
    <cellStyle name="40 % - Akzent6" xfId="40" builtinId="51" customBuiltin="1"/>
    <cellStyle name="40 % - Akzent6 2" xfId="83" xr:uid="{00000000-0005-0000-0000-000017000000}"/>
    <cellStyle name="60 % - Akzent1" xfId="21" builtinId="32" customBuiltin="1"/>
    <cellStyle name="60 % - Akzent1 2" xfId="64" xr:uid="{00000000-0005-0000-0000-000019000000}"/>
    <cellStyle name="60 % - Akzent2" xfId="25" builtinId="36" customBuiltin="1"/>
    <cellStyle name="60 % - Akzent2 2" xfId="68" xr:uid="{00000000-0005-0000-0000-00001B000000}"/>
    <cellStyle name="60 % - Akzent3" xfId="29" builtinId="40" customBuiltin="1"/>
    <cellStyle name="60 % - Akzent3 2" xfId="72" xr:uid="{00000000-0005-0000-0000-00001D000000}"/>
    <cellStyle name="60 % - Akzent4" xfId="33" builtinId="44" customBuiltin="1"/>
    <cellStyle name="60 % - Akzent4 2" xfId="76" xr:uid="{00000000-0005-0000-0000-00001F000000}"/>
    <cellStyle name="60 % - Akzent5" xfId="37" builtinId="48" customBuiltin="1"/>
    <cellStyle name="60 % - Akzent5 2" xfId="80" xr:uid="{00000000-0005-0000-0000-000021000000}"/>
    <cellStyle name="60 % - Akzent6" xfId="41" builtinId="52" customBuiltin="1"/>
    <cellStyle name="60 % - Akzent6 2" xfId="84" xr:uid="{00000000-0005-0000-0000-000023000000}"/>
    <cellStyle name="Akzent1" xfId="18" builtinId="29" customBuiltin="1"/>
    <cellStyle name="Akzent1 2" xfId="61" xr:uid="{00000000-0005-0000-0000-000025000000}"/>
    <cellStyle name="Akzent2" xfId="22" builtinId="33" customBuiltin="1"/>
    <cellStyle name="Akzent2 2" xfId="65" xr:uid="{00000000-0005-0000-0000-000027000000}"/>
    <cellStyle name="Akzent3" xfId="26" builtinId="37" customBuiltin="1"/>
    <cellStyle name="Akzent3 2" xfId="69" xr:uid="{00000000-0005-0000-0000-000029000000}"/>
    <cellStyle name="Akzent4" xfId="30" builtinId="41" customBuiltin="1"/>
    <cellStyle name="Akzent4 2" xfId="73" xr:uid="{00000000-0005-0000-0000-00002B000000}"/>
    <cellStyle name="Akzent5" xfId="34" builtinId="45" customBuiltin="1"/>
    <cellStyle name="Akzent5 2" xfId="77" xr:uid="{00000000-0005-0000-0000-00002D000000}"/>
    <cellStyle name="Akzent6" xfId="38" builtinId="49" customBuiltin="1"/>
    <cellStyle name="Akzent6 2" xfId="81" xr:uid="{00000000-0005-0000-0000-00002F000000}"/>
    <cellStyle name="Ausgabe" xfId="10" builtinId="21" customBuiltin="1"/>
    <cellStyle name="Ausgabe 2" xfId="53" xr:uid="{00000000-0005-0000-0000-000031000000}"/>
    <cellStyle name="Berechnung" xfId="11" builtinId="22" customBuiltin="1"/>
    <cellStyle name="Berechnung 2" xfId="54" xr:uid="{00000000-0005-0000-0000-000033000000}"/>
    <cellStyle name="Eingabe" xfId="9" builtinId="20" customBuiltin="1"/>
    <cellStyle name="Eingabe 2" xfId="52" xr:uid="{00000000-0005-0000-0000-000035000000}"/>
    <cellStyle name="Ergebnis" xfId="17" builtinId="25" customBuiltin="1"/>
    <cellStyle name="Ergebnis 2" xfId="60" xr:uid="{00000000-0005-0000-0000-000037000000}"/>
    <cellStyle name="Erklärender Text" xfId="16" builtinId="53" customBuiltin="1"/>
    <cellStyle name="Erklärender Text 2" xfId="59" xr:uid="{00000000-0005-0000-0000-000039000000}"/>
    <cellStyle name="Gut" xfId="6" builtinId="26" customBuiltin="1"/>
    <cellStyle name="Gut 2" xfId="49" xr:uid="{00000000-0005-0000-0000-00003B000000}"/>
    <cellStyle name="Hyperlink 3 3" xfId="89" xr:uid="{00000000-0005-0000-0000-000000000000}"/>
    <cellStyle name="Link 2" xfId="90" xr:uid="{00000000-0005-0000-0000-000002000000}"/>
    <cellStyle name="Neutral" xfId="8" builtinId="28" customBuiltin="1"/>
    <cellStyle name="Neutral 2" xfId="51" xr:uid="{00000000-0005-0000-0000-00003D000000}"/>
    <cellStyle name="Notiz" xfId="15" builtinId="10" customBuiltin="1"/>
    <cellStyle name="Notiz 2" xfId="58" xr:uid="{00000000-0005-0000-0000-00003F000000}"/>
    <cellStyle name="Schlecht" xfId="7" builtinId="27" customBuiltin="1"/>
    <cellStyle name="Schlecht 2" xfId="50" xr:uid="{00000000-0005-0000-0000-000041000000}"/>
    <cellStyle name="Standard" xfId="0" builtinId="0"/>
    <cellStyle name="Standard 2" xfId="42" xr:uid="{00000000-0005-0000-0000-000043000000}"/>
    <cellStyle name="Standard 2 2" xfId="91" xr:uid="{00000000-0005-0000-0000-000005000000}"/>
    <cellStyle name="Standard 2 3" xfId="88" xr:uid="{00000000-0005-0000-0000-000006000000}"/>
    <cellStyle name="Standard 2 4" xfId="92" xr:uid="{00000000-0005-0000-0000-000007000000}"/>
    <cellStyle name="Standard 2 5" xfId="86" xr:uid="{00000000-0005-0000-0000-000004000000}"/>
    <cellStyle name="Standard 3" xfId="44" xr:uid="{00000000-0005-0000-0000-000044000000}"/>
    <cellStyle name="Standard 3 2" xfId="87" xr:uid="{00000000-0005-0000-0000-000008000000}"/>
    <cellStyle name="Standard 4" xfId="93" xr:uid="{00000000-0005-0000-0000-000009000000}"/>
    <cellStyle name="Standard 5" xfId="85" xr:uid="{00000000-0005-0000-0000-00005D000000}"/>
    <cellStyle name="Standard_PT_4_2_1" xfId="43" xr:uid="{00000000-0005-0000-0000-000045000000}"/>
    <cellStyle name="Überschrift" xfId="1" builtinId="15" customBuiltin="1"/>
    <cellStyle name="Überschrift 1" xfId="2" builtinId="16" customBuiltin="1"/>
    <cellStyle name="Überschrift 1 2" xfId="45" xr:uid="{00000000-0005-0000-0000-000048000000}"/>
    <cellStyle name="Überschrift 2" xfId="3" builtinId="17" customBuiltin="1"/>
    <cellStyle name="Überschrift 2 2" xfId="46" xr:uid="{00000000-0005-0000-0000-00004A000000}"/>
    <cellStyle name="Überschrift 3" xfId="4" builtinId="18" customBuiltin="1"/>
    <cellStyle name="Überschrift 3 2" xfId="47" xr:uid="{00000000-0005-0000-0000-00004C000000}"/>
    <cellStyle name="Überschrift 4" xfId="5" builtinId="19" customBuiltin="1"/>
    <cellStyle name="Überschrift 4 2" xfId="48" xr:uid="{00000000-0005-0000-0000-00004E000000}"/>
    <cellStyle name="Verknüpfte Zelle" xfId="12" builtinId="24" customBuiltin="1"/>
    <cellStyle name="Verknüpfte Zelle 2" xfId="55" xr:uid="{00000000-0005-0000-0000-000050000000}"/>
    <cellStyle name="Warnender Text" xfId="14" builtinId="11" customBuiltin="1"/>
    <cellStyle name="Warnender Text 2" xfId="57" xr:uid="{00000000-0005-0000-0000-000052000000}"/>
    <cellStyle name="Zelle überprüfen" xfId="13" builtinId="23" customBuiltin="1"/>
    <cellStyle name="Zelle überprüfen 2" xfId="56" xr:uid="{00000000-0005-0000-0000-000054000000}"/>
  </cellStyles>
  <dxfs count="70">
    <dxf>
      <font>
        <color theme="8"/>
      </font>
    </dxf>
    <dxf>
      <font>
        <color theme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6" formatCode="###\ ###\ ###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5FFE6-6AB8-46F1-B919-EBC3A0B73953}" name="Tabelle4" displayName="Tabelle4" ref="A9:BM61" totalsRowShown="0" headerRowDxfId="68" dataDxfId="67" headerRowCellStyle="Standard_PT_4_2_1">
  <autoFilter ref="A9:BM61" xr:uid="{23083F7D-4E91-4DFA-80E3-352770F02452}"/>
  <tableColumns count="65">
    <tableColumn id="1" xr3:uid="{4E3B2A0D-048F-4140-ACCF-5EE5219B53D8}" name="1" dataDxfId="66"/>
    <tableColumn id="2" xr3:uid="{63E977A4-47C2-4239-B7CE-CA7B812FA002}" name="2" dataDxfId="65" dataCellStyle="Standard_PT_4_2_1"/>
    <tableColumn id="3" xr3:uid="{A8290584-329A-4B83-AF3C-9B5DAAB33849}" name="3" dataDxfId="64" dataCellStyle="Standard_PT_4_2_1">
      <calculatedColumnFormula>VLOOKUP((A10),'2019_C4_Rohdaten_BA'!$A$10:$O$59,5,FALSE)</calculatedColumnFormula>
    </tableColumn>
    <tableColumn id="4" xr3:uid="{0566C1C4-DCEB-42A8-8E8A-0E797266F204}" name="4" dataDxfId="63" dataCellStyle="Standard_PT_4_2_1">
      <calculatedColumnFormula>VLOOKUP((A10),'2019_C4_Rohdaten_BA'!$A$10:$O$59,6,FALSE)</calculatedColumnFormula>
    </tableColumn>
    <tableColumn id="5" xr3:uid="{AC767508-3F6C-4BB4-AB54-7FC21E247CF2}" name="5" dataDxfId="62" dataCellStyle="Standard_PT_4_2_1">
      <calculatedColumnFormula>VLOOKUP((A10),'2019_C4_Rohdaten_BA'!$A$10:$O$59,7,FALSE)</calculatedColumnFormula>
    </tableColumn>
    <tableColumn id="6" xr3:uid="{30190870-1695-4383-8F4C-54AB81EEBBB8}" name="6" dataDxfId="61" dataCellStyle="Standard_PT_4_2_1">
      <calculatedColumnFormula>VLOOKUP((A10),'2019_C4_Rohdaten_BA'!$A$10:$O$59,12,FALSE)</calculatedColumnFormula>
    </tableColumn>
    <tableColumn id="7" xr3:uid="{2110D79F-6E35-491F-9637-ABB5C64C8C64}" name="7" dataDxfId="60" dataCellStyle="Standard_PT_4_2_1">
      <calculatedColumnFormula>VLOOKUP((A10),'2019_C4_Rohdaten_BA'!$A$10:$O$59,13,FALSE)</calculatedColumnFormula>
    </tableColumn>
    <tableColumn id="8" xr3:uid="{FDE16B11-285E-475D-8112-34EBB715F92C}" name="8" dataDxfId="59" dataCellStyle="Standard_PT_4_2_1">
      <calculatedColumnFormula>VLOOKUP((A10),'2019_C4_Rohdaten_BA'!$A$10:$O$59,14,FALSE)</calculatedColumnFormula>
    </tableColumn>
    <tableColumn id="9" xr3:uid="{13CB2158-95FC-44C6-9C59-593BBAEF1BB8}" name="9" dataDxfId="58" dataCellStyle="Standard_PT_4_2_1">
      <calculatedColumnFormula>VLOOKUP((A10),'2019_C4_Rohdaten_BA'!$A$10:$O$59,15,FALSE)</calculatedColumnFormula>
    </tableColumn>
    <tableColumn id="10" xr3:uid="{317FFF87-ED3A-4972-8FDA-326B64EFA2FE}" name="10" dataDxfId="57" dataCellStyle="Standard_PT_4_2_1"/>
    <tableColumn id="11" xr3:uid="{131F716E-8C52-4FE6-8DA6-54E9174139D4}" name="11" dataDxfId="56" dataCellStyle="Standard_PT_4_2_1"/>
    <tableColumn id="12" xr3:uid="{70D13ACB-1DDA-4701-AC21-F956D462C7EA}" name="12" dataDxfId="55" dataCellStyle="Standard_PT_4_2_1"/>
    <tableColumn id="13" xr3:uid="{C1F6ED18-EF76-4FE0-8C5B-970CE6082B71}" name="13" dataDxfId="54" dataCellStyle="Standard_PT_4_2_1"/>
    <tableColumn id="14" xr3:uid="{56E39D8A-1183-4B52-AD41-5D49AEFF142F}" name="14" dataDxfId="53" dataCellStyle="Standard_PT_4_2_1"/>
    <tableColumn id="15" xr3:uid="{EB84BC8B-A1A3-4025-B6DB-3C62B775B2C0}" name="15" dataDxfId="52" dataCellStyle="Standard_PT_4_2_1"/>
    <tableColumn id="16" xr3:uid="{C595DCEF-5011-46F2-80CE-20DB8A821FD6}" name="16" dataDxfId="51" dataCellStyle="Standard_PT_4_2_1"/>
    <tableColumn id="17" xr3:uid="{F217ED80-1430-4F45-A67A-1168613E4587}" name="17" dataDxfId="50" dataCellStyle="Standard_PT_4_2_1"/>
    <tableColumn id="18" xr3:uid="{C5878465-5837-4A6C-B327-F4736FDD7F71}" name="18" dataDxfId="49" dataCellStyle="Standard_PT_4_2_1"/>
    <tableColumn id="19" xr3:uid="{8050C7A2-722F-4695-B567-44B9BB5AC2AE}" name="19" dataDxfId="48" dataCellStyle="Standard_PT_4_2_1"/>
    <tableColumn id="20" xr3:uid="{8CF40DA1-A041-4C42-8477-F377014C7222}" name="20" dataDxfId="47" dataCellStyle="Standard_PT_4_2_1"/>
    <tableColumn id="21" xr3:uid="{55B0EDA9-3159-4A72-9559-83ACCF3BF828}" name="21" dataDxfId="46" dataCellStyle="Standard_PT_4_2_1"/>
    <tableColumn id="22" xr3:uid="{E73C78EC-3497-4C3C-83BF-BB26A331D115}" name="22" dataDxfId="45" dataCellStyle="Standard_PT_4_2_1"/>
    <tableColumn id="23" xr3:uid="{635BC6DC-8F7D-4EC7-AD94-8C53863E2ADA}" name="23" dataDxfId="44" dataCellStyle="Standard_PT_4_2_1"/>
    <tableColumn id="24" xr3:uid="{59654907-6299-4A06-94CD-2361703A5368}" name="24" dataDxfId="43" dataCellStyle="Standard_PT_4_2_1"/>
    <tableColumn id="25" xr3:uid="{575DF7E3-6FCD-4204-A8B1-31284671C438}" name="25" dataDxfId="42" dataCellStyle="Standard_PT_4_2_1"/>
    <tableColumn id="26" xr3:uid="{C18916FD-46F2-4ABB-AB0E-A1935A19CC30}" name="26" dataDxfId="41" dataCellStyle="Standard_PT_4_2_1"/>
    <tableColumn id="27" xr3:uid="{4E2FC2C1-9ECB-4BD0-B5AD-13A013F72FEC}" name="27" dataDxfId="40" dataCellStyle="Standard_PT_4_2_1"/>
    <tableColumn id="28" xr3:uid="{6D1D3B18-9A62-4F67-8FF2-9CC479106F9D}" name="28" dataDxfId="39" dataCellStyle="Standard_PT_4_2_1"/>
    <tableColumn id="29" xr3:uid="{37F637E0-9280-4CB1-97FE-0EC47D5ADC21}" name="29" dataDxfId="38" dataCellStyle="Standard_PT_4_2_1"/>
    <tableColumn id="30" xr3:uid="{A9F49956-0CB1-432E-A112-57F3C1382D4A}" name="30" dataDxfId="37" dataCellStyle="Standard_PT_4_2_1"/>
    <tableColumn id="31" xr3:uid="{80E9355B-4058-4240-B26F-EAE67E419938}" name="31" dataDxfId="36"/>
    <tableColumn id="32" xr3:uid="{31B8BD61-0293-4992-9EED-6DEB80E92F37}" name="32" dataDxfId="35"/>
    <tableColumn id="33" xr3:uid="{A03FF45A-B081-437D-9586-09AEF865B1F2}" name="33" dataDxfId="34"/>
    <tableColumn id="34" xr3:uid="{915B682E-C9B3-4A87-B895-FEA400164504}" name="34" dataDxfId="33"/>
    <tableColumn id="35" xr3:uid="{6378E484-9DC8-4CD6-AA21-36C0960FFBB0}" name="35" dataDxfId="32"/>
    <tableColumn id="36" xr3:uid="{09BC7EE2-16FA-4B6E-A44E-FFC327CB1FC9}" name="36" dataDxfId="31"/>
    <tableColumn id="37" xr3:uid="{1EF1023F-600B-4B25-90CB-0B6B28041410}" name="37" dataDxfId="30"/>
    <tableColumn id="38" xr3:uid="{3B9091EC-1130-4060-AE7E-6EF35A0C3C81}" name="38" dataDxfId="29"/>
    <tableColumn id="39" xr3:uid="{B14F5833-5CD1-45EE-B92A-37E39071FEEB}" name="39" dataDxfId="28"/>
    <tableColumn id="40" xr3:uid="{4B1CD8A8-1AB5-460F-82B8-4A58214A25EC}" name="40" dataDxfId="27"/>
    <tableColumn id="41" xr3:uid="{570A320D-C9CF-43F4-9138-8DA24913FEE0}" name="41" dataDxfId="26"/>
    <tableColumn id="42" xr3:uid="{629BC9A5-43B6-49E5-BC30-0A830F0AE3BA}" name="42" dataDxfId="25"/>
    <tableColumn id="43" xr3:uid="{DC3A6474-2382-482B-9D0A-CACC2DC02AF4}" name="43" dataDxfId="24"/>
    <tableColumn id="44" xr3:uid="{392248E6-D76C-402B-8082-0F6CFB6C124F}" name="44" dataDxfId="23"/>
    <tableColumn id="45" xr3:uid="{87786E20-A1D9-4EE3-B4A4-34893BF1566D}" name="45" dataDxfId="22"/>
    <tableColumn id="46" xr3:uid="{DE35A32A-3CCB-4D3A-83BC-65ED7A87237C}" name="46" dataDxfId="21"/>
    <tableColumn id="47" xr3:uid="{C7CDC8AE-D3CE-4BE8-8C94-347F0BE87512}" name="47" dataDxfId="20"/>
    <tableColumn id="48" xr3:uid="{8B298BC7-FDBF-4FEB-8BDE-D6A86913300B}" name="48" dataDxfId="19"/>
    <tableColumn id="49" xr3:uid="{83A9AE1C-C036-4F50-A8C8-A74C6AE7C8F4}" name="49" dataDxfId="18"/>
    <tableColumn id="50" xr3:uid="{25F44953-FA53-4374-9850-9644CA1F75DD}" name="50" dataDxfId="17"/>
    <tableColumn id="51" xr3:uid="{0C90C103-E96D-4FB9-BB98-0E7623FEDDF2}" name="51" dataDxfId="16"/>
    <tableColumn id="52" xr3:uid="{91540C3F-8594-45D4-9390-29D6A0840F8B}" name="52" dataDxfId="15"/>
    <tableColumn id="53" xr3:uid="{D0DF96A5-A356-440B-B876-507E19D1E1A1}" name="53" dataDxfId="14"/>
    <tableColumn id="54" xr3:uid="{B91FC51B-3B7E-4E7C-BA57-FB34D42599B1}" name="54" dataDxfId="13"/>
    <tableColumn id="55" xr3:uid="{5B8D6C22-D685-4F77-A225-2536BB62B242}" name="55" dataDxfId="12"/>
    <tableColumn id="56" xr3:uid="{E3970AB8-B751-4235-83DF-4869BDA1651A}" name="56" dataDxfId="11"/>
    <tableColumn id="57" xr3:uid="{C69FAEA1-918F-410F-816D-9CDF5A1F82F7}" name="57" dataDxfId="10"/>
    <tableColumn id="58" xr3:uid="{8FB141B4-D6B7-4694-90E1-07B9A6F22E3D}" name="58" dataDxfId="9"/>
    <tableColumn id="59" xr3:uid="{B12FFAF8-FD92-4B3D-834D-8DE54688B3D0}" name="59" dataDxfId="8"/>
    <tableColumn id="60" xr3:uid="{2D6CAFBA-70B3-4F3C-BA0D-2FD4227CF4B9}" name="60" dataDxfId="7"/>
    <tableColumn id="61" xr3:uid="{B84820E5-2E58-4903-BC32-CC5139B0AB00}" name="61" dataDxfId="6"/>
    <tableColumn id="62" xr3:uid="{0D3DB772-E445-4C90-8EFB-0E1E47D3CEE7}" name="62" dataDxfId="5"/>
    <tableColumn id="63" xr3:uid="{855F7F44-8199-4265-B03A-3234D4DE6FA8}" name="63" dataDxfId="4"/>
    <tableColumn id="64" xr3:uid="{4C832EBA-1CAB-4DB9-B0B7-0B41B1523E13}" name="64" dataDxfId="3"/>
    <tableColumn id="65" xr3:uid="{D88609FB-324D-4E41-9649-8F8A92FDC142}" name="65" dataDxfId="2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>
    <tabColor theme="5"/>
  </sheetPr>
  <dimension ref="A1:BN66"/>
  <sheetViews>
    <sheetView topLeftCell="A25" zoomScale="175" zoomScaleNormal="175" workbookViewId="0">
      <selection activeCell="A10" sqref="A10:A61"/>
    </sheetView>
    <sheetView workbookViewId="1"/>
  </sheetViews>
  <sheetFormatPr baseColWidth="10" defaultRowHeight="13.5"/>
  <cols>
    <col min="2" max="2" width="28.5" bestFit="1" customWidth="1"/>
    <col min="3" max="9" width="11" customWidth="1"/>
    <col min="10" max="16" width="11" style="186"/>
  </cols>
  <sheetData>
    <row r="1" spans="1:66" ht="30" customHeight="1">
      <c r="A1" s="55" t="s">
        <v>161</v>
      </c>
      <c r="J1" s="180"/>
      <c r="K1" s="180"/>
      <c r="L1" s="180"/>
      <c r="M1" s="180"/>
      <c r="N1" s="180"/>
      <c r="O1" s="180"/>
      <c r="P1" s="180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8"/>
      <c r="AG1" s="58"/>
      <c r="AH1" s="58"/>
      <c r="AI1" s="58"/>
      <c r="AJ1" s="58"/>
      <c r="AK1" s="58"/>
      <c r="AL1" s="58"/>
      <c r="AM1" s="58"/>
      <c r="AN1" s="58"/>
      <c r="AO1" s="59"/>
      <c r="AS1" s="60"/>
    </row>
    <row r="2" spans="1:66" ht="30" customHeight="1">
      <c r="A2" s="61" t="s">
        <v>164</v>
      </c>
      <c r="J2" s="181"/>
      <c r="K2" s="181"/>
      <c r="L2" s="181"/>
      <c r="M2" s="181"/>
      <c r="N2" s="181"/>
      <c r="O2" s="181"/>
      <c r="P2" s="18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S2" s="60"/>
    </row>
    <row r="3" spans="1:66">
      <c r="B3" s="62"/>
      <c r="C3" s="62"/>
      <c r="D3" s="62"/>
      <c r="E3" s="62"/>
      <c r="F3" s="62"/>
      <c r="G3" s="62"/>
      <c r="H3" s="62"/>
      <c r="I3" s="62"/>
      <c r="J3" s="182"/>
      <c r="K3" s="182"/>
      <c r="L3" s="182"/>
      <c r="M3" s="182"/>
      <c r="N3" s="182"/>
      <c r="O3" s="182"/>
      <c r="P3" s="18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0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</row>
    <row r="4" spans="1:66">
      <c r="B4" s="62"/>
      <c r="C4" s="62"/>
      <c r="D4" s="62"/>
      <c r="E4" s="62"/>
      <c r="F4" s="62"/>
      <c r="G4" s="62"/>
      <c r="H4" s="62"/>
      <c r="I4" s="62"/>
      <c r="J4" s="182"/>
      <c r="K4" s="182"/>
      <c r="L4" s="182"/>
      <c r="M4" s="182"/>
      <c r="N4" s="182"/>
      <c r="O4" s="182"/>
      <c r="P4" s="18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0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</row>
    <row r="5" spans="1:66" ht="8.25" customHeight="1">
      <c r="A5" s="272" t="s">
        <v>220</v>
      </c>
      <c r="B5" s="280" t="s">
        <v>86</v>
      </c>
      <c r="C5" s="283">
        <v>2019</v>
      </c>
      <c r="D5" s="284"/>
      <c r="E5" s="284"/>
      <c r="F5" s="284"/>
      <c r="G5" s="284"/>
      <c r="H5" s="284"/>
      <c r="I5" s="285"/>
      <c r="J5" s="283">
        <v>2018</v>
      </c>
      <c r="K5" s="284"/>
      <c r="L5" s="284"/>
      <c r="M5" s="284"/>
      <c r="N5" s="284"/>
      <c r="O5" s="284"/>
      <c r="P5" s="285"/>
      <c r="Q5" s="276">
        <v>2017</v>
      </c>
      <c r="R5" s="277"/>
      <c r="S5" s="277"/>
      <c r="T5" s="277"/>
      <c r="U5" s="277"/>
      <c r="V5" s="277"/>
      <c r="W5" s="278"/>
      <c r="X5" s="276">
        <v>2016</v>
      </c>
      <c r="Y5" s="277"/>
      <c r="Z5" s="277"/>
      <c r="AA5" s="277"/>
      <c r="AB5" s="277"/>
      <c r="AC5" s="277"/>
      <c r="AD5" s="278"/>
      <c r="AE5" s="276">
        <v>2015</v>
      </c>
      <c r="AF5" s="277"/>
      <c r="AG5" s="277"/>
      <c r="AH5" s="277"/>
      <c r="AI5" s="277"/>
      <c r="AJ5" s="277"/>
      <c r="AK5" s="278"/>
      <c r="AL5" s="276">
        <v>2014</v>
      </c>
      <c r="AM5" s="277"/>
      <c r="AN5" s="277"/>
      <c r="AO5" s="277"/>
      <c r="AP5" s="277"/>
      <c r="AQ5" s="277"/>
      <c r="AR5" s="278"/>
      <c r="AS5" s="276">
        <v>2013</v>
      </c>
      <c r="AT5" s="277"/>
      <c r="AU5" s="277"/>
      <c r="AV5" s="277"/>
      <c r="AW5" s="277"/>
      <c r="AX5" s="277"/>
      <c r="AY5" s="278"/>
      <c r="AZ5" s="276">
        <v>2011</v>
      </c>
      <c r="BA5" s="277"/>
      <c r="BB5" s="277"/>
      <c r="BC5" s="277"/>
      <c r="BD5" s="277"/>
      <c r="BE5" s="277"/>
      <c r="BF5" s="278"/>
      <c r="BG5" s="279">
        <v>2010</v>
      </c>
      <c r="BH5" s="279"/>
      <c r="BI5" s="279"/>
      <c r="BJ5" s="279"/>
      <c r="BK5" s="279"/>
      <c r="BL5" s="279"/>
      <c r="BM5" s="276"/>
      <c r="BN5" s="63"/>
    </row>
    <row r="6" spans="1:66" ht="8.25" customHeight="1">
      <c r="A6" s="273"/>
      <c r="B6" s="281"/>
      <c r="C6" s="265" t="s">
        <v>160</v>
      </c>
      <c r="D6" s="265"/>
      <c r="E6" s="265"/>
      <c r="F6" s="266" t="s">
        <v>223</v>
      </c>
      <c r="G6" s="286"/>
      <c r="H6" s="286"/>
      <c r="I6" s="287"/>
      <c r="J6" s="265" t="s">
        <v>160</v>
      </c>
      <c r="K6" s="265"/>
      <c r="L6" s="265"/>
      <c r="M6" s="266" t="s">
        <v>223</v>
      </c>
      <c r="N6" s="286"/>
      <c r="O6" s="286"/>
      <c r="P6" s="287"/>
      <c r="Q6" s="270" t="s">
        <v>160</v>
      </c>
      <c r="R6" s="270"/>
      <c r="S6" s="270"/>
      <c r="T6" s="267" t="s">
        <v>223</v>
      </c>
      <c r="U6" s="268"/>
      <c r="V6" s="268"/>
      <c r="W6" s="269"/>
      <c r="X6" s="270" t="s">
        <v>160</v>
      </c>
      <c r="Y6" s="270"/>
      <c r="Z6" s="270"/>
      <c r="AA6" s="267" t="s">
        <v>223</v>
      </c>
      <c r="AB6" s="268"/>
      <c r="AC6" s="268"/>
      <c r="AD6" s="269"/>
      <c r="AE6" s="270" t="s">
        <v>160</v>
      </c>
      <c r="AF6" s="270"/>
      <c r="AG6" s="270"/>
      <c r="AH6" s="267" t="s">
        <v>223</v>
      </c>
      <c r="AI6" s="268"/>
      <c r="AJ6" s="268"/>
      <c r="AK6" s="269"/>
      <c r="AL6" s="270" t="s">
        <v>160</v>
      </c>
      <c r="AM6" s="270"/>
      <c r="AN6" s="270"/>
      <c r="AO6" s="267" t="s">
        <v>223</v>
      </c>
      <c r="AP6" s="268"/>
      <c r="AQ6" s="268"/>
      <c r="AR6" s="269"/>
      <c r="AS6" s="270" t="s">
        <v>160</v>
      </c>
      <c r="AT6" s="270"/>
      <c r="AU6" s="270"/>
      <c r="AV6" s="267" t="s">
        <v>223</v>
      </c>
      <c r="AW6" s="268"/>
      <c r="AX6" s="268"/>
      <c r="AY6" s="269"/>
      <c r="AZ6" s="270" t="s">
        <v>160</v>
      </c>
      <c r="BA6" s="270"/>
      <c r="BB6" s="270"/>
      <c r="BC6" s="267" t="s">
        <v>223</v>
      </c>
      <c r="BD6" s="268"/>
      <c r="BE6" s="268"/>
      <c r="BF6" s="269"/>
      <c r="BG6" s="275" t="s">
        <v>160</v>
      </c>
      <c r="BH6" s="275"/>
      <c r="BI6" s="275"/>
      <c r="BJ6" s="267" t="s">
        <v>223</v>
      </c>
      <c r="BK6" s="268"/>
      <c r="BL6" s="268"/>
      <c r="BM6" s="269"/>
      <c r="BN6" s="62"/>
    </row>
    <row r="7" spans="1:66" ht="8.25" customHeight="1">
      <c r="A7" s="273"/>
      <c r="B7" s="281"/>
      <c r="C7" s="183" t="s">
        <v>28</v>
      </c>
      <c r="D7" s="183" t="s">
        <v>89</v>
      </c>
      <c r="E7" s="183" t="s">
        <v>90</v>
      </c>
      <c r="F7" s="183" t="s">
        <v>91</v>
      </c>
      <c r="G7" s="183" t="s">
        <v>92</v>
      </c>
      <c r="H7" s="183" t="s">
        <v>93</v>
      </c>
      <c r="I7" s="183" t="s">
        <v>131</v>
      </c>
      <c r="J7" s="183" t="s">
        <v>28</v>
      </c>
      <c r="K7" s="183" t="s">
        <v>89</v>
      </c>
      <c r="L7" s="183" t="s">
        <v>90</v>
      </c>
      <c r="M7" s="183" t="s">
        <v>91</v>
      </c>
      <c r="N7" s="183" t="s">
        <v>92</v>
      </c>
      <c r="O7" s="183" t="s">
        <v>93</v>
      </c>
      <c r="P7" s="183" t="s">
        <v>131</v>
      </c>
      <c r="Q7" s="56" t="s">
        <v>28</v>
      </c>
      <c r="R7" s="56" t="s">
        <v>89</v>
      </c>
      <c r="S7" s="56" t="s">
        <v>90</v>
      </c>
      <c r="T7" s="56" t="s">
        <v>91</v>
      </c>
      <c r="U7" s="56" t="s">
        <v>92</v>
      </c>
      <c r="V7" s="56" t="s">
        <v>93</v>
      </c>
      <c r="W7" s="56" t="s">
        <v>131</v>
      </c>
      <c r="X7" s="56" t="s">
        <v>28</v>
      </c>
      <c r="Y7" s="56" t="s">
        <v>89</v>
      </c>
      <c r="Z7" s="56" t="s">
        <v>90</v>
      </c>
      <c r="AA7" s="56" t="s">
        <v>91</v>
      </c>
      <c r="AB7" s="56" t="s">
        <v>92</v>
      </c>
      <c r="AC7" s="56" t="s">
        <v>93</v>
      </c>
      <c r="AD7" s="56" t="s">
        <v>131</v>
      </c>
      <c r="AE7" s="56" t="s">
        <v>28</v>
      </c>
      <c r="AF7" s="56" t="s">
        <v>89</v>
      </c>
      <c r="AG7" s="56" t="s">
        <v>90</v>
      </c>
      <c r="AH7" s="56" t="s">
        <v>91</v>
      </c>
      <c r="AI7" s="56" t="s">
        <v>92</v>
      </c>
      <c r="AJ7" s="56" t="s">
        <v>93</v>
      </c>
      <c r="AK7" s="56" t="s">
        <v>131</v>
      </c>
      <c r="AL7" s="56" t="s">
        <v>28</v>
      </c>
      <c r="AM7" s="56" t="s">
        <v>89</v>
      </c>
      <c r="AN7" s="56" t="s">
        <v>90</v>
      </c>
      <c r="AO7" s="56" t="s">
        <v>91</v>
      </c>
      <c r="AP7" s="56" t="s">
        <v>92</v>
      </c>
      <c r="AQ7" s="56" t="s">
        <v>93</v>
      </c>
      <c r="AR7" s="56" t="s">
        <v>131</v>
      </c>
      <c r="AS7" s="56" t="s">
        <v>28</v>
      </c>
      <c r="AT7" s="56" t="s">
        <v>89</v>
      </c>
      <c r="AU7" s="56" t="s">
        <v>90</v>
      </c>
      <c r="AV7" s="56" t="s">
        <v>91</v>
      </c>
      <c r="AW7" s="56" t="s">
        <v>92</v>
      </c>
      <c r="AX7" s="56" t="s">
        <v>93</v>
      </c>
      <c r="AY7" s="56" t="s">
        <v>131</v>
      </c>
      <c r="AZ7" s="56" t="s">
        <v>28</v>
      </c>
      <c r="BA7" s="56" t="s">
        <v>89</v>
      </c>
      <c r="BB7" s="56" t="s">
        <v>90</v>
      </c>
      <c r="BC7" s="56" t="s">
        <v>91</v>
      </c>
      <c r="BD7" s="56" t="s">
        <v>92</v>
      </c>
      <c r="BE7" s="56" t="s">
        <v>93</v>
      </c>
      <c r="BF7" s="56" t="s">
        <v>131</v>
      </c>
      <c r="BG7" s="56" t="s">
        <v>28</v>
      </c>
      <c r="BH7" s="56" t="s">
        <v>89</v>
      </c>
      <c r="BI7" s="56" t="s">
        <v>90</v>
      </c>
      <c r="BJ7" s="56" t="s">
        <v>91</v>
      </c>
      <c r="BK7" s="56" t="s">
        <v>92</v>
      </c>
      <c r="BL7" s="64" t="s">
        <v>93</v>
      </c>
      <c r="BM7" s="64" t="s">
        <v>131</v>
      </c>
      <c r="BN7" s="62"/>
    </row>
    <row r="8" spans="1:66" ht="8.25" customHeight="1">
      <c r="A8" s="274"/>
      <c r="B8" s="282"/>
      <c r="C8" s="265" t="s">
        <v>84</v>
      </c>
      <c r="D8" s="265"/>
      <c r="E8" s="265"/>
      <c r="F8" s="265" t="s">
        <v>85</v>
      </c>
      <c r="G8" s="265"/>
      <c r="H8" s="266"/>
      <c r="I8" s="184"/>
      <c r="J8" s="265" t="s">
        <v>84</v>
      </c>
      <c r="K8" s="265"/>
      <c r="L8" s="265"/>
      <c r="M8" s="265" t="s">
        <v>85</v>
      </c>
      <c r="N8" s="265"/>
      <c r="O8" s="266"/>
      <c r="P8" s="184"/>
      <c r="Q8" s="270" t="s">
        <v>84</v>
      </c>
      <c r="R8" s="270"/>
      <c r="S8" s="270"/>
      <c r="T8" s="270" t="s">
        <v>85</v>
      </c>
      <c r="U8" s="270"/>
      <c r="V8" s="267"/>
      <c r="W8" s="65"/>
      <c r="X8" s="270" t="s">
        <v>84</v>
      </c>
      <c r="Y8" s="270"/>
      <c r="Z8" s="270"/>
      <c r="AA8" s="270" t="s">
        <v>85</v>
      </c>
      <c r="AB8" s="270"/>
      <c r="AC8" s="267"/>
      <c r="AD8" s="65"/>
      <c r="AE8" s="270" t="s">
        <v>84</v>
      </c>
      <c r="AF8" s="270"/>
      <c r="AG8" s="270"/>
      <c r="AH8" s="270" t="s">
        <v>85</v>
      </c>
      <c r="AI8" s="270"/>
      <c r="AJ8" s="267"/>
      <c r="AK8" s="66"/>
      <c r="AL8" s="269" t="s">
        <v>84</v>
      </c>
      <c r="AM8" s="270"/>
      <c r="AN8" s="270"/>
      <c r="AO8" s="267" t="s">
        <v>85</v>
      </c>
      <c r="AP8" s="268"/>
      <c r="AQ8" s="268"/>
      <c r="AR8" s="268"/>
      <c r="AS8" s="269" t="s">
        <v>84</v>
      </c>
      <c r="AT8" s="270"/>
      <c r="AU8" s="270"/>
      <c r="AV8" s="267" t="s">
        <v>85</v>
      </c>
      <c r="AW8" s="268"/>
      <c r="AX8" s="268"/>
      <c r="AY8" s="268"/>
      <c r="AZ8" s="269" t="s">
        <v>84</v>
      </c>
      <c r="BA8" s="270"/>
      <c r="BB8" s="270"/>
      <c r="BC8" s="267" t="s">
        <v>85</v>
      </c>
      <c r="BD8" s="268"/>
      <c r="BE8" s="268"/>
      <c r="BF8" s="268"/>
      <c r="BG8" s="269" t="s">
        <v>84</v>
      </c>
      <c r="BH8" s="270"/>
      <c r="BI8" s="270"/>
      <c r="BJ8" s="270" t="s">
        <v>85</v>
      </c>
      <c r="BK8" s="270"/>
      <c r="BL8" s="267"/>
      <c r="BM8" s="62"/>
      <c r="BN8" s="62"/>
    </row>
    <row r="9" spans="1:66" ht="8.25" customHeight="1">
      <c r="A9" s="67" t="s">
        <v>18</v>
      </c>
      <c r="B9" s="67" t="s">
        <v>19</v>
      </c>
      <c r="C9" s="67"/>
      <c r="D9" s="67"/>
      <c r="E9" s="67"/>
      <c r="F9" s="67"/>
      <c r="G9" s="67"/>
      <c r="H9" s="67"/>
      <c r="I9" s="67"/>
      <c r="J9" s="67" t="s">
        <v>20</v>
      </c>
      <c r="K9" s="67" t="s">
        <v>21</v>
      </c>
      <c r="L9" s="67" t="s">
        <v>22</v>
      </c>
      <c r="M9" s="67" t="s">
        <v>23</v>
      </c>
      <c r="N9" s="67" t="s">
        <v>24</v>
      </c>
      <c r="O9" s="67" t="s">
        <v>25</v>
      </c>
      <c r="P9" s="67" t="s">
        <v>26</v>
      </c>
      <c r="Q9" s="67" t="s">
        <v>165</v>
      </c>
      <c r="R9" s="67" t="s">
        <v>166</v>
      </c>
      <c r="S9" s="67" t="s">
        <v>167</v>
      </c>
      <c r="T9" s="67" t="s">
        <v>168</v>
      </c>
      <c r="U9" s="67" t="s">
        <v>169</v>
      </c>
      <c r="V9" s="67" t="s">
        <v>170</v>
      </c>
      <c r="W9" s="67" t="s">
        <v>171</v>
      </c>
      <c r="X9" s="114" t="s">
        <v>172</v>
      </c>
      <c r="Y9" s="114" t="s">
        <v>173</v>
      </c>
      <c r="Z9" s="114" t="s">
        <v>174</v>
      </c>
      <c r="AA9" s="67" t="s">
        <v>175</v>
      </c>
      <c r="AB9" s="67" t="s">
        <v>176</v>
      </c>
      <c r="AC9" s="67" t="s">
        <v>177</v>
      </c>
      <c r="AD9" s="67" t="s">
        <v>178</v>
      </c>
      <c r="AE9" s="67" t="s">
        <v>179</v>
      </c>
      <c r="AF9" s="67" t="s">
        <v>180</v>
      </c>
      <c r="AG9" s="67" t="s">
        <v>181</v>
      </c>
      <c r="AH9" s="67" t="s">
        <v>182</v>
      </c>
      <c r="AI9" s="67" t="s">
        <v>183</v>
      </c>
      <c r="AJ9" s="67" t="s">
        <v>184</v>
      </c>
      <c r="AK9" s="67" t="s">
        <v>185</v>
      </c>
      <c r="AL9" s="67" t="s">
        <v>186</v>
      </c>
      <c r="AM9" s="67" t="s">
        <v>187</v>
      </c>
      <c r="AN9" s="67" t="s">
        <v>188</v>
      </c>
      <c r="AO9" s="67" t="s">
        <v>189</v>
      </c>
      <c r="AP9" s="67" t="s">
        <v>190</v>
      </c>
      <c r="AQ9" s="67" t="s">
        <v>191</v>
      </c>
      <c r="AR9" s="67" t="s">
        <v>192</v>
      </c>
      <c r="AS9" s="67" t="s">
        <v>193</v>
      </c>
      <c r="AT9" s="67" t="s">
        <v>194</v>
      </c>
      <c r="AU9" s="67" t="s">
        <v>195</v>
      </c>
      <c r="AV9" s="67" t="s">
        <v>196</v>
      </c>
      <c r="AW9" s="67" t="s">
        <v>197</v>
      </c>
      <c r="AX9" s="67" t="s">
        <v>198</v>
      </c>
      <c r="AY9" s="67" t="s">
        <v>199</v>
      </c>
      <c r="AZ9" s="67" t="s">
        <v>200</v>
      </c>
      <c r="BA9" s="67" t="s">
        <v>201</v>
      </c>
      <c r="BB9" s="67" t="s">
        <v>202</v>
      </c>
      <c r="BC9" s="67" t="s">
        <v>203</v>
      </c>
      <c r="BD9" s="67" t="s">
        <v>204</v>
      </c>
      <c r="BE9" s="67" t="s">
        <v>205</v>
      </c>
      <c r="BF9" s="67" t="s">
        <v>206</v>
      </c>
      <c r="BG9" s="67" t="s">
        <v>207</v>
      </c>
      <c r="BH9" s="67" t="s">
        <v>208</v>
      </c>
      <c r="BI9" s="67" t="s">
        <v>209</v>
      </c>
      <c r="BJ9" s="67" t="s">
        <v>210</v>
      </c>
      <c r="BK9" s="67" t="s">
        <v>211</v>
      </c>
      <c r="BL9" s="67" t="s">
        <v>212</v>
      </c>
      <c r="BM9" s="104">
        <v>58</v>
      </c>
      <c r="BN9" s="62"/>
    </row>
    <row r="10" spans="1:66" ht="8.25" customHeight="1">
      <c r="A10" s="107">
        <v>101</v>
      </c>
      <c r="B10" s="74" t="s">
        <v>215</v>
      </c>
      <c r="C10" s="193">
        <f>VLOOKUP(A10,'C4_Berechnung'!$A$10:I$61,3,FALSE)</f>
        <v>11157</v>
      </c>
      <c r="D10" s="193">
        <f>VLOOKUP(A10,'C4_Berechnung'!$A$10:$I$61,4,FALSE)</f>
        <v>6758</v>
      </c>
      <c r="E10" s="193">
        <f>VLOOKUP(A10,'C4_Berechnung'!$A$10:$I$61,5,FALSE)</f>
        <v>4399</v>
      </c>
      <c r="F10" s="115">
        <f>VLOOKUP(A10,'C4_Berechnung'!$A$10:$I$61,6,FALSE)</f>
        <v>23.438200233037556</v>
      </c>
      <c r="G10" s="115">
        <f>VLOOKUP(A10,'C4_Berechnung'!$A$10:$I$61,7,FALSE)</f>
        <v>27.686654118490633</v>
      </c>
      <c r="H10" s="115">
        <f>VLOOKUP(A10,'C4_Berechnung'!$A$10:$I$61,8,FALSE)</f>
        <v>23.877386394191987</v>
      </c>
      <c r="I10" s="115">
        <f>VLOOKUP(A10,'C4_Berechnung'!$A$10:$I$61,9,FALSE)</f>
        <v>24.997759254279824</v>
      </c>
      <c r="J10" s="111">
        <v>10097</v>
      </c>
      <c r="K10" s="111">
        <v>6123</v>
      </c>
      <c r="L10" s="111">
        <v>3974</v>
      </c>
      <c r="M10" s="69">
        <v>22.897890462513619</v>
      </c>
      <c r="N10" s="69">
        <v>28.335149054174508</v>
      </c>
      <c r="O10" s="69">
        <v>23.37327919183916</v>
      </c>
      <c r="P10" s="69">
        <v>25.393681291472713</v>
      </c>
      <c r="Q10" s="111">
        <v>9028</v>
      </c>
      <c r="R10" s="111">
        <v>5388</v>
      </c>
      <c r="S10" s="111">
        <v>3640</v>
      </c>
      <c r="T10" s="69">
        <v>22.120070890562694</v>
      </c>
      <c r="U10" s="69">
        <v>29.463890119627823</v>
      </c>
      <c r="V10" s="69">
        <v>22.441293752769162</v>
      </c>
      <c r="W10" s="69">
        <v>25.97474523704032</v>
      </c>
      <c r="X10" s="111">
        <v>7951</v>
      </c>
      <c r="Y10" s="111">
        <v>4671</v>
      </c>
      <c r="Z10" s="111">
        <v>3280</v>
      </c>
      <c r="AA10" s="69">
        <v>20.324487485850838</v>
      </c>
      <c r="AB10" s="69">
        <v>31.14073701421205</v>
      </c>
      <c r="AC10" s="69">
        <v>22.286504842158219</v>
      </c>
      <c r="AD10" s="69">
        <v>26.248270657778892</v>
      </c>
      <c r="AE10" s="70">
        <v>7339</v>
      </c>
      <c r="AF10" s="70">
        <v>4285</v>
      </c>
      <c r="AG10" s="70">
        <v>3054</v>
      </c>
      <c r="AH10" s="53">
        <v>22.564382068401688</v>
      </c>
      <c r="AI10" s="53">
        <v>30.467366126175229</v>
      </c>
      <c r="AJ10" s="53">
        <v>20.316119362310943</v>
      </c>
      <c r="AK10" s="71">
        <v>26.652132443112141</v>
      </c>
      <c r="AL10" s="70">
        <v>6498</v>
      </c>
      <c r="AM10" s="70">
        <v>3809</v>
      </c>
      <c r="AN10" s="70">
        <v>2689</v>
      </c>
      <c r="AO10" s="53">
        <v>22.991689750692519</v>
      </c>
      <c r="AP10" s="53">
        <v>29.809172052939363</v>
      </c>
      <c r="AQ10" s="53">
        <v>18.990458602646967</v>
      </c>
      <c r="AR10" s="53">
        <v>28.208679593721154</v>
      </c>
      <c r="AS10" s="70">
        <v>6076</v>
      </c>
      <c r="AT10" s="70">
        <v>3483</v>
      </c>
      <c r="AU10" s="70">
        <v>2593</v>
      </c>
      <c r="AV10" s="53">
        <v>19.897959183673468</v>
      </c>
      <c r="AW10" s="53">
        <v>26.645819618169845</v>
      </c>
      <c r="AX10" s="53">
        <v>16.919025674786042</v>
      </c>
      <c r="AY10" s="53">
        <v>36.537195523370642</v>
      </c>
      <c r="AZ10" s="70">
        <v>5072</v>
      </c>
      <c r="BA10" s="70">
        <v>2923</v>
      </c>
      <c r="BB10" s="70">
        <v>2149</v>
      </c>
      <c r="BC10" s="53">
        <v>16.522082018927446</v>
      </c>
      <c r="BD10" s="53">
        <v>26.419558359621455</v>
      </c>
      <c r="BE10" s="53">
        <v>20.465299684542586</v>
      </c>
      <c r="BF10" s="53">
        <v>36.593059936908517</v>
      </c>
      <c r="BG10" s="70">
        <v>4884</v>
      </c>
      <c r="BH10" s="70">
        <v>2877</v>
      </c>
      <c r="BI10" s="70">
        <v>2007</v>
      </c>
      <c r="BJ10" s="53">
        <v>16.461916461916463</v>
      </c>
      <c r="BK10" s="53">
        <v>26.801801801801801</v>
      </c>
      <c r="BL10" s="53">
        <v>21.703521703521702</v>
      </c>
      <c r="BM10" s="72">
        <v>35.032760032760038</v>
      </c>
      <c r="BN10" s="73"/>
    </row>
    <row r="11" spans="1:66" ht="8.25" customHeight="1">
      <c r="A11" s="107">
        <v>102</v>
      </c>
      <c r="B11" s="74" t="s">
        <v>216</v>
      </c>
      <c r="C11" s="193">
        <f>VLOOKUP(A11,'C4_Berechnung'!$A$10:I$61,3,FALSE)</f>
        <v>4747</v>
      </c>
      <c r="D11" s="193">
        <f>VLOOKUP(A11,'C4_Berechnung'!$A$10:$I$61,4,FALSE)</f>
        <v>3672</v>
      </c>
      <c r="E11" s="193">
        <f>VLOOKUP(A11,'C4_Berechnung'!$A$10:$I$61,5,FALSE)</f>
        <v>1075</v>
      </c>
      <c r="F11" s="115">
        <f>VLOOKUP(A11,'C4_Berechnung'!$A$10:$I$61,6,FALSE)</f>
        <v>8.5317042342532119</v>
      </c>
      <c r="G11" s="115">
        <f>VLOOKUP(A11,'C4_Berechnung'!$A$10:$I$61,7,FALSE)</f>
        <v>41.036444069938909</v>
      </c>
      <c r="H11" s="115">
        <f>VLOOKUP(A11,'C4_Berechnung'!$A$10:$I$61,8,FALSE)</f>
        <v>22.793343164103643</v>
      </c>
      <c r="I11" s="115">
        <f>VLOOKUP(A11,'C4_Berechnung'!$A$10:$I$61,9,FALSE)</f>
        <v>27.638508531704232</v>
      </c>
      <c r="J11" s="112">
        <v>4348</v>
      </c>
      <c r="K11" s="112">
        <v>3378</v>
      </c>
      <c r="L11" s="112">
        <v>970</v>
      </c>
      <c r="M11" s="75">
        <v>7.8196872125115</v>
      </c>
      <c r="N11" s="75">
        <v>41.283348666053357</v>
      </c>
      <c r="O11" s="75">
        <v>23.344066237350507</v>
      </c>
      <c r="P11" s="75">
        <v>27.552897884084636</v>
      </c>
      <c r="Q11" s="112">
        <v>3977</v>
      </c>
      <c r="R11" s="112">
        <v>3093</v>
      </c>
      <c r="S11" s="112">
        <v>884</v>
      </c>
      <c r="T11" s="75">
        <v>22.353532813678655</v>
      </c>
      <c r="U11" s="75">
        <v>42.167462911742518</v>
      </c>
      <c r="V11" s="75">
        <v>7.0656273573045008</v>
      </c>
      <c r="W11" s="75">
        <v>28.413376917274331</v>
      </c>
      <c r="X11" s="112">
        <v>3635</v>
      </c>
      <c r="Y11" s="112">
        <v>2863</v>
      </c>
      <c r="Z11" s="112">
        <v>772</v>
      </c>
      <c r="AA11" s="75">
        <v>22.668500687757909</v>
      </c>
      <c r="AB11" s="75">
        <v>43.466299862448423</v>
      </c>
      <c r="AC11" s="75">
        <v>7.0976616231086656</v>
      </c>
      <c r="AD11" s="75">
        <v>26.767537826685007</v>
      </c>
      <c r="AE11" s="76">
        <v>3420</v>
      </c>
      <c r="AF11" s="76">
        <v>2684</v>
      </c>
      <c r="AG11" s="76">
        <v>736</v>
      </c>
      <c r="AH11" s="29">
        <v>6.3742690058479532</v>
      </c>
      <c r="AI11" s="29">
        <v>43.625730994152043</v>
      </c>
      <c r="AJ11" s="29">
        <v>22.485380116959064</v>
      </c>
      <c r="AK11" s="77">
        <v>27.51461988304094</v>
      </c>
      <c r="AL11" s="76">
        <v>3197</v>
      </c>
      <c r="AM11" s="76">
        <v>2561</v>
      </c>
      <c r="AN11" s="76">
        <v>636</v>
      </c>
      <c r="AO11" s="29">
        <v>6.2558648733187363</v>
      </c>
      <c r="AP11" s="29">
        <v>42.63371911166719</v>
      </c>
      <c r="AQ11" s="29">
        <v>21.582733812949641</v>
      </c>
      <c r="AR11" s="29">
        <v>29.527682202064433</v>
      </c>
      <c r="AS11" s="76">
        <v>3135</v>
      </c>
      <c r="AT11" s="76">
        <v>2514</v>
      </c>
      <c r="AU11" s="76">
        <v>621</v>
      </c>
      <c r="AV11" s="29">
        <v>5.4226475279106863</v>
      </c>
      <c r="AW11" s="29">
        <v>38.819776714513551</v>
      </c>
      <c r="AX11" s="29">
        <v>20.797448165869216</v>
      </c>
      <c r="AY11" s="29">
        <v>34.960127591706552</v>
      </c>
      <c r="AZ11" s="76">
        <v>2783</v>
      </c>
      <c r="BA11" s="76">
        <v>2252</v>
      </c>
      <c r="BB11" s="76">
        <v>531</v>
      </c>
      <c r="BC11" s="29">
        <v>3.9525691699604746</v>
      </c>
      <c r="BD11" s="29">
        <v>43.370463528566297</v>
      </c>
      <c r="BE11" s="29">
        <v>33.668702838663314</v>
      </c>
      <c r="BF11" s="29">
        <v>19.008264462809919</v>
      </c>
      <c r="BG11" s="76">
        <v>2640</v>
      </c>
      <c r="BH11" s="76">
        <v>2180</v>
      </c>
      <c r="BI11" s="76">
        <v>460</v>
      </c>
      <c r="BJ11" s="29">
        <v>3.75</v>
      </c>
      <c r="BK11" s="29">
        <v>44.393939393939398</v>
      </c>
      <c r="BL11" s="29">
        <v>33.06818181818182</v>
      </c>
      <c r="BM11" s="78">
        <v>18.787878787878789</v>
      </c>
      <c r="BN11" s="62"/>
    </row>
    <row r="12" spans="1:66" ht="8.25" customHeight="1">
      <c r="A12" s="107">
        <v>103</v>
      </c>
      <c r="B12" s="74" t="s">
        <v>217</v>
      </c>
      <c r="C12" s="193">
        <f>VLOOKUP(A12,'C4_Berechnung'!$A$10:I$61,3,FALSE)</f>
        <v>10288</v>
      </c>
      <c r="D12" s="193">
        <f>VLOOKUP(A12,'C4_Berechnung'!$A$10:$I$61,4,FALSE)</f>
        <v>7063</v>
      </c>
      <c r="E12" s="193">
        <f>VLOOKUP(A12,'C4_Berechnung'!$A$10:$I$61,5,FALSE)</f>
        <v>3225</v>
      </c>
      <c r="F12" s="115">
        <f>VLOOKUP(A12,'C4_Berechnung'!$A$10:$I$61,6,FALSE)</f>
        <v>23.930793157076206</v>
      </c>
      <c r="G12" s="115">
        <f>VLOOKUP(A12,'C4_Berechnung'!$A$10:$I$61,7,FALSE)</f>
        <v>33.009331259720064</v>
      </c>
      <c r="H12" s="115">
        <f>VLOOKUP(A12,'C4_Berechnung'!$A$10:$I$61,8,FALSE)</f>
        <v>14.725894245723172</v>
      </c>
      <c r="I12" s="115">
        <f>VLOOKUP(A12,'C4_Berechnung'!$A$10:$I$61,9,FALSE)</f>
        <v>28.333981337480559</v>
      </c>
      <c r="J12" s="112">
        <v>9961</v>
      </c>
      <c r="K12" s="112">
        <v>6958</v>
      </c>
      <c r="L12" s="112">
        <v>3003</v>
      </c>
      <c r="M12" s="75">
        <v>21.965666097781348</v>
      </c>
      <c r="N12" s="75">
        <v>33.982531874309807</v>
      </c>
      <c r="O12" s="75">
        <v>14.165244453368137</v>
      </c>
      <c r="P12" s="75">
        <v>29.886557574540706</v>
      </c>
      <c r="Q12" s="112">
        <v>8937</v>
      </c>
      <c r="R12" s="112">
        <v>6215</v>
      </c>
      <c r="S12" s="112">
        <v>2722</v>
      </c>
      <c r="T12" s="75">
        <v>12.811905561150274</v>
      </c>
      <c r="U12" s="75">
        <v>34.250867181380777</v>
      </c>
      <c r="V12" s="75">
        <v>22.143896162023051</v>
      </c>
      <c r="W12" s="75">
        <v>30.793331095445897</v>
      </c>
      <c r="X12" s="112">
        <v>8705</v>
      </c>
      <c r="Y12" s="112">
        <v>6078</v>
      </c>
      <c r="Z12" s="112">
        <v>2627</v>
      </c>
      <c r="AA12" s="75">
        <v>12.590465249856406</v>
      </c>
      <c r="AB12" s="75">
        <v>33.658816771970137</v>
      </c>
      <c r="AC12" s="75">
        <v>22.240091901206203</v>
      </c>
      <c r="AD12" s="75">
        <v>31.510626076967256</v>
      </c>
      <c r="AE12" s="76">
        <v>8235</v>
      </c>
      <c r="AF12" s="76">
        <v>5780</v>
      </c>
      <c r="AG12" s="76">
        <v>2455</v>
      </c>
      <c r="AH12" s="29">
        <v>22.465088038858529</v>
      </c>
      <c r="AI12" s="29">
        <v>33.636915604128717</v>
      </c>
      <c r="AJ12" s="29">
        <v>11.220400728597451</v>
      </c>
      <c r="AK12" s="77">
        <v>32.677595628415304</v>
      </c>
      <c r="AL12" s="76">
        <v>7848</v>
      </c>
      <c r="AM12" s="76">
        <v>5502</v>
      </c>
      <c r="AN12" s="76">
        <v>2346</v>
      </c>
      <c r="AO12" s="29">
        <v>21.062691131498472</v>
      </c>
      <c r="AP12" s="29">
        <v>33.613659531090725</v>
      </c>
      <c r="AQ12" s="29">
        <v>11.1493374108053</v>
      </c>
      <c r="AR12" s="29">
        <v>34.174311926605498</v>
      </c>
      <c r="AS12" s="76">
        <v>7609</v>
      </c>
      <c r="AT12" s="76">
        <v>5458</v>
      </c>
      <c r="AU12" s="76">
        <v>2151</v>
      </c>
      <c r="AV12" s="29">
        <v>17.124457878827705</v>
      </c>
      <c r="AW12" s="29">
        <v>32.8164016296491</v>
      </c>
      <c r="AX12" s="29">
        <v>6.4266000788539888</v>
      </c>
      <c r="AY12" s="29">
        <v>43.632540412669201</v>
      </c>
      <c r="AZ12" s="76">
        <v>6421</v>
      </c>
      <c r="BA12" s="76">
        <v>4848</v>
      </c>
      <c r="BB12" s="76">
        <v>1573</v>
      </c>
      <c r="BC12" s="29">
        <v>12.630431396978665</v>
      </c>
      <c r="BD12" s="29">
        <v>43.933966671857966</v>
      </c>
      <c r="BE12" s="29">
        <v>12.973057156206199</v>
      </c>
      <c r="BF12" s="29">
        <v>30.462544774957173</v>
      </c>
      <c r="BG12" s="76">
        <v>5540</v>
      </c>
      <c r="BH12" s="76">
        <v>4151</v>
      </c>
      <c r="BI12" s="76">
        <v>1389</v>
      </c>
      <c r="BJ12" s="29">
        <v>12.942238267148015</v>
      </c>
      <c r="BK12" s="29">
        <v>49.422382671480143</v>
      </c>
      <c r="BL12" s="29">
        <v>14.458483754512635</v>
      </c>
      <c r="BM12" s="78">
        <v>23.176895306859215</v>
      </c>
      <c r="BN12" s="62"/>
    </row>
    <row r="13" spans="1:66" ht="8.25" customHeight="1">
      <c r="A13" s="107">
        <v>151</v>
      </c>
      <c r="B13" s="74" t="s">
        <v>94</v>
      </c>
      <c r="C13" s="193">
        <f>VLOOKUP(A13,'C4_Berechnung'!$A$10:I$61,3,FALSE)</f>
        <v>3040</v>
      </c>
      <c r="D13" s="193">
        <f>VLOOKUP(A13,'C4_Berechnung'!$A$10:$I$61,4,FALSE)</f>
        <v>2038</v>
      </c>
      <c r="E13" s="193">
        <f>VLOOKUP(A13,'C4_Berechnung'!$A$10:$I$61,5,FALSE)</f>
        <v>1002</v>
      </c>
      <c r="F13" s="115">
        <f>VLOOKUP(A13,'C4_Berechnung'!$A$10:$I$61,6,FALSE)</f>
        <v>16.710526315789473</v>
      </c>
      <c r="G13" s="115">
        <f>VLOOKUP(A13,'C4_Berechnung'!$A$10:$I$61,7,FALSE)</f>
        <v>25.986842105263158</v>
      </c>
      <c r="H13" s="115">
        <f>VLOOKUP(A13,'C4_Berechnung'!$A$10:$I$61,8,FALSE)</f>
        <v>24.638157894736842</v>
      </c>
      <c r="I13" s="115">
        <f>VLOOKUP(A13,'C4_Berechnung'!$A$10:$I$61,9,FALSE)</f>
        <v>32.664473684210527</v>
      </c>
      <c r="J13" s="112">
        <v>2689</v>
      </c>
      <c r="K13" s="112">
        <v>1771</v>
      </c>
      <c r="L13" s="112">
        <v>918</v>
      </c>
      <c r="M13" s="75">
        <v>15.396058014131647</v>
      </c>
      <c r="N13" s="75">
        <v>26.887318705838602</v>
      </c>
      <c r="O13" s="75">
        <v>25.883227965786539</v>
      </c>
      <c r="P13" s="75">
        <v>31.833395314243212</v>
      </c>
      <c r="Q13" s="112">
        <v>2431</v>
      </c>
      <c r="R13" s="112">
        <v>1612</v>
      </c>
      <c r="S13" s="112">
        <v>819</v>
      </c>
      <c r="T13" s="75">
        <v>24.886877828054299</v>
      </c>
      <c r="U13" s="75">
        <v>28.630193336075688</v>
      </c>
      <c r="V13" s="75">
        <v>14.644179350061703</v>
      </c>
      <c r="W13" s="75">
        <v>31.838749485808311</v>
      </c>
      <c r="X13" s="112">
        <v>2218</v>
      </c>
      <c r="Y13" s="112">
        <v>1464</v>
      </c>
      <c r="Z13" s="112">
        <v>754</v>
      </c>
      <c r="AA13" s="75">
        <v>25.247971145175836</v>
      </c>
      <c r="AB13" s="75">
        <v>28.67448151487827</v>
      </c>
      <c r="AC13" s="75">
        <v>15.329125338142472</v>
      </c>
      <c r="AD13" s="75">
        <v>30.748422001803426</v>
      </c>
      <c r="AE13" s="76">
        <v>2136</v>
      </c>
      <c r="AF13" s="76">
        <v>1406</v>
      </c>
      <c r="AG13" s="76">
        <v>730</v>
      </c>
      <c r="AH13" s="29">
        <v>15.870786516853933</v>
      </c>
      <c r="AI13" s="29">
        <v>27.153558052434455</v>
      </c>
      <c r="AJ13" s="29">
        <v>25.046816479400746</v>
      </c>
      <c r="AK13" s="77">
        <v>31.928838951310865</v>
      </c>
      <c r="AL13" s="76">
        <v>1933</v>
      </c>
      <c r="AM13" s="76">
        <v>1323</v>
      </c>
      <c r="AN13" s="76">
        <v>610</v>
      </c>
      <c r="AO13" s="29">
        <v>14.79565442317641</v>
      </c>
      <c r="AP13" s="29">
        <v>26.952922917744438</v>
      </c>
      <c r="AQ13" s="29">
        <v>26.435592343507501</v>
      </c>
      <c r="AR13" s="29">
        <v>31.81583031557166</v>
      </c>
      <c r="AS13" s="76">
        <v>1755</v>
      </c>
      <c r="AT13" s="76">
        <v>1205</v>
      </c>
      <c r="AU13" s="76">
        <v>550</v>
      </c>
      <c r="AV13" s="29">
        <v>12.763532763532764</v>
      </c>
      <c r="AW13" s="29">
        <v>23.646723646723647</v>
      </c>
      <c r="AX13" s="29">
        <v>26.837606837606838</v>
      </c>
      <c r="AY13" s="29">
        <v>36.752136752136749</v>
      </c>
      <c r="AZ13" s="76">
        <v>1367</v>
      </c>
      <c r="BA13" s="76">
        <v>908</v>
      </c>
      <c r="BB13" s="76">
        <v>459</v>
      </c>
      <c r="BC13" s="29">
        <v>9.9487929773226043</v>
      </c>
      <c r="BD13" s="29">
        <v>23.116313094367229</v>
      </c>
      <c r="BE13" s="29">
        <v>32.845647403072419</v>
      </c>
      <c r="BF13" s="29">
        <v>34.089246525237748</v>
      </c>
      <c r="BG13" s="76">
        <v>1266</v>
      </c>
      <c r="BH13" s="76">
        <v>848</v>
      </c>
      <c r="BI13" s="76">
        <v>418</v>
      </c>
      <c r="BJ13" s="29">
        <v>10.821484992101107</v>
      </c>
      <c r="BK13" s="29">
        <v>23.696682464454977</v>
      </c>
      <c r="BL13" s="29">
        <v>32.227488151658768</v>
      </c>
      <c r="BM13" s="78">
        <v>33.254344391785139</v>
      </c>
      <c r="BN13" s="62"/>
    </row>
    <row r="14" spans="1:66" ht="8.25" customHeight="1">
      <c r="A14" s="107">
        <v>153</v>
      </c>
      <c r="B14" s="74" t="s">
        <v>96</v>
      </c>
      <c r="C14" s="193">
        <f>VLOOKUP(A14,'C4_Berechnung'!$A$10:I$61,3,FALSE)</f>
        <v>3119</v>
      </c>
      <c r="D14" s="193">
        <f>VLOOKUP(A14,'C4_Berechnung'!$A$10:$I$61,4,FALSE)</f>
        <v>1991</v>
      </c>
      <c r="E14" s="193">
        <f>VLOOKUP(A14,'C4_Berechnung'!$A$10:$I$61,5,FALSE)</f>
        <v>1128</v>
      </c>
      <c r="F14" s="115">
        <f>VLOOKUP(A14,'C4_Berechnung'!$A$10:$I$61,6,FALSE)</f>
        <v>16.67201025969862</v>
      </c>
      <c r="G14" s="115">
        <f>VLOOKUP(A14,'C4_Berechnung'!$A$10:$I$61,7,FALSE)</f>
        <v>30.522603398525167</v>
      </c>
      <c r="H14" s="115">
        <f>VLOOKUP(A14,'C4_Berechnung'!$A$10:$I$61,8,FALSE)</f>
        <v>25.553061878807309</v>
      </c>
      <c r="I14" s="115">
        <f>VLOOKUP(A14,'C4_Berechnung'!$A$10:$I$61,9,FALSE)</f>
        <v>27.2523244629689</v>
      </c>
      <c r="J14" s="112">
        <v>2762</v>
      </c>
      <c r="K14" s="112">
        <v>1800</v>
      </c>
      <c r="L14" s="112">
        <v>962</v>
      </c>
      <c r="M14" s="75">
        <v>16.618392469225199</v>
      </c>
      <c r="N14" s="75">
        <v>31.788559015206374</v>
      </c>
      <c r="O14" s="75">
        <v>23.859522085445327</v>
      </c>
      <c r="P14" s="75">
        <v>27.733526430123099</v>
      </c>
      <c r="Q14" s="112">
        <v>2405</v>
      </c>
      <c r="R14" s="112">
        <v>1547</v>
      </c>
      <c r="S14" s="112">
        <v>858</v>
      </c>
      <c r="T14" s="75">
        <v>22.245322245322246</v>
      </c>
      <c r="U14" s="75">
        <v>30.72765072765073</v>
      </c>
      <c r="V14" s="75">
        <v>17.962577962577964</v>
      </c>
      <c r="W14" s="75">
        <v>29.064449064449065</v>
      </c>
      <c r="X14" s="112">
        <v>2132</v>
      </c>
      <c r="Y14" s="112">
        <v>1379</v>
      </c>
      <c r="Z14" s="112">
        <v>753</v>
      </c>
      <c r="AA14" s="75">
        <v>20.825515947467167</v>
      </c>
      <c r="AB14" s="75">
        <v>32.551594746716702</v>
      </c>
      <c r="AC14" s="75">
        <v>18.667917448405252</v>
      </c>
      <c r="AD14" s="75">
        <v>27.954971857410882</v>
      </c>
      <c r="AE14" s="76">
        <v>1970</v>
      </c>
      <c r="AF14" s="76">
        <v>1301</v>
      </c>
      <c r="AG14" s="76">
        <v>669</v>
      </c>
      <c r="AH14" s="29">
        <v>19.593908629441625</v>
      </c>
      <c r="AI14" s="29">
        <v>31.319796954314722</v>
      </c>
      <c r="AJ14" s="29">
        <v>18.781725888324875</v>
      </c>
      <c r="AK14" s="77">
        <v>30.304568527918779</v>
      </c>
      <c r="AL14" s="76">
        <v>1797</v>
      </c>
      <c r="AM14" s="76">
        <v>1202</v>
      </c>
      <c r="AN14" s="76">
        <v>595</v>
      </c>
      <c r="AO14" s="29">
        <v>19.810795770728991</v>
      </c>
      <c r="AP14" s="29">
        <v>31.942125765164164</v>
      </c>
      <c r="AQ14" s="29">
        <v>18.809126321647192</v>
      </c>
      <c r="AR14" s="29">
        <v>29.437952142459647</v>
      </c>
      <c r="AS14" s="76">
        <v>1674</v>
      </c>
      <c r="AT14" s="76">
        <v>1083</v>
      </c>
      <c r="AU14" s="76">
        <v>591</v>
      </c>
      <c r="AV14" s="29">
        <v>20.609318996415769</v>
      </c>
      <c r="AW14" s="29">
        <v>26.642771804062125</v>
      </c>
      <c r="AX14" s="29">
        <v>20.43010752688172</v>
      </c>
      <c r="AY14" s="29">
        <v>32.317801672640385</v>
      </c>
      <c r="AZ14" s="76">
        <v>1406</v>
      </c>
      <c r="BA14" s="76">
        <v>911</v>
      </c>
      <c r="BB14" s="76">
        <v>495</v>
      </c>
      <c r="BC14" s="29">
        <v>18.492176386913229</v>
      </c>
      <c r="BD14" s="29">
        <v>26.600284495021338</v>
      </c>
      <c r="BE14" s="29">
        <v>19.274537695590325</v>
      </c>
      <c r="BF14" s="29">
        <v>35.633001422475104</v>
      </c>
      <c r="BG14" s="76">
        <v>1324</v>
      </c>
      <c r="BH14" s="76">
        <v>868</v>
      </c>
      <c r="BI14" s="76">
        <v>456</v>
      </c>
      <c r="BJ14" s="29">
        <v>18.126888217522659</v>
      </c>
      <c r="BK14" s="29">
        <v>27.265861027190329</v>
      </c>
      <c r="BL14" s="29">
        <v>18.806646525679756</v>
      </c>
      <c r="BM14" s="78">
        <v>35.800604229607259</v>
      </c>
      <c r="BN14" s="62"/>
    </row>
    <row r="15" spans="1:66" ht="8.25" customHeight="1">
      <c r="A15" s="107">
        <v>154</v>
      </c>
      <c r="B15" s="74" t="s">
        <v>97</v>
      </c>
      <c r="C15" s="193">
        <f>VLOOKUP(A15,'C4_Berechnung'!$A$10:I$61,3,FALSE)</f>
        <v>1557</v>
      </c>
      <c r="D15" s="193">
        <f>VLOOKUP(A15,'C4_Berechnung'!$A$10:$I$61,4,FALSE)</f>
        <v>1083</v>
      </c>
      <c r="E15" s="193">
        <f>VLOOKUP(A15,'C4_Berechnung'!$A$10:$I$61,5,FALSE)</f>
        <v>474</v>
      </c>
      <c r="F15" s="115">
        <f>VLOOKUP(A15,'C4_Berechnung'!$A$10:$I$61,6,FALSE)</f>
        <v>12.780989081567116</v>
      </c>
      <c r="G15" s="115">
        <f>VLOOKUP(A15,'C4_Berechnung'!$A$10:$I$61,7,FALSE)</f>
        <v>42.260757867694281</v>
      </c>
      <c r="H15" s="115">
        <f>VLOOKUP(A15,'C4_Berechnung'!$A$10:$I$61,8,FALSE)</f>
        <v>22.414900449582529</v>
      </c>
      <c r="I15" s="115">
        <f>VLOOKUP(A15,'C4_Berechnung'!$A$10:$I$61,9,FALSE)</f>
        <v>22.543352601156069</v>
      </c>
      <c r="J15" s="112">
        <v>1431</v>
      </c>
      <c r="K15" s="112">
        <v>994</v>
      </c>
      <c r="L15" s="112">
        <v>437</v>
      </c>
      <c r="M15" s="75">
        <v>12.718378756114603</v>
      </c>
      <c r="N15" s="75">
        <v>42.348008385744237</v>
      </c>
      <c r="O15" s="75">
        <v>21.313766596785463</v>
      </c>
      <c r="P15" s="75">
        <v>23.619846261355697</v>
      </c>
      <c r="Q15" s="112">
        <v>1295</v>
      </c>
      <c r="R15" s="112">
        <v>882</v>
      </c>
      <c r="S15" s="112">
        <v>413</v>
      </c>
      <c r="T15" s="75">
        <v>20.231660231660232</v>
      </c>
      <c r="U15" s="75">
        <v>41.853281853281857</v>
      </c>
      <c r="V15" s="75">
        <v>14.054054054054054</v>
      </c>
      <c r="W15" s="75">
        <v>23.861003861003859</v>
      </c>
      <c r="X15" s="112">
        <v>862</v>
      </c>
      <c r="Y15" s="112">
        <v>509</v>
      </c>
      <c r="Z15" s="112">
        <v>353</v>
      </c>
      <c r="AA15" s="75">
        <v>24.709976798143853</v>
      </c>
      <c r="AB15" s="75">
        <v>35.150812064965194</v>
      </c>
      <c r="AC15" s="75">
        <v>15.893271461716937</v>
      </c>
      <c r="AD15" s="75">
        <v>24.245939675174014</v>
      </c>
      <c r="AE15" s="76">
        <v>712</v>
      </c>
      <c r="AF15" s="76">
        <v>399</v>
      </c>
      <c r="AG15" s="76">
        <v>313</v>
      </c>
      <c r="AH15" s="29">
        <v>14.606741573033707</v>
      </c>
      <c r="AI15" s="29">
        <v>33.567415730337082</v>
      </c>
      <c r="AJ15" s="29">
        <v>25.280898876404496</v>
      </c>
      <c r="AK15" s="77">
        <v>26.544943820224717</v>
      </c>
      <c r="AL15" s="80">
        <v>676</v>
      </c>
      <c r="AM15" s="80">
        <v>373</v>
      </c>
      <c r="AN15" s="80">
        <v>303</v>
      </c>
      <c r="AO15" s="29">
        <v>13.313609467455622</v>
      </c>
      <c r="AP15" s="29">
        <v>33.57988165680473</v>
      </c>
      <c r="AQ15" s="29">
        <v>24.260355029585799</v>
      </c>
      <c r="AR15" s="29">
        <v>28.846153846153854</v>
      </c>
      <c r="AS15" s="80">
        <v>587</v>
      </c>
      <c r="AT15" s="80">
        <v>315</v>
      </c>
      <c r="AU15" s="80">
        <v>272</v>
      </c>
      <c r="AV15" s="29">
        <v>11.41396933560477</v>
      </c>
      <c r="AW15" s="29">
        <v>29.982964224872234</v>
      </c>
      <c r="AX15" s="29">
        <v>26.575809199318567</v>
      </c>
      <c r="AY15" s="29">
        <v>32.027257240204428</v>
      </c>
      <c r="AZ15" s="80">
        <v>472</v>
      </c>
      <c r="BA15" s="80">
        <v>251</v>
      </c>
      <c r="BB15" s="80">
        <v>221</v>
      </c>
      <c r="BC15" s="81">
        <v>9.7457627118644066</v>
      </c>
      <c r="BD15" s="81">
        <v>30.932203389830509</v>
      </c>
      <c r="BE15" s="82">
        <v>33.299999999999997</v>
      </c>
      <c r="BF15" s="81">
        <v>26.022033898305089</v>
      </c>
      <c r="BG15" s="80">
        <v>418</v>
      </c>
      <c r="BH15" s="80">
        <v>230</v>
      </c>
      <c r="BI15" s="80">
        <v>188</v>
      </c>
      <c r="BJ15" s="81">
        <v>10.526315789473683</v>
      </c>
      <c r="BK15" s="81">
        <v>33.253588516746412</v>
      </c>
      <c r="BL15" s="81">
        <v>25.837320574162682</v>
      </c>
      <c r="BM15" s="78">
        <v>30.382775119617229</v>
      </c>
      <c r="BN15" s="62"/>
    </row>
    <row r="16" spans="1:66" ht="8.25" customHeight="1">
      <c r="A16" s="107">
        <v>155</v>
      </c>
      <c r="B16" s="74" t="s">
        <v>98</v>
      </c>
      <c r="C16" s="193">
        <f>VLOOKUP(A16,'C4_Berechnung'!$A$10:I$61,3,FALSE)</f>
        <v>3377</v>
      </c>
      <c r="D16" s="193">
        <f>VLOOKUP(A16,'C4_Berechnung'!$A$10:$I$61,4,FALSE)</f>
        <v>2552</v>
      </c>
      <c r="E16" s="193">
        <f>VLOOKUP(A16,'C4_Berechnung'!$A$10:$I$61,5,FALSE)</f>
        <v>825</v>
      </c>
      <c r="F16" s="115">
        <f>VLOOKUP(A16,'C4_Berechnung'!$A$10:$I$61,6,FALSE)</f>
        <v>9.6239265620373118</v>
      </c>
      <c r="G16" s="115">
        <f>VLOOKUP(A16,'C4_Berechnung'!$A$10:$I$61,7,FALSE)</f>
        <v>44.151613858454247</v>
      </c>
      <c r="H16" s="115">
        <f>VLOOKUP(A16,'C4_Berechnung'!$A$10:$I$61,8,FALSE)</f>
        <v>23.097423748889547</v>
      </c>
      <c r="I16" s="115">
        <f>VLOOKUP(A16,'C4_Berechnung'!$A$10:$I$61,9,FALSE)</f>
        <v>23.127035830618894</v>
      </c>
      <c r="J16" s="112">
        <v>3117</v>
      </c>
      <c r="K16" s="112">
        <v>2391</v>
      </c>
      <c r="L16" s="112">
        <v>726</v>
      </c>
      <c r="M16" s="75">
        <v>8.1809432146294512</v>
      </c>
      <c r="N16" s="75">
        <v>45.299967917869751</v>
      </c>
      <c r="O16" s="75">
        <v>22.48957330766763</v>
      </c>
      <c r="P16" s="75">
        <v>24.029515559833172</v>
      </c>
      <c r="Q16" s="112">
        <v>2659</v>
      </c>
      <c r="R16" s="112">
        <v>2052</v>
      </c>
      <c r="S16" s="112">
        <v>607</v>
      </c>
      <c r="T16" s="75">
        <v>20.007521624670929</v>
      </c>
      <c r="U16" s="75">
        <v>47.273411056788269</v>
      </c>
      <c r="V16" s="75">
        <v>8.3113952613764575</v>
      </c>
      <c r="W16" s="75">
        <v>24.407672057164348</v>
      </c>
      <c r="X16" s="112">
        <v>2414</v>
      </c>
      <c r="Y16" s="112">
        <v>1841</v>
      </c>
      <c r="Z16" s="112">
        <v>573</v>
      </c>
      <c r="AA16" s="75">
        <v>16.818558409279206</v>
      </c>
      <c r="AB16" s="75">
        <v>49.088649544324767</v>
      </c>
      <c r="AC16" s="75">
        <v>8.7406793703396843</v>
      </c>
      <c r="AD16" s="75">
        <v>25.352112676056336</v>
      </c>
      <c r="AE16" s="80">
        <v>2052</v>
      </c>
      <c r="AF16" s="80">
        <v>1540</v>
      </c>
      <c r="AG16" s="80">
        <v>512</v>
      </c>
      <c r="AH16" s="29">
        <v>8.9668615984405449</v>
      </c>
      <c r="AI16" s="29">
        <v>51.169590643274852</v>
      </c>
      <c r="AJ16" s="29">
        <v>16.569200779727094</v>
      </c>
      <c r="AK16" s="77">
        <v>23.294346978557506</v>
      </c>
      <c r="AL16" s="80">
        <v>1873</v>
      </c>
      <c r="AM16" s="80">
        <v>1400</v>
      </c>
      <c r="AN16" s="80">
        <v>473</v>
      </c>
      <c r="AO16" s="29">
        <v>8.3822744260544582</v>
      </c>
      <c r="AP16" s="29">
        <v>50.774159103043246</v>
      </c>
      <c r="AQ16" s="29">
        <v>17.405232247730911</v>
      </c>
      <c r="AR16" s="29">
        <v>23.438334223171388</v>
      </c>
      <c r="AS16" s="80">
        <v>1655</v>
      </c>
      <c r="AT16" s="80">
        <v>1208</v>
      </c>
      <c r="AU16" s="80">
        <v>447</v>
      </c>
      <c r="AV16" s="29">
        <v>10.453172205438065</v>
      </c>
      <c r="AW16" s="29">
        <v>44.350453172205441</v>
      </c>
      <c r="AX16" s="29">
        <v>17.039274924471297</v>
      </c>
      <c r="AY16" s="29">
        <v>28.157099697885194</v>
      </c>
      <c r="AZ16" s="80">
        <v>1102</v>
      </c>
      <c r="BA16" s="80">
        <v>681</v>
      </c>
      <c r="BB16" s="80">
        <v>421</v>
      </c>
      <c r="BC16" s="81">
        <v>10.798548094373865</v>
      </c>
      <c r="BD16" s="81">
        <v>31.760435571687839</v>
      </c>
      <c r="BE16" s="81">
        <v>24.954627949183301</v>
      </c>
      <c r="BF16" s="81">
        <v>32.486388384754996</v>
      </c>
      <c r="BG16" s="80">
        <v>1003</v>
      </c>
      <c r="BH16" s="80">
        <v>643</v>
      </c>
      <c r="BI16" s="80">
        <v>360</v>
      </c>
      <c r="BJ16" s="81">
        <v>9.5712861415752748</v>
      </c>
      <c r="BK16" s="81">
        <v>34.097706879361915</v>
      </c>
      <c r="BL16" s="81">
        <v>24.32701894317049</v>
      </c>
      <c r="BM16" s="78">
        <v>32.00398803589232</v>
      </c>
      <c r="BN16" s="62"/>
    </row>
    <row r="17" spans="1:66" ht="8.25" customHeight="1">
      <c r="A17" s="107">
        <v>157</v>
      </c>
      <c r="B17" s="74" t="s">
        <v>99</v>
      </c>
      <c r="C17" s="193">
        <f>VLOOKUP(A17,'C4_Berechnung'!$A$10:I$61,3,FALSE)</f>
        <v>3351</v>
      </c>
      <c r="D17" s="193">
        <f>VLOOKUP(A17,'C4_Berechnung'!$A$10:$I$61,4,FALSE)</f>
        <v>2439</v>
      </c>
      <c r="E17" s="193">
        <f>VLOOKUP(A17,'C4_Berechnung'!$A$10:$I$61,5,FALSE)</f>
        <v>912</v>
      </c>
      <c r="F17" s="115">
        <f>VLOOKUP(A17,'C4_Berechnung'!$A$10:$I$61,6,FALSE)</f>
        <v>6.0578931662190394</v>
      </c>
      <c r="G17" s="115">
        <f>VLOOKUP(A17,'C4_Berechnung'!$A$10:$I$61,7,FALSE)</f>
        <v>29.364368845120861</v>
      </c>
      <c r="H17" s="115">
        <f>VLOOKUP(A17,'C4_Berechnung'!$A$10:$I$61,8,FALSE)</f>
        <v>28.91674127126231</v>
      </c>
      <c r="I17" s="115">
        <f>VLOOKUP(A17,'C4_Berechnung'!$A$10:$I$61,9,FALSE)</f>
        <v>35.660996717397794</v>
      </c>
      <c r="J17" s="112">
        <v>2590</v>
      </c>
      <c r="K17" s="112">
        <v>1871</v>
      </c>
      <c r="L17" s="112">
        <v>719</v>
      </c>
      <c r="M17" s="75">
        <v>6.8725868725868722</v>
      </c>
      <c r="N17" s="75">
        <v>33.320463320463325</v>
      </c>
      <c r="O17" s="75">
        <v>30.386100386100384</v>
      </c>
      <c r="P17" s="75">
        <v>29.420849420849422</v>
      </c>
      <c r="Q17" s="112">
        <v>2202</v>
      </c>
      <c r="R17" s="112">
        <v>1601</v>
      </c>
      <c r="S17" s="112">
        <v>601</v>
      </c>
      <c r="T17" s="75">
        <v>30.290644868301541</v>
      </c>
      <c r="U17" s="75">
        <v>34.831970935513169</v>
      </c>
      <c r="V17" s="75">
        <v>6.4486830154405084</v>
      </c>
      <c r="W17" s="75">
        <v>28.428701180744774</v>
      </c>
      <c r="X17" s="112">
        <v>1899</v>
      </c>
      <c r="Y17" s="112">
        <v>1350</v>
      </c>
      <c r="Z17" s="112">
        <v>549</v>
      </c>
      <c r="AA17" s="75">
        <v>28.225381779884152</v>
      </c>
      <c r="AB17" s="75">
        <v>36.387572406529749</v>
      </c>
      <c r="AC17" s="75">
        <v>6.6877303844128484</v>
      </c>
      <c r="AD17" s="75">
        <v>28.69931542917325</v>
      </c>
      <c r="AE17" s="76">
        <v>1599</v>
      </c>
      <c r="AF17" s="76">
        <v>1112</v>
      </c>
      <c r="AG17" s="76">
        <v>487</v>
      </c>
      <c r="AH17" s="29">
        <v>6.2539086929330825</v>
      </c>
      <c r="AI17" s="29">
        <v>35.709818636647903</v>
      </c>
      <c r="AJ17" s="29">
        <v>29.393370856785488</v>
      </c>
      <c r="AK17" s="77">
        <v>28.642901813633536</v>
      </c>
      <c r="AL17" s="57">
        <v>1412</v>
      </c>
      <c r="AM17" s="57">
        <v>989</v>
      </c>
      <c r="AN17" s="57">
        <v>423</v>
      </c>
      <c r="AO17" s="29">
        <v>5.9490084985835701</v>
      </c>
      <c r="AP17" s="29">
        <v>35.623229461756374</v>
      </c>
      <c r="AQ17" s="29">
        <v>27.974504249291787</v>
      </c>
      <c r="AR17" s="29">
        <v>30.453257790368273</v>
      </c>
      <c r="AS17" s="57">
        <v>1321</v>
      </c>
      <c r="AT17" s="57">
        <v>926</v>
      </c>
      <c r="AU17" s="57">
        <v>395</v>
      </c>
      <c r="AV17" s="29">
        <v>5.5261165783497352</v>
      </c>
      <c r="AW17" s="29">
        <v>31.94549583648751</v>
      </c>
      <c r="AX17" s="29">
        <v>29.144587433762304</v>
      </c>
      <c r="AY17" s="29">
        <v>33.383800151400457</v>
      </c>
      <c r="AZ17" s="57">
        <v>1168</v>
      </c>
      <c r="BA17" s="57">
        <v>805</v>
      </c>
      <c r="BB17" s="57">
        <v>363</v>
      </c>
      <c r="BC17" s="83">
        <v>4.0239726027397262</v>
      </c>
      <c r="BD17" s="83">
        <v>27.739726027397261</v>
      </c>
      <c r="BE17" s="83">
        <v>29.280821917808218</v>
      </c>
      <c r="BF17" s="83">
        <v>38.955479452054789</v>
      </c>
      <c r="BG17" s="57">
        <v>1069</v>
      </c>
      <c r="BH17" s="57">
        <v>741</v>
      </c>
      <c r="BI17" s="57">
        <v>328</v>
      </c>
      <c r="BJ17" s="83">
        <v>3.3676333021515439</v>
      </c>
      <c r="BK17" s="83">
        <v>30.589335827876518</v>
      </c>
      <c r="BL17" s="83">
        <v>30.589335827876518</v>
      </c>
      <c r="BM17" s="78">
        <v>35.453695042095426</v>
      </c>
      <c r="BN17" s="62"/>
    </row>
    <row r="18" spans="1:66" ht="8.25" customHeight="1">
      <c r="A18" s="107">
        <v>158</v>
      </c>
      <c r="B18" s="74" t="s">
        <v>100</v>
      </c>
      <c r="C18" s="193">
        <f>VLOOKUP(A18,'C4_Berechnung'!$A$10:I$61,3,FALSE)</f>
        <v>1510</v>
      </c>
      <c r="D18" s="193">
        <f>VLOOKUP(A18,'C4_Berechnung'!$A$10:$I$61,4,FALSE)</f>
        <v>969</v>
      </c>
      <c r="E18" s="193">
        <f>VLOOKUP(A18,'C4_Berechnung'!$A$10:$I$61,5,FALSE)</f>
        <v>541</v>
      </c>
      <c r="F18" s="115">
        <f>VLOOKUP(A18,'C4_Berechnung'!$A$10:$I$61,6,FALSE)</f>
        <v>12.781456953642385</v>
      </c>
      <c r="G18" s="115">
        <f>VLOOKUP(A18,'C4_Berechnung'!$A$10:$I$61,7,FALSE)</f>
        <v>40.662251655629142</v>
      </c>
      <c r="H18" s="115">
        <f>VLOOKUP(A18,'C4_Berechnung'!$A$10:$I$61,8,FALSE)</f>
        <v>22.715231788079471</v>
      </c>
      <c r="I18" s="115">
        <f>VLOOKUP(A18,'C4_Berechnung'!$A$10:$I$61,9,FALSE)</f>
        <v>23.841059602649008</v>
      </c>
      <c r="J18" s="112">
        <v>1412</v>
      </c>
      <c r="K18" s="112">
        <v>873</v>
      </c>
      <c r="L18" s="112">
        <v>539</v>
      </c>
      <c r="M18" s="75">
        <v>12.110481586402265</v>
      </c>
      <c r="N18" s="75">
        <v>40.226628895184135</v>
      </c>
      <c r="O18" s="75">
        <v>22.592067988668553</v>
      </c>
      <c r="P18" s="75">
        <v>25.070821529745039</v>
      </c>
      <c r="Q18" s="112">
        <v>1212</v>
      </c>
      <c r="R18" s="112">
        <v>730</v>
      </c>
      <c r="S18" s="112">
        <v>482</v>
      </c>
      <c r="T18" s="75">
        <v>21.03960396039604</v>
      </c>
      <c r="U18" s="75">
        <v>40.759075907590756</v>
      </c>
      <c r="V18" s="75">
        <v>11.138613861386139</v>
      </c>
      <c r="W18" s="75">
        <v>27.062706270627064</v>
      </c>
      <c r="X18" s="112">
        <v>1041</v>
      </c>
      <c r="Y18" s="112">
        <v>635</v>
      </c>
      <c r="Z18" s="112">
        <v>406</v>
      </c>
      <c r="AA18" s="75">
        <v>19.404418828049952</v>
      </c>
      <c r="AB18" s="75">
        <v>42.459173871277613</v>
      </c>
      <c r="AC18" s="75">
        <v>10.182516810758885</v>
      </c>
      <c r="AD18" s="75">
        <v>27.953890489913547</v>
      </c>
      <c r="AE18" s="57">
        <v>885</v>
      </c>
      <c r="AF18" s="57">
        <v>529</v>
      </c>
      <c r="AG18" s="57">
        <v>356</v>
      </c>
      <c r="AH18" s="29">
        <v>10.96045197740113</v>
      </c>
      <c r="AI18" s="29">
        <v>42.93785310734463</v>
      </c>
      <c r="AJ18" s="29">
        <v>18.192090395480225</v>
      </c>
      <c r="AK18" s="77">
        <v>27.909604519774021</v>
      </c>
      <c r="AL18" s="57">
        <v>784</v>
      </c>
      <c r="AM18" s="57">
        <v>480</v>
      </c>
      <c r="AN18" s="57">
        <v>304</v>
      </c>
      <c r="AO18" s="29">
        <v>10.969387755102041</v>
      </c>
      <c r="AP18" s="29">
        <v>39.413265306122447</v>
      </c>
      <c r="AQ18" s="29">
        <v>18.494897959183675</v>
      </c>
      <c r="AR18" s="29">
        <v>31.122448979591837</v>
      </c>
      <c r="AS18" s="57">
        <v>734</v>
      </c>
      <c r="AT18" s="57">
        <v>437</v>
      </c>
      <c r="AU18" s="57">
        <v>297</v>
      </c>
      <c r="AV18" s="29">
        <v>10.899182561307901</v>
      </c>
      <c r="AW18" s="29">
        <v>35.422343324250683</v>
      </c>
      <c r="AX18" s="29">
        <v>16.757493188010901</v>
      </c>
      <c r="AY18" s="29">
        <v>36.920980926430516</v>
      </c>
      <c r="AZ18" s="57">
        <v>556</v>
      </c>
      <c r="BA18" s="57">
        <v>305</v>
      </c>
      <c r="BB18" s="57">
        <v>251</v>
      </c>
      <c r="BC18" s="83">
        <v>7.7338129496402885</v>
      </c>
      <c r="BD18" s="83">
        <v>30.39568345323741</v>
      </c>
      <c r="BE18" s="83">
        <v>20.68345323741007</v>
      </c>
      <c r="BF18" s="83">
        <v>41.187050359712224</v>
      </c>
      <c r="BG18" s="57">
        <v>541</v>
      </c>
      <c r="BH18" s="57">
        <v>313</v>
      </c>
      <c r="BI18" s="57">
        <v>228</v>
      </c>
      <c r="BJ18" s="83">
        <v>7.9482439926062849</v>
      </c>
      <c r="BK18" s="83">
        <v>28.650646950092423</v>
      </c>
      <c r="BL18" s="83">
        <v>21.256931608133087</v>
      </c>
      <c r="BM18" s="78">
        <v>42.144177449168204</v>
      </c>
      <c r="BN18" s="62"/>
    </row>
    <row r="19" spans="1:66" ht="8.25" customHeight="1">
      <c r="A19" s="107">
        <v>159</v>
      </c>
      <c r="B19" s="74" t="s">
        <v>95</v>
      </c>
      <c r="C19" s="193">
        <f>VLOOKUP(A19,'C4_Berechnung'!$A$10:I$61,3,FALSE)</f>
        <v>9450</v>
      </c>
      <c r="D19" s="193">
        <f>VLOOKUP(A19,'C4_Berechnung'!$A$10:$I$61,4,FALSE)</f>
        <v>5838</v>
      </c>
      <c r="E19" s="193">
        <f>VLOOKUP(A19,'C4_Berechnung'!$A$10:$I$61,5,FALSE)</f>
        <v>3612</v>
      </c>
      <c r="F19" s="115">
        <f>VLOOKUP(A19,'C4_Berechnung'!$A$10:$I$61,6,FALSE)</f>
        <v>28.582010582010582</v>
      </c>
      <c r="G19" s="115">
        <f>VLOOKUP(A19,'C4_Berechnung'!$A$10:$I$61,7,FALSE)</f>
        <v>28.264550264550266</v>
      </c>
      <c r="H19" s="115">
        <f>VLOOKUP(A19,'C4_Berechnung'!$A$10:$I$61,8,FALSE)</f>
        <v>24.825396825396826</v>
      </c>
      <c r="I19" s="115">
        <f>VLOOKUP(A19,'C4_Berechnung'!$A$10:$I$61,9,FALSE)</f>
        <v>18.328042328042329</v>
      </c>
      <c r="J19" s="112">
        <v>8659</v>
      </c>
      <c r="K19" s="112">
        <v>5270</v>
      </c>
      <c r="L19" s="112">
        <v>3389</v>
      </c>
      <c r="M19" s="75">
        <v>29.114216422219659</v>
      </c>
      <c r="N19" s="75">
        <v>29.322092620394962</v>
      </c>
      <c r="O19" s="75">
        <v>23.33987758401663</v>
      </c>
      <c r="P19" s="75">
        <v>18.223813373368749</v>
      </c>
      <c r="Q19" s="112">
        <v>7778</v>
      </c>
      <c r="R19" s="112">
        <v>4661</v>
      </c>
      <c r="S19" s="112">
        <v>3117</v>
      </c>
      <c r="T19" s="75">
        <v>23.592183080483416</v>
      </c>
      <c r="U19" s="75">
        <v>29.622010799691438</v>
      </c>
      <c r="V19" s="75">
        <v>28.992028799177167</v>
      </c>
      <c r="W19" s="75">
        <v>17.793777320647983</v>
      </c>
      <c r="X19" s="112">
        <v>7135</v>
      </c>
      <c r="Y19" s="112">
        <v>4274</v>
      </c>
      <c r="Z19" s="112">
        <v>2861</v>
      </c>
      <c r="AA19" s="75">
        <v>23.37771548703574</v>
      </c>
      <c r="AB19" s="75">
        <v>29.964961457603362</v>
      </c>
      <c r="AC19" s="75">
        <v>27.498248072880166</v>
      </c>
      <c r="AD19" s="75">
        <v>19.159074982480728</v>
      </c>
      <c r="AE19" s="191">
        <f>Tabelle4[[#This Row],[31]]</f>
        <v>6297</v>
      </c>
      <c r="AF19" s="191">
        <f>Tabelle4[[#This Row],[32]]</f>
        <v>3748</v>
      </c>
      <c r="AG19" s="191">
        <f>Tabelle4[[#This Row],[33]]</f>
        <v>2549</v>
      </c>
      <c r="AH19" s="79">
        <f>Tabelle4[[#This Row],[34]]</f>
        <v>27.584564078132445</v>
      </c>
      <c r="AI19" s="79">
        <f>Tabelle4[[#This Row],[35]]</f>
        <v>18.040336668254724</v>
      </c>
      <c r="AJ19" s="79">
        <f>Tabelle4[[#This Row],[36]]</f>
        <v>14.419564872161347</v>
      </c>
      <c r="AK19" s="79">
        <f>Tabelle4[[#This Row],[37]]</f>
        <v>12.10100047641734</v>
      </c>
      <c r="AL19" s="191">
        <f>Tabelle4[[#This Row],[38]]</f>
        <v>5660</v>
      </c>
      <c r="AM19" s="191">
        <f>Tabelle4[[#This Row],[39]]</f>
        <v>3317</v>
      </c>
      <c r="AN19" s="191">
        <f>Tabelle4[[#This Row],[40]]</f>
        <v>2343</v>
      </c>
      <c r="AO19" s="79">
        <f>Tabelle4[[#This Row],[41]]</f>
        <v>28.533568904593636</v>
      </c>
      <c r="AP19" s="79">
        <f>Tabelle4[[#This Row],[42]]</f>
        <v>29.522968197879855</v>
      </c>
      <c r="AQ19" s="79">
        <f>Tabelle4[[#This Row],[43]]</f>
        <v>22.402826855123674</v>
      </c>
      <c r="AR19" s="79">
        <f>Tabelle4[[#This Row],[44]]</f>
        <v>19.540636042402827</v>
      </c>
      <c r="AS19" s="191">
        <f>Tabelle4[[#This Row],[45]]</f>
        <v>5218</v>
      </c>
      <c r="AT19" s="191">
        <f>Tabelle4[[#This Row],[46]]</f>
        <v>3075</v>
      </c>
      <c r="AU19" s="191">
        <f>Tabelle4[[#This Row],[47]]</f>
        <v>2143</v>
      </c>
      <c r="AV19" s="79">
        <f>Tabelle4[[#This Row],[48]]</f>
        <v>27.098505174396319</v>
      </c>
      <c r="AW19" s="79">
        <f>Tabelle4[[#This Row],[49]]</f>
        <v>29.781525488692985</v>
      </c>
      <c r="AX19" s="79">
        <f>Tabelle4[[#This Row],[50]]</f>
        <v>22.575699501724799</v>
      </c>
      <c r="AY19" s="79">
        <f>Tabelle4[[#This Row],[51]]</f>
        <v>20.544269835185894</v>
      </c>
      <c r="AZ19" s="191">
        <f>Tabelle4[[#This Row],[52]]</f>
        <v>4656</v>
      </c>
      <c r="BA19" s="191">
        <f>Tabelle4[[#This Row],[53]]</f>
        <v>2780</v>
      </c>
      <c r="BB19" s="191">
        <f>Tabelle4[[#This Row],[54]]</f>
        <v>1876</v>
      </c>
      <c r="BC19" s="79">
        <f>Tabelle4[[#This Row],[55]]</f>
        <v>20.36082474226804</v>
      </c>
      <c r="BD19" s="79">
        <f>Tabelle4[[#This Row],[56]]</f>
        <v>26.396048109965637</v>
      </c>
      <c r="BE19" s="79">
        <f>Tabelle4[[#This Row],[57]]</f>
        <v>10.352233676975946</v>
      </c>
      <c r="BF19" s="79">
        <f>Tabelle4[[#This Row],[58]]</f>
        <v>36.404639175257728</v>
      </c>
      <c r="BG19" s="191">
        <f>Tabelle4[[#This Row],[59]]</f>
        <v>4434</v>
      </c>
      <c r="BH19" s="191">
        <f>Tabelle4[[#This Row],[60]]</f>
        <v>2611</v>
      </c>
      <c r="BI19" s="191">
        <f>Tabelle4[[#This Row],[61]]</f>
        <v>1823</v>
      </c>
      <c r="BJ19" s="79">
        <f>Tabelle4[[#This Row],[62]]</f>
        <v>20.365358592692829</v>
      </c>
      <c r="BK19" s="79">
        <f>Tabelle4[[#This Row],[63]]</f>
        <v>27.06359945872801</v>
      </c>
      <c r="BL19" s="79">
        <f>Tabelle4[[#This Row],[64]]</f>
        <v>25.146594497068108</v>
      </c>
      <c r="BM19" s="79">
        <f>Tabelle4[[#This Row],[65]]</f>
        <v>27.424447451511057</v>
      </c>
      <c r="BN19" s="62"/>
    </row>
    <row r="20" spans="1:66" s="54" customFormat="1" ht="16.5" customHeight="1">
      <c r="A20" s="108">
        <v>1</v>
      </c>
      <c r="B20" s="84" t="s">
        <v>154</v>
      </c>
      <c r="C20" s="193">
        <f>VLOOKUP(A20,'C4_Berechnung'!$A$10:I$61,3,FALSE)</f>
        <v>51596</v>
      </c>
      <c r="D20" s="193">
        <f>VLOOKUP(A20,'C4_Berechnung'!$A$10:$I$61,4,FALSE)</f>
        <v>34403</v>
      </c>
      <c r="E20" s="193">
        <f>VLOOKUP(A20,'C4_Berechnung'!$A$10:$I$61,5,FALSE)</f>
        <v>17193</v>
      </c>
      <c r="F20" s="115">
        <f>VLOOKUP(A20,'C4_Berechnung'!$A$10:$I$61,6,FALSE)</f>
        <v>19.635243042096288</v>
      </c>
      <c r="G20" s="115">
        <f>VLOOKUP(A20,'C4_Berechnung'!$A$10:$I$61,7,FALSE)</f>
        <v>32.159469726335374</v>
      </c>
      <c r="H20" s="115">
        <f>VLOOKUP(A20,'C4_Berechnung'!$A$10:$I$61,8,FALSE)</f>
        <v>22.470734165439183</v>
      </c>
      <c r="I20" s="115">
        <f>VLOOKUP(A20,'C4_Berechnung'!$A$10:$I$61,9,FALSE)</f>
        <v>25.734553066129159</v>
      </c>
      <c r="J20" s="113">
        <v>47066</v>
      </c>
      <c r="K20" s="113">
        <v>31429</v>
      </c>
      <c r="L20" s="113">
        <v>15637</v>
      </c>
      <c r="M20" s="85">
        <v>19.164577401946204</v>
      </c>
      <c r="N20" s="85">
        <v>33.208685675434495</v>
      </c>
      <c r="O20" s="85">
        <v>21.828921089533846</v>
      </c>
      <c r="P20" s="85">
        <v>25.797815833085451</v>
      </c>
      <c r="Q20" s="113">
        <v>41924</v>
      </c>
      <c r="R20" s="113">
        <v>27781</v>
      </c>
      <c r="S20" s="113">
        <v>14143</v>
      </c>
      <c r="T20" s="85">
        <v>20.804312565594884</v>
      </c>
      <c r="U20" s="85">
        <v>33.863658047896195</v>
      </c>
      <c r="V20" s="85">
        <v>19.103616067169163</v>
      </c>
      <c r="W20" s="85">
        <v>26.228413319339754</v>
      </c>
      <c r="X20" s="113">
        <v>37992</v>
      </c>
      <c r="Y20" s="113">
        <v>25064</v>
      </c>
      <c r="Z20" s="113">
        <v>12928</v>
      </c>
      <c r="AA20" s="85">
        <v>19.912086755106337</v>
      </c>
      <c r="AB20" s="85">
        <v>34.415140029479893</v>
      </c>
      <c r="AC20" s="85">
        <v>19.075068435460096</v>
      </c>
      <c r="AD20" s="85">
        <v>26.597704779953673</v>
      </c>
      <c r="AE20" s="86">
        <v>34645</v>
      </c>
      <c r="AF20" s="86">
        <v>22784</v>
      </c>
      <c r="AG20" s="86">
        <v>11861</v>
      </c>
      <c r="AH20" s="87">
        <v>19.255303795641499</v>
      </c>
      <c r="AI20" s="87">
        <v>34.15500072160485</v>
      </c>
      <c r="AJ20" s="87">
        <v>19.445807475826239</v>
      </c>
      <c r="AK20" s="105">
        <v>27.143888006927408</v>
      </c>
      <c r="AL20" s="86">
        <v>31675</v>
      </c>
      <c r="AM20" s="86">
        <v>20955</v>
      </c>
      <c r="AN20" s="86">
        <v>10720</v>
      </c>
      <c r="AO20" s="87">
        <v>19.005524861878452</v>
      </c>
      <c r="AP20" s="87">
        <v>33.764798737174431</v>
      </c>
      <c r="AQ20" s="87">
        <v>18.771902131018152</v>
      </c>
      <c r="AR20" s="87">
        <v>28.457774269928965</v>
      </c>
      <c r="AS20" s="86">
        <v>29844</v>
      </c>
      <c r="AT20" s="86">
        <v>19733</v>
      </c>
      <c r="AU20" s="86">
        <v>10111</v>
      </c>
      <c r="AV20" s="87">
        <v>16.743734083902961</v>
      </c>
      <c r="AW20" s="87">
        <v>30.907385069025601</v>
      </c>
      <c r="AX20" s="87">
        <v>16.968234821069561</v>
      </c>
      <c r="AY20" s="87">
        <v>35.380646026001884</v>
      </c>
      <c r="AZ20" s="86">
        <v>25113</v>
      </c>
      <c r="BA20" s="86">
        <v>16687</v>
      </c>
      <c r="BB20" s="86">
        <v>8426</v>
      </c>
      <c r="BC20" s="88">
        <v>13.725958666825946</v>
      </c>
      <c r="BD20" s="88">
        <v>33.030701230438417</v>
      </c>
      <c r="BE20" s="88">
        <v>21.932863457173575</v>
      </c>
      <c r="BF20" s="88">
        <v>31.310476645562069</v>
      </c>
      <c r="BG20" s="86">
        <v>23119</v>
      </c>
      <c r="BH20" s="86">
        <v>15462</v>
      </c>
      <c r="BI20" s="86">
        <v>7657</v>
      </c>
      <c r="BJ20" s="88">
        <v>13.491067952766123</v>
      </c>
      <c r="BK20" s="88">
        <v>34.789567022795104</v>
      </c>
      <c r="BL20" s="88">
        <v>22.924866992516975</v>
      </c>
      <c r="BM20" s="89">
        <v>28.794498031921805</v>
      </c>
      <c r="BN20" s="106"/>
    </row>
    <row r="21" spans="1:66" ht="8.25" customHeight="1">
      <c r="A21" s="107">
        <v>241</v>
      </c>
      <c r="B21" s="74" t="s">
        <v>137</v>
      </c>
      <c r="C21" s="193">
        <f>VLOOKUP(A21,'C4_Berechnung'!$A$10:I$61,3,FALSE)</f>
        <v>60737</v>
      </c>
      <c r="D21" s="193">
        <f>VLOOKUP(A21,'C4_Berechnung'!$A$10:$I$61,4,FALSE)</f>
        <v>38040</v>
      </c>
      <c r="E21" s="193">
        <f>VLOOKUP(A21,'C4_Berechnung'!$A$10:$I$61,5,FALSE)</f>
        <v>22697</v>
      </c>
      <c r="F21" s="115">
        <f>VLOOKUP(A21,'C4_Berechnung'!$A$10:$I$61,6,FALSE)</f>
        <v>13.260450796055123</v>
      </c>
      <c r="G21" s="115">
        <f>VLOOKUP(A21,'C4_Berechnung'!$A$10:$I$61,7,FALSE)</f>
        <v>32.5057213889392</v>
      </c>
      <c r="H21" s="115">
        <f>VLOOKUP(A21,'C4_Berechnung'!$A$10:$I$61,8,FALSE)</f>
        <v>27.582857236939592</v>
      </c>
      <c r="I21" s="115">
        <f>VLOOKUP(A21,'C4_Berechnung'!$A$10:$I$61,9,FALSE)</f>
        <v>26.650970578066087</v>
      </c>
      <c r="J21" s="112">
        <v>56204</v>
      </c>
      <c r="K21" s="112">
        <v>35024</v>
      </c>
      <c r="L21" s="112">
        <v>21180</v>
      </c>
      <c r="M21" s="75">
        <v>12.773112234004696</v>
      </c>
      <c r="N21" s="75">
        <v>32.485232367803</v>
      </c>
      <c r="O21" s="75">
        <v>26.638673404028186</v>
      </c>
      <c r="P21" s="75">
        <v>28.102981994164118</v>
      </c>
      <c r="Q21" s="112">
        <v>51403</v>
      </c>
      <c r="R21" s="112">
        <v>31628</v>
      </c>
      <c r="S21" s="112">
        <v>19775</v>
      </c>
      <c r="T21" s="75">
        <v>25.51991128922436</v>
      </c>
      <c r="U21" s="75">
        <v>33.013637336342242</v>
      </c>
      <c r="V21" s="75">
        <v>12.528451646791044</v>
      </c>
      <c r="W21" s="75">
        <v>28.937999727642357</v>
      </c>
      <c r="X21" s="112">
        <v>47129</v>
      </c>
      <c r="Y21" s="112">
        <v>28379</v>
      </c>
      <c r="Z21" s="112">
        <v>18750</v>
      </c>
      <c r="AA21" s="75">
        <v>25.226505972967811</v>
      </c>
      <c r="AB21" s="75">
        <v>33.274629209191794</v>
      </c>
      <c r="AC21" s="75">
        <v>12.376668293407455</v>
      </c>
      <c r="AD21" s="75">
        <v>29.12219652443294</v>
      </c>
      <c r="AE21" s="57">
        <v>42697</v>
      </c>
      <c r="AF21" s="57">
        <v>25611</v>
      </c>
      <c r="AG21" s="57">
        <v>17086</v>
      </c>
      <c r="AH21" s="29">
        <v>11.768976743096704</v>
      </c>
      <c r="AI21" s="29">
        <v>33.599550319694593</v>
      </c>
      <c r="AJ21" s="29">
        <v>24.683233014029089</v>
      </c>
      <c r="AK21" s="77">
        <v>29.948239923179617</v>
      </c>
      <c r="AL21" s="57">
        <v>38784</v>
      </c>
      <c r="AM21" s="57">
        <v>23178</v>
      </c>
      <c r="AN21" s="57">
        <v>15606</v>
      </c>
      <c r="AO21" s="29">
        <v>11.636241749174918</v>
      </c>
      <c r="AP21" s="29">
        <v>33.369430693069305</v>
      </c>
      <c r="AQ21" s="29">
        <v>24.100144389438942</v>
      </c>
      <c r="AR21" s="29">
        <v>30.89418316831684</v>
      </c>
      <c r="AS21" s="57">
        <v>36262</v>
      </c>
      <c r="AT21" s="57">
        <v>21449</v>
      </c>
      <c r="AU21" s="57">
        <v>14813</v>
      </c>
      <c r="AV21" s="29">
        <v>9.6961006011802997</v>
      </c>
      <c r="AW21" s="29">
        <v>29.253764271137829</v>
      </c>
      <c r="AX21" s="29">
        <v>21.071645248469473</v>
      </c>
      <c r="AY21" s="29">
        <v>39.978489879212397</v>
      </c>
      <c r="AZ21" s="57">
        <v>31033</v>
      </c>
      <c r="BA21" s="57">
        <v>18295</v>
      </c>
      <c r="BB21" s="57">
        <v>12738</v>
      </c>
      <c r="BC21" s="83">
        <v>8.139722231173268</v>
      </c>
      <c r="BD21" s="83">
        <v>28.949827602874361</v>
      </c>
      <c r="BE21" s="83">
        <v>22.356845938194823</v>
      </c>
      <c r="BF21" s="83">
        <v>40.553604227757546</v>
      </c>
      <c r="BG21" s="57">
        <v>29580</v>
      </c>
      <c r="BH21" s="57">
        <v>17491</v>
      </c>
      <c r="BI21" s="57">
        <v>12089</v>
      </c>
      <c r="BJ21" s="83">
        <v>7.873563218390804</v>
      </c>
      <c r="BK21" s="83">
        <v>29.486139283299529</v>
      </c>
      <c r="BL21" s="83">
        <v>22.809330628803245</v>
      </c>
      <c r="BM21" s="78">
        <v>39.830966869506412</v>
      </c>
      <c r="BN21" s="62"/>
    </row>
    <row r="22" spans="1:66" ht="8.25" customHeight="1">
      <c r="A22" s="107">
        <v>241001</v>
      </c>
      <c r="B22" s="74" t="s">
        <v>218</v>
      </c>
      <c r="C22" s="193">
        <f>VLOOKUP(A22,'C4_Berechnung'!$A$10:I$61,3,FALSE)</f>
        <v>38360</v>
      </c>
      <c r="D22" s="193">
        <f>VLOOKUP(A22,'C4_Berechnung'!$A$10:$I$61,4,FALSE)</f>
        <v>23217</v>
      </c>
      <c r="E22" s="193">
        <f>VLOOKUP(A22,'C4_Berechnung'!$A$10:$I$61,5,FALSE)</f>
        <v>15143</v>
      </c>
      <c r="F22" s="115">
        <f>VLOOKUP(A22,'C4_Berechnung'!$A$10:$I$61,6,FALSE)</f>
        <v>16.441605839416059</v>
      </c>
      <c r="G22" s="115">
        <f>VLOOKUP(A22,'C4_Berechnung'!$A$10:$I$61,7,FALSE)</f>
        <v>31.850886339937436</v>
      </c>
      <c r="H22" s="115">
        <f>VLOOKUP(A22,'C4_Berechnung'!$A$10:$I$61,8,FALSE)</f>
        <v>26.736183524504693</v>
      </c>
      <c r="I22" s="115">
        <f>VLOOKUP(A22,'C4_Berechnung'!$A$10:$I$61,9,FALSE)</f>
        <v>24.971324296141812</v>
      </c>
      <c r="J22" s="112">
        <v>35942</v>
      </c>
      <c r="K22" s="112">
        <v>21620</v>
      </c>
      <c r="L22" s="112">
        <v>14322</v>
      </c>
      <c r="M22" s="75">
        <v>15.644649713427189</v>
      </c>
      <c r="N22" s="75">
        <v>32.073896833787771</v>
      </c>
      <c r="O22" s="75">
        <v>25.699738467531024</v>
      </c>
      <c r="P22" s="75">
        <v>26.581714985254017</v>
      </c>
      <c r="Q22" s="112">
        <v>33601</v>
      </c>
      <c r="R22" s="112">
        <v>20038</v>
      </c>
      <c r="S22" s="112">
        <v>13563</v>
      </c>
      <c r="T22" s="75">
        <v>24.886164102258864</v>
      </c>
      <c r="U22" s="75">
        <v>32.046665277819116</v>
      </c>
      <c r="V22" s="75">
        <v>15.213832921639236</v>
      </c>
      <c r="W22" s="75">
        <v>27.853337698282786</v>
      </c>
      <c r="X22" s="112">
        <v>31290</v>
      </c>
      <c r="Y22" s="112">
        <v>18178</v>
      </c>
      <c r="Z22" s="112">
        <v>13112</v>
      </c>
      <c r="AA22" s="75">
        <v>24.749121124960052</v>
      </c>
      <c r="AB22" s="75">
        <v>32.336209651645895</v>
      </c>
      <c r="AC22" s="75">
        <v>14.988814317673377</v>
      </c>
      <c r="AD22" s="75">
        <v>27.925854905720676</v>
      </c>
      <c r="AE22" s="57">
        <v>28583</v>
      </c>
      <c r="AF22" s="57">
        <v>16567</v>
      </c>
      <c r="AG22" s="57">
        <v>12016</v>
      </c>
      <c r="AH22" s="29">
        <v>14.298709022845749</v>
      </c>
      <c r="AI22" s="29">
        <v>32.613791414477141</v>
      </c>
      <c r="AJ22" s="29">
        <v>24.248679284889622</v>
      </c>
      <c r="AK22" s="77">
        <v>28.838820277787491</v>
      </c>
      <c r="AL22" s="57">
        <v>25406</v>
      </c>
      <c r="AM22" s="57">
        <v>14610</v>
      </c>
      <c r="AN22" s="57">
        <v>10796</v>
      </c>
      <c r="AO22" s="29">
        <v>14.532000314886249</v>
      </c>
      <c r="AP22" s="29">
        <v>33.043375580571521</v>
      </c>
      <c r="AQ22" s="29">
        <v>23.60072423836889</v>
      </c>
      <c r="AR22" s="29">
        <v>28.823899866173349</v>
      </c>
      <c r="AS22" s="57">
        <v>23903</v>
      </c>
      <c r="AT22" s="57">
        <v>13643</v>
      </c>
      <c r="AU22" s="57">
        <v>10260</v>
      </c>
      <c r="AV22" s="29">
        <v>12.282977032171694</v>
      </c>
      <c r="AW22" s="29">
        <v>29.017278165920597</v>
      </c>
      <c r="AX22" s="29">
        <v>21.147973057775175</v>
      </c>
      <c r="AY22" s="29">
        <v>37.55177174413253</v>
      </c>
      <c r="AZ22" s="57">
        <v>20895</v>
      </c>
      <c r="BA22" s="57">
        <v>11991</v>
      </c>
      <c r="BB22" s="57">
        <v>8904</v>
      </c>
      <c r="BC22" s="83">
        <v>10.284757118927972</v>
      </c>
      <c r="BD22" s="83">
        <v>30.437903804737974</v>
      </c>
      <c r="BE22" s="83">
        <v>23.129935391241922</v>
      </c>
      <c r="BF22" s="83">
        <v>36.147403685092129</v>
      </c>
      <c r="BG22" s="57">
        <v>20029</v>
      </c>
      <c r="BH22" s="57">
        <v>11533</v>
      </c>
      <c r="BI22" s="57">
        <v>8496</v>
      </c>
      <c r="BJ22" s="83">
        <v>10.000499276049728</v>
      </c>
      <c r="BK22" s="83">
        <v>31.149832742523344</v>
      </c>
      <c r="BL22" s="83">
        <v>23.106495581406961</v>
      </c>
      <c r="BM22" s="78">
        <v>35.743172400019965</v>
      </c>
      <c r="BN22" s="62"/>
    </row>
    <row r="23" spans="1:66" ht="8.25" customHeight="1">
      <c r="A23" s="107">
        <v>241999</v>
      </c>
      <c r="B23" s="74" t="s">
        <v>219</v>
      </c>
      <c r="C23" s="193">
        <f>VLOOKUP(A23,'C4_Berechnung'!$A$10:I$61,3,FALSE)</f>
        <v>22377</v>
      </c>
      <c r="D23" s="193">
        <f>VLOOKUP(A23,'C4_Berechnung'!$A$10:$I$61,4,FALSE)</f>
        <v>14823</v>
      </c>
      <c r="E23" s="193">
        <f>VLOOKUP(A23,'C4_Berechnung'!$A$10:$I$61,5,FALSE)</f>
        <v>7554</v>
      </c>
      <c r="F23" s="115">
        <f>VLOOKUP(A23,'C4_Berechnung'!$A$10:$I$61,6,FALSE)</f>
        <v>7.8071233856191622</v>
      </c>
      <c r="G23" s="115">
        <f>VLOOKUP(A23,'C4_Berechnung'!$A$10:$I$61,7,FALSE)</f>
        <v>33.628279036510705</v>
      </c>
      <c r="H23" s="115">
        <f>VLOOKUP(A23,'C4_Berechnung'!$A$10:$I$61,8,FALSE)</f>
        <v>29.034276265808646</v>
      </c>
      <c r="I23" s="115">
        <f>VLOOKUP(A23,'C4_Berechnung'!$A$10:$I$61,9,FALSE)</f>
        <v>29.530321312061492</v>
      </c>
      <c r="J23" s="112">
        <v>20262</v>
      </c>
      <c r="K23" s="112">
        <v>13404</v>
      </c>
      <c r="L23" s="112">
        <v>6858</v>
      </c>
      <c r="M23" s="75">
        <v>7.6793998618102846</v>
      </c>
      <c r="N23" s="75">
        <v>33.214885006415948</v>
      </c>
      <c r="O23" s="75">
        <v>28.304214786299475</v>
      </c>
      <c r="P23" s="75">
        <v>30.801500345474288</v>
      </c>
      <c r="Q23" s="112">
        <v>17802</v>
      </c>
      <c r="R23" s="112">
        <v>11590</v>
      </c>
      <c r="S23" s="112">
        <v>6212</v>
      </c>
      <c r="T23" s="75">
        <v>26.716099314683746</v>
      </c>
      <c r="U23" s="75">
        <v>34.838782159307939</v>
      </c>
      <c r="V23" s="75">
        <v>7.4598359734861255</v>
      </c>
      <c r="W23" s="75">
        <v>30.985282552522186</v>
      </c>
      <c r="X23" s="112">
        <v>15839</v>
      </c>
      <c r="Y23" s="112">
        <v>10201</v>
      </c>
      <c r="Z23" s="112">
        <v>5638</v>
      </c>
      <c r="AA23" s="75">
        <v>26.16958141296799</v>
      </c>
      <c r="AB23" s="75">
        <v>35.128480333354375</v>
      </c>
      <c r="AC23" s="75">
        <v>7.216364669486711</v>
      </c>
      <c r="AD23" s="75">
        <v>31.485573584190924</v>
      </c>
      <c r="AE23" s="57">
        <v>14114</v>
      </c>
      <c r="AF23" s="57">
        <v>9044</v>
      </c>
      <c r="AG23" s="57">
        <v>5070</v>
      </c>
      <c r="AH23" s="29">
        <v>6.6458835199093098</v>
      </c>
      <c r="AI23" s="29">
        <v>35.595862264418308</v>
      </c>
      <c r="AJ23" s="29">
        <v>25.563270511548819</v>
      </c>
      <c r="AK23" s="77">
        <v>32.194983704123558</v>
      </c>
      <c r="AL23" s="57">
        <v>13378</v>
      </c>
      <c r="AM23" s="57">
        <v>8568</v>
      </c>
      <c r="AN23" s="57">
        <v>4810</v>
      </c>
      <c r="AO23" s="29">
        <v>6.1369412468231426</v>
      </c>
      <c r="AP23" s="29">
        <v>33.988638062490658</v>
      </c>
      <c r="AQ23" s="29">
        <v>25.04858723277022</v>
      </c>
      <c r="AR23" s="29">
        <v>34.825833457915984</v>
      </c>
      <c r="AS23" s="57">
        <v>12359</v>
      </c>
      <c r="AT23" s="57">
        <v>7806</v>
      </c>
      <c r="AU23" s="57">
        <v>4553</v>
      </c>
      <c r="AV23" s="29">
        <v>4.692936321708876</v>
      </c>
      <c r="AW23" s="29">
        <v>29.711141678129298</v>
      </c>
      <c r="AX23" s="29">
        <v>20.924022979205436</v>
      </c>
      <c r="AY23" s="29">
        <v>44.671899020956396</v>
      </c>
      <c r="AZ23" s="57"/>
      <c r="BA23" s="57"/>
      <c r="BB23" s="57"/>
      <c r="BC23" s="83">
        <v>3.7186821858354699</v>
      </c>
      <c r="BD23" s="83">
        <v>25.882817123693037</v>
      </c>
      <c r="BE23" s="83">
        <v>20.763464194121127</v>
      </c>
      <c r="BF23" s="83">
        <v>49.635036496350367</v>
      </c>
      <c r="BG23" s="57">
        <v>9551</v>
      </c>
      <c r="BH23" s="57">
        <v>5958</v>
      </c>
      <c r="BI23" s="57">
        <v>3593</v>
      </c>
      <c r="BJ23" s="83">
        <v>3.4132551565281126</v>
      </c>
      <c r="BK23" s="83">
        <v>25.997277771961052</v>
      </c>
      <c r="BL23" s="83">
        <v>22.18615851743273</v>
      </c>
      <c r="BM23" s="78">
        <v>48.403308554078109</v>
      </c>
      <c r="BN23" s="62"/>
    </row>
    <row r="24" spans="1:66" ht="8.25" customHeight="1">
      <c r="A24" s="107">
        <v>251</v>
      </c>
      <c r="B24" s="74" t="s">
        <v>101</v>
      </c>
      <c r="C24" s="193">
        <f>VLOOKUP(A24,'C4_Berechnung'!$A$10:I$61,3,FALSE)</f>
        <v>6222</v>
      </c>
      <c r="D24" s="193">
        <f>VLOOKUP(A24,'C4_Berechnung'!$A$10:$I$61,4,FALSE)</f>
        <v>4331</v>
      </c>
      <c r="E24" s="193">
        <f>VLOOKUP(A24,'C4_Berechnung'!$A$10:$I$61,5,FALSE)</f>
        <v>1891</v>
      </c>
      <c r="F24" s="115">
        <f>VLOOKUP(A24,'C4_Berechnung'!$A$10:$I$61,6,FALSE)</f>
        <v>7.0395371263259401</v>
      </c>
      <c r="G24" s="115">
        <f>VLOOKUP(A24,'C4_Berechnung'!$A$10:$I$61,7,FALSE)</f>
        <v>31.870781099324976</v>
      </c>
      <c r="H24" s="115">
        <f>VLOOKUP(A24,'C4_Berechnung'!$A$10:$I$61,8,FALSE)</f>
        <v>25.281260045001606</v>
      </c>
      <c r="I24" s="115">
        <f>VLOOKUP(A24,'C4_Berechnung'!$A$10:$I$61,9,FALSE)</f>
        <v>35.808421729347479</v>
      </c>
      <c r="J24" s="112">
        <v>5644</v>
      </c>
      <c r="K24" s="112">
        <v>3930</v>
      </c>
      <c r="L24" s="112">
        <v>1714</v>
      </c>
      <c r="M24" s="75">
        <v>6.785967399007796</v>
      </c>
      <c r="N24" s="75">
        <v>32.246633593196314</v>
      </c>
      <c r="O24" s="75">
        <v>23.493975903614459</v>
      </c>
      <c r="P24" s="75">
        <v>37.473423104181428</v>
      </c>
      <c r="Q24" s="112">
        <v>4811</v>
      </c>
      <c r="R24" s="112">
        <v>3330</v>
      </c>
      <c r="S24" s="112">
        <v>1481</v>
      </c>
      <c r="T24" s="75">
        <v>21.575556017459988</v>
      </c>
      <c r="U24" s="75">
        <v>33.257119102057786</v>
      </c>
      <c r="V24" s="75">
        <v>7.690708792350863</v>
      </c>
      <c r="W24" s="75">
        <v>37.476616088131365</v>
      </c>
      <c r="X24" s="112">
        <v>4067</v>
      </c>
      <c r="Y24" s="112">
        <v>2806</v>
      </c>
      <c r="Z24" s="112">
        <v>1261</v>
      </c>
      <c r="AA24" s="75">
        <v>20.088517334644703</v>
      </c>
      <c r="AB24" s="75">
        <v>32.579296778952546</v>
      </c>
      <c r="AC24" s="75">
        <v>7.9419719695106954</v>
      </c>
      <c r="AD24" s="75">
        <v>39.390213916892058</v>
      </c>
      <c r="AE24" s="57">
        <v>3781</v>
      </c>
      <c r="AF24" s="57">
        <v>2662</v>
      </c>
      <c r="AG24" s="57">
        <v>1119</v>
      </c>
      <c r="AH24" s="29">
        <v>7.8550647976725729</v>
      </c>
      <c r="AI24" s="29">
        <v>32.002115842369747</v>
      </c>
      <c r="AJ24" s="29">
        <v>23.618090452261306</v>
      </c>
      <c r="AK24" s="77">
        <v>36.524728907696378</v>
      </c>
      <c r="AL24" s="57">
        <v>3017</v>
      </c>
      <c r="AM24" s="57">
        <v>2084</v>
      </c>
      <c r="AN24" s="57">
        <v>933</v>
      </c>
      <c r="AO24" s="29">
        <v>8.3526682134570756</v>
      </c>
      <c r="AP24" s="29">
        <v>31.554524361948953</v>
      </c>
      <c r="AQ24" s="29">
        <v>20.914816042426253</v>
      </c>
      <c r="AR24" s="29">
        <v>39.177991382167718</v>
      </c>
      <c r="AS24" s="57">
        <v>2539</v>
      </c>
      <c r="AT24" s="57">
        <v>1679</v>
      </c>
      <c r="AU24" s="57">
        <v>860</v>
      </c>
      <c r="AV24" s="29">
        <v>8.1922016541945641</v>
      </c>
      <c r="AW24" s="29">
        <v>27.097282394643564</v>
      </c>
      <c r="AX24" s="29">
        <v>18.314296967309964</v>
      </c>
      <c r="AY24" s="29">
        <v>46.396218983851917</v>
      </c>
      <c r="AZ24" s="57">
        <v>2033</v>
      </c>
      <c r="BA24" s="57">
        <v>1364</v>
      </c>
      <c r="BB24" s="57">
        <v>669</v>
      </c>
      <c r="BC24" s="83">
        <v>7.0831283817019184</v>
      </c>
      <c r="BD24" s="83">
        <v>23.167732415150024</v>
      </c>
      <c r="BE24" s="83">
        <v>19.183472700442692</v>
      </c>
      <c r="BF24" s="83">
        <v>50.565666502705362</v>
      </c>
      <c r="BG24" s="57">
        <v>1832</v>
      </c>
      <c r="BH24" s="57">
        <v>1217</v>
      </c>
      <c r="BI24" s="57">
        <v>615</v>
      </c>
      <c r="BJ24" s="83">
        <v>6.3864628820960698</v>
      </c>
      <c r="BK24" s="83">
        <v>22.816593886462883</v>
      </c>
      <c r="BL24" s="83">
        <v>19.432314410480352</v>
      </c>
      <c r="BM24" s="78">
        <v>51.364628820960689</v>
      </c>
      <c r="BN24" s="62"/>
    </row>
    <row r="25" spans="1:66" ht="8.25" customHeight="1">
      <c r="A25" s="107">
        <v>252</v>
      </c>
      <c r="B25" s="74" t="s">
        <v>102</v>
      </c>
      <c r="C25" s="193">
        <f>VLOOKUP(A25,'C4_Berechnung'!$A$10:I$61,3,FALSE)</f>
        <v>4052</v>
      </c>
      <c r="D25" s="193">
        <f>VLOOKUP(A25,'C4_Berechnung'!$A$10:$I$61,4,FALSE)</f>
        <v>2542</v>
      </c>
      <c r="E25" s="193">
        <f>VLOOKUP(A25,'C4_Berechnung'!$A$10:$I$61,5,FALSE)</f>
        <v>1510</v>
      </c>
      <c r="F25" s="115">
        <f>VLOOKUP(A25,'C4_Berechnung'!$A$10:$I$61,6,FALSE)</f>
        <v>10.784797630799606</v>
      </c>
      <c r="G25" s="115">
        <f>VLOOKUP(A25,'C4_Berechnung'!$A$10:$I$61,7,FALSE)</f>
        <v>36.994076999012833</v>
      </c>
      <c r="H25" s="115">
        <f>VLOOKUP(A25,'C4_Berechnung'!$A$10:$I$61,8,FALSE)</f>
        <v>27.665350444225073</v>
      </c>
      <c r="I25" s="115">
        <f>VLOOKUP(A25,'C4_Berechnung'!$A$10:$I$61,9,FALSE)</f>
        <v>24.555774925962488</v>
      </c>
      <c r="J25" s="112">
        <v>3678</v>
      </c>
      <c r="K25" s="112">
        <v>2263</v>
      </c>
      <c r="L25" s="112">
        <v>1415</v>
      </c>
      <c r="M25" s="75">
        <v>10.60358890701468</v>
      </c>
      <c r="N25" s="75">
        <v>37.629146275149537</v>
      </c>
      <c r="O25" s="75">
        <v>26.318651441000547</v>
      </c>
      <c r="P25" s="75">
        <v>25.44861337683524</v>
      </c>
      <c r="Q25" s="112">
        <v>3270</v>
      </c>
      <c r="R25" s="112">
        <v>1959</v>
      </c>
      <c r="S25" s="112">
        <v>1311</v>
      </c>
      <c r="T25" s="75">
        <v>23.394495412844037</v>
      </c>
      <c r="U25" s="75">
        <v>37.767584097859327</v>
      </c>
      <c r="V25" s="75">
        <v>10.733944954128441</v>
      </c>
      <c r="W25" s="75">
        <v>28.103975535168196</v>
      </c>
      <c r="X25" s="112">
        <v>3023</v>
      </c>
      <c r="Y25" s="112">
        <v>1793</v>
      </c>
      <c r="Z25" s="112">
        <v>1230</v>
      </c>
      <c r="AA25" s="75">
        <v>22.758848825669865</v>
      </c>
      <c r="AB25" s="75">
        <v>39.034072113794245</v>
      </c>
      <c r="AC25" s="75">
        <v>11.147866357922593</v>
      </c>
      <c r="AD25" s="75">
        <v>27.059212702613301</v>
      </c>
      <c r="AE25" s="57">
        <v>2786</v>
      </c>
      <c r="AF25" s="57">
        <v>1655</v>
      </c>
      <c r="AG25" s="57">
        <v>1131</v>
      </c>
      <c r="AH25" s="29">
        <v>10.804020100502512</v>
      </c>
      <c r="AI25" s="29">
        <v>38.944723618090457</v>
      </c>
      <c r="AJ25" s="29">
        <v>22.469490308686289</v>
      </c>
      <c r="AK25" s="77">
        <v>27.781765972720741</v>
      </c>
      <c r="AL25" s="57">
        <v>2495</v>
      </c>
      <c r="AM25" s="57">
        <v>1452</v>
      </c>
      <c r="AN25" s="57">
        <v>1043</v>
      </c>
      <c r="AO25" s="29">
        <v>10.661322645290582</v>
      </c>
      <c r="AP25" s="29">
        <v>39.599198396793589</v>
      </c>
      <c r="AQ25" s="29">
        <v>20.881763527054108</v>
      </c>
      <c r="AR25" s="29">
        <v>28.857715430861724</v>
      </c>
      <c r="AS25" s="57">
        <v>2420</v>
      </c>
      <c r="AT25" s="57">
        <v>1381</v>
      </c>
      <c r="AU25" s="57">
        <v>1039</v>
      </c>
      <c r="AV25" s="29">
        <v>8.0165289256198342</v>
      </c>
      <c r="AW25" s="29">
        <v>35.495867768595041</v>
      </c>
      <c r="AX25" s="29">
        <v>20.702479338842974</v>
      </c>
      <c r="AY25" s="29">
        <v>35.785123966942152</v>
      </c>
      <c r="AZ25" s="57">
        <v>2195</v>
      </c>
      <c r="BA25" s="57">
        <v>1247</v>
      </c>
      <c r="BB25" s="57">
        <v>948</v>
      </c>
      <c r="BC25" s="83">
        <v>5.9225512528473807</v>
      </c>
      <c r="BD25" s="83">
        <v>31.75398633257403</v>
      </c>
      <c r="BE25" s="83">
        <v>30.113895216400909</v>
      </c>
      <c r="BF25" s="83">
        <v>32.20956719817768</v>
      </c>
      <c r="BG25" s="57">
        <v>2106</v>
      </c>
      <c r="BH25" s="57">
        <v>1190</v>
      </c>
      <c r="BI25" s="57">
        <v>916</v>
      </c>
      <c r="BJ25" s="83">
        <v>5.3181386514719851</v>
      </c>
      <c r="BK25" s="83">
        <v>31.861348528015192</v>
      </c>
      <c r="BL25" s="83">
        <v>31.481481481481481</v>
      </c>
      <c r="BM25" s="78">
        <v>31.339031339031344</v>
      </c>
      <c r="BN25" s="62"/>
    </row>
    <row r="26" spans="1:66" ht="8.25" customHeight="1">
      <c r="A26" s="107">
        <v>254</v>
      </c>
      <c r="B26" s="74" t="s">
        <v>103</v>
      </c>
      <c r="C26" s="193">
        <f>VLOOKUP(A26,'C4_Berechnung'!$A$10:I$61,3,FALSE)</f>
        <v>6219</v>
      </c>
      <c r="D26" s="193">
        <f>VLOOKUP(A26,'C4_Berechnung'!$A$10:$I$61,4,FALSE)</f>
        <v>4059</v>
      </c>
      <c r="E26" s="193">
        <f>VLOOKUP(A26,'C4_Berechnung'!$A$10:$I$61,5,FALSE)</f>
        <v>2160</v>
      </c>
      <c r="F26" s="115">
        <f>VLOOKUP(A26,'C4_Berechnung'!$A$10:$I$61,6,FALSE)</f>
        <v>16.739025566811385</v>
      </c>
      <c r="G26" s="115">
        <f>VLOOKUP(A26,'C4_Berechnung'!$A$10:$I$61,7,FALSE)</f>
        <v>34.651873291525966</v>
      </c>
      <c r="H26" s="115">
        <f>VLOOKUP(A26,'C4_Berechnung'!$A$10:$I$61,8,FALSE)</f>
        <v>25.373854317414374</v>
      </c>
      <c r="I26" s="115">
        <f>VLOOKUP(A26,'C4_Berechnung'!$A$10:$I$61,9,FALSE)</f>
        <v>23.235246824248271</v>
      </c>
      <c r="J26" s="112">
        <v>5755</v>
      </c>
      <c r="K26" s="112">
        <v>3694</v>
      </c>
      <c r="L26" s="112">
        <v>2061</v>
      </c>
      <c r="M26" s="75">
        <v>15.638575152041703</v>
      </c>
      <c r="N26" s="75">
        <v>35.499565595134662</v>
      </c>
      <c r="O26" s="75">
        <v>24.969591659426584</v>
      </c>
      <c r="P26" s="75">
        <v>23.892267593397047</v>
      </c>
      <c r="Q26" s="112">
        <v>5044</v>
      </c>
      <c r="R26" s="112">
        <v>3238</v>
      </c>
      <c r="S26" s="112">
        <v>1806</v>
      </c>
      <c r="T26" s="75">
        <v>24.187153053132434</v>
      </c>
      <c r="U26" s="75">
        <v>37.390959555908012</v>
      </c>
      <c r="V26" s="75">
        <v>15.027755749405234</v>
      </c>
      <c r="W26" s="75">
        <v>23.394131641554321</v>
      </c>
      <c r="X26" s="112">
        <v>4436</v>
      </c>
      <c r="Y26" s="112">
        <v>2817</v>
      </c>
      <c r="Z26" s="112">
        <v>1619</v>
      </c>
      <c r="AA26" s="75">
        <v>24.301172227231742</v>
      </c>
      <c r="AB26" s="75">
        <v>38.232642019837691</v>
      </c>
      <c r="AC26" s="75">
        <v>14.337240757439135</v>
      </c>
      <c r="AD26" s="75">
        <v>23.128944995491434</v>
      </c>
      <c r="AE26" s="57">
        <v>3866</v>
      </c>
      <c r="AF26" s="57">
        <v>2410</v>
      </c>
      <c r="AG26" s="57">
        <v>1456</v>
      </c>
      <c r="AH26" s="29">
        <v>14.459389549922399</v>
      </c>
      <c r="AI26" s="29">
        <v>38.618727366787375</v>
      </c>
      <c r="AJ26" s="29">
        <v>23.952405587170205</v>
      </c>
      <c r="AK26" s="77">
        <v>22.969477496120021</v>
      </c>
      <c r="AL26" s="57">
        <v>3537</v>
      </c>
      <c r="AM26" s="57">
        <v>2230</v>
      </c>
      <c r="AN26" s="57">
        <v>1307</v>
      </c>
      <c r="AO26" s="29">
        <v>13.79700310998021</v>
      </c>
      <c r="AP26" s="29">
        <v>38.733389878428049</v>
      </c>
      <c r="AQ26" s="29">
        <v>23.664122137404579</v>
      </c>
      <c r="AR26" s="29">
        <v>23.805484874187165</v>
      </c>
      <c r="AS26" s="57">
        <v>3331</v>
      </c>
      <c r="AT26" s="57">
        <v>2102</v>
      </c>
      <c r="AU26" s="57">
        <v>1229</v>
      </c>
      <c r="AV26" s="29">
        <v>11.8282797958571</v>
      </c>
      <c r="AW26" s="29">
        <v>34.614229960972679</v>
      </c>
      <c r="AX26" s="29">
        <v>23.146202341639146</v>
      </c>
      <c r="AY26" s="29">
        <v>30.411287901531082</v>
      </c>
      <c r="AZ26" s="57">
        <v>2922</v>
      </c>
      <c r="BA26" s="57">
        <v>1830</v>
      </c>
      <c r="BB26" s="57">
        <v>1092</v>
      </c>
      <c r="BC26" s="83">
        <v>8.3846680355920604</v>
      </c>
      <c r="BD26" s="83">
        <v>32.477754962354553</v>
      </c>
      <c r="BE26" s="83">
        <v>24.503764544832308</v>
      </c>
      <c r="BF26" s="83">
        <v>34.633812457221083</v>
      </c>
      <c r="BG26" s="57">
        <v>2768</v>
      </c>
      <c r="BH26" s="57">
        <v>1739</v>
      </c>
      <c r="BI26" s="57">
        <v>1029</v>
      </c>
      <c r="BJ26" s="83">
        <v>8.2369942196531785</v>
      </c>
      <c r="BK26" s="83">
        <v>32.080924855491325</v>
      </c>
      <c r="BL26" s="83">
        <v>24.638728323699421</v>
      </c>
      <c r="BM26" s="78">
        <v>35.043352601156073</v>
      </c>
      <c r="BN26" s="62"/>
    </row>
    <row r="27" spans="1:66" ht="8.25" customHeight="1">
      <c r="A27" s="107">
        <v>255</v>
      </c>
      <c r="B27" s="74" t="s">
        <v>104</v>
      </c>
      <c r="C27" s="193">
        <f>VLOOKUP(A27,'C4_Berechnung'!$A$10:I$61,3,FALSE)</f>
        <v>1421</v>
      </c>
      <c r="D27" s="193">
        <f>VLOOKUP(A27,'C4_Berechnung'!$A$10:$I$61,4,FALSE)</f>
        <v>945</v>
      </c>
      <c r="E27" s="193">
        <f>VLOOKUP(A27,'C4_Berechnung'!$A$10:$I$61,5,FALSE)</f>
        <v>476</v>
      </c>
      <c r="F27" s="115">
        <f>VLOOKUP(A27,'C4_Berechnung'!$A$10:$I$61,6,FALSE)</f>
        <v>12.737508796622096</v>
      </c>
      <c r="G27" s="115">
        <f>VLOOKUP(A27,'C4_Berechnung'!$A$10:$I$61,7,FALSE)</f>
        <v>32.582688247712881</v>
      </c>
      <c r="H27" s="115">
        <f>VLOOKUP(A27,'C4_Berechnung'!$A$10:$I$61,8,FALSE)</f>
        <v>27.867698803659394</v>
      </c>
      <c r="I27" s="115">
        <f>VLOOKUP(A27,'C4_Berechnung'!$A$10:$I$61,9,FALSE)</f>
        <v>26.812104152005631</v>
      </c>
      <c r="J27" s="112">
        <v>1260</v>
      </c>
      <c r="K27" s="112">
        <v>840</v>
      </c>
      <c r="L27" s="112">
        <v>420</v>
      </c>
      <c r="M27" s="75">
        <v>11.190476190476192</v>
      </c>
      <c r="N27" s="75">
        <v>35.079365079365076</v>
      </c>
      <c r="O27" s="75">
        <v>28.571428571428569</v>
      </c>
      <c r="P27" s="75">
        <v>25.158730158730158</v>
      </c>
      <c r="Q27" s="112">
        <v>1088</v>
      </c>
      <c r="R27" s="112">
        <v>720</v>
      </c>
      <c r="S27" s="112">
        <v>368</v>
      </c>
      <c r="T27" s="75">
        <v>27.113970588235293</v>
      </c>
      <c r="U27" s="75">
        <v>35.202205882352942</v>
      </c>
      <c r="V27" s="75">
        <v>11.121323529411764</v>
      </c>
      <c r="W27" s="75">
        <v>26.5625</v>
      </c>
      <c r="X27" s="112">
        <v>980</v>
      </c>
      <c r="Y27" s="112">
        <v>637</v>
      </c>
      <c r="Z27" s="112">
        <v>343</v>
      </c>
      <c r="AA27" s="75">
        <v>28.877551020408166</v>
      </c>
      <c r="AB27" s="75">
        <v>35.816326530612244</v>
      </c>
      <c r="AC27" s="75">
        <v>12.244897959183673</v>
      </c>
      <c r="AD27" s="75">
        <v>23.061224489795919</v>
      </c>
      <c r="AE27" s="57">
        <v>851</v>
      </c>
      <c r="AF27" s="57">
        <v>567</v>
      </c>
      <c r="AG27" s="57">
        <v>284</v>
      </c>
      <c r="AH27" s="29">
        <v>12.220916568742656</v>
      </c>
      <c r="AI27" s="29">
        <v>36.192714453584017</v>
      </c>
      <c r="AJ27" s="29">
        <v>31.374853113983548</v>
      </c>
      <c r="AK27" s="77">
        <v>20.21151586368978</v>
      </c>
      <c r="AL27" s="57">
        <v>819</v>
      </c>
      <c r="AM27" s="57">
        <v>557</v>
      </c>
      <c r="AN27" s="57">
        <v>262</v>
      </c>
      <c r="AO27" s="29">
        <v>9.2796092796092804</v>
      </c>
      <c r="AP27" s="29">
        <v>37.72893772893773</v>
      </c>
      <c r="AQ27" s="29">
        <v>31.135531135531135</v>
      </c>
      <c r="AR27" s="29">
        <v>21.855921855921849</v>
      </c>
      <c r="AS27" s="57">
        <v>745</v>
      </c>
      <c r="AT27" s="57">
        <v>499</v>
      </c>
      <c r="AU27" s="57">
        <v>246</v>
      </c>
      <c r="AV27" s="29">
        <v>9.1275167785234892</v>
      </c>
      <c r="AW27" s="29">
        <v>35.167785234899327</v>
      </c>
      <c r="AX27" s="29">
        <v>31.275167785234899</v>
      </c>
      <c r="AY27" s="29">
        <v>24.429530201342285</v>
      </c>
      <c r="AZ27" s="57">
        <v>677</v>
      </c>
      <c r="BA27" s="57">
        <v>455</v>
      </c>
      <c r="BB27" s="57">
        <v>222</v>
      </c>
      <c r="BC27" s="83">
        <v>6.6469719350073859</v>
      </c>
      <c r="BD27" s="83">
        <v>31.905465288035451</v>
      </c>
      <c r="BE27" s="83">
        <v>36.779911373707534</v>
      </c>
      <c r="BF27" s="83">
        <v>24.667651403249629</v>
      </c>
      <c r="BG27" s="57">
        <v>663</v>
      </c>
      <c r="BH27" s="57">
        <v>447</v>
      </c>
      <c r="BI27" s="57">
        <v>216</v>
      </c>
      <c r="BJ27" s="83">
        <v>6.6365007541478134</v>
      </c>
      <c r="BK27" s="83">
        <v>31.372549019607842</v>
      </c>
      <c r="BL27" s="83">
        <v>37.858220211161388</v>
      </c>
      <c r="BM27" s="78">
        <v>24.132730015082956</v>
      </c>
      <c r="BN27" s="62"/>
    </row>
    <row r="28" spans="1:66" ht="8.25" customHeight="1">
      <c r="A28" s="107">
        <v>256</v>
      </c>
      <c r="B28" s="74" t="s">
        <v>105</v>
      </c>
      <c r="C28" s="193">
        <f>VLOOKUP(A28,'C4_Berechnung'!$A$10:I$61,3,FALSE)</f>
        <v>4261</v>
      </c>
      <c r="D28" s="193">
        <f>VLOOKUP(A28,'C4_Berechnung'!$A$10:$I$61,4,FALSE)</f>
        <v>3042</v>
      </c>
      <c r="E28" s="193">
        <f>VLOOKUP(A28,'C4_Berechnung'!$A$10:$I$61,5,FALSE)</f>
        <v>1219</v>
      </c>
      <c r="F28" s="115">
        <f>VLOOKUP(A28,'C4_Berechnung'!$A$10:$I$61,6,FALSE)</f>
        <v>5.7732926543065011</v>
      </c>
      <c r="G28" s="115">
        <f>VLOOKUP(A28,'C4_Berechnung'!$A$10:$I$61,7,FALSE)</f>
        <v>24.524759446139402</v>
      </c>
      <c r="H28" s="115">
        <f>VLOOKUP(A28,'C4_Berechnung'!$A$10:$I$61,8,FALSE)</f>
        <v>24.689040131424548</v>
      </c>
      <c r="I28" s="115">
        <f>VLOOKUP(A28,'C4_Berechnung'!$A$10:$I$61,9,FALSE)</f>
        <v>45.012907768129544</v>
      </c>
      <c r="J28" s="112">
        <v>3442</v>
      </c>
      <c r="K28" s="112">
        <v>2472</v>
      </c>
      <c r="L28" s="112">
        <v>970</v>
      </c>
      <c r="M28" s="75">
        <v>6.2463683904706562</v>
      </c>
      <c r="N28" s="75">
        <v>26.263800116211506</v>
      </c>
      <c r="O28" s="75">
        <v>27.309703660662404</v>
      </c>
      <c r="P28" s="75">
        <v>40.18012783265543</v>
      </c>
      <c r="Q28" s="112">
        <v>2668</v>
      </c>
      <c r="R28" s="112">
        <v>1901</v>
      </c>
      <c r="S28" s="112">
        <v>767</v>
      </c>
      <c r="T28" s="75">
        <v>26.72413793103448</v>
      </c>
      <c r="U28" s="75">
        <v>27.023988005997001</v>
      </c>
      <c r="V28" s="75">
        <v>6.7841079460269862</v>
      </c>
      <c r="W28" s="75">
        <v>39.467766116941526</v>
      </c>
      <c r="X28" s="112">
        <v>2391</v>
      </c>
      <c r="Y28" s="112">
        <v>1701</v>
      </c>
      <c r="Z28" s="112">
        <v>690</v>
      </c>
      <c r="AA28" s="75">
        <v>26.516102049351737</v>
      </c>
      <c r="AB28" s="75">
        <v>27.603513174404014</v>
      </c>
      <c r="AC28" s="75">
        <v>5.7716436637390212</v>
      </c>
      <c r="AD28" s="75">
        <v>40.108741112505228</v>
      </c>
      <c r="AE28" s="57">
        <v>2038</v>
      </c>
      <c r="AF28" s="57">
        <v>1438</v>
      </c>
      <c r="AG28" s="57">
        <v>600</v>
      </c>
      <c r="AH28" s="29">
        <v>5.5446516192345436</v>
      </c>
      <c r="AI28" s="29">
        <v>29.587831207065751</v>
      </c>
      <c r="AJ28" s="29">
        <v>26.104023552502454</v>
      </c>
      <c r="AK28" s="77">
        <v>38.763493621197256</v>
      </c>
      <c r="AL28" s="57">
        <v>1800</v>
      </c>
      <c r="AM28" s="57">
        <v>1249</v>
      </c>
      <c r="AN28" s="57">
        <v>551</v>
      </c>
      <c r="AO28" s="29">
        <v>5.6666666666666661</v>
      </c>
      <c r="AP28" s="29">
        <v>30.222222222222221</v>
      </c>
      <c r="AQ28" s="29">
        <v>25.611111111111111</v>
      </c>
      <c r="AR28" s="29">
        <v>38.5</v>
      </c>
      <c r="AS28" s="57">
        <v>1637</v>
      </c>
      <c r="AT28" s="57">
        <v>1144</v>
      </c>
      <c r="AU28" s="57">
        <v>493</v>
      </c>
      <c r="AV28" s="29">
        <v>4.8869883934025662</v>
      </c>
      <c r="AW28" s="29">
        <v>27.306047648136833</v>
      </c>
      <c r="AX28" s="29">
        <v>25.045815516188146</v>
      </c>
      <c r="AY28" s="29">
        <v>42.761148442272457</v>
      </c>
      <c r="AZ28" s="57">
        <v>1245</v>
      </c>
      <c r="BA28" s="57">
        <v>865</v>
      </c>
      <c r="BB28" s="57">
        <v>380</v>
      </c>
      <c r="BC28" s="83">
        <v>3.2128514056224895</v>
      </c>
      <c r="BD28" s="83">
        <v>24.016064257028113</v>
      </c>
      <c r="BE28" s="83">
        <v>30.200803212851408</v>
      </c>
      <c r="BF28" s="83">
        <v>42.570281124497988</v>
      </c>
      <c r="BG28" s="57">
        <v>1148</v>
      </c>
      <c r="BH28" s="57">
        <v>822</v>
      </c>
      <c r="BI28" s="57">
        <v>326</v>
      </c>
      <c r="BJ28" s="83">
        <v>3.3972125435540068</v>
      </c>
      <c r="BK28" s="83">
        <v>23.780487804878049</v>
      </c>
      <c r="BL28" s="83">
        <v>30.923344947735192</v>
      </c>
      <c r="BM28" s="78">
        <v>41.898954703832757</v>
      </c>
      <c r="BN28" s="62"/>
    </row>
    <row r="29" spans="1:66" ht="8.25" customHeight="1">
      <c r="A29" s="107">
        <v>257</v>
      </c>
      <c r="B29" s="74" t="s">
        <v>106</v>
      </c>
      <c r="C29" s="193">
        <f>VLOOKUP(A29,'C4_Berechnung'!$A$10:I$61,3,FALSE)</f>
        <v>3689</v>
      </c>
      <c r="D29" s="193">
        <f>VLOOKUP(A29,'C4_Berechnung'!$A$10:$I$61,4,FALSE)</f>
        <v>2420</v>
      </c>
      <c r="E29" s="193">
        <f>VLOOKUP(A29,'C4_Berechnung'!$A$10:$I$61,5,FALSE)</f>
        <v>1269</v>
      </c>
      <c r="F29" s="115">
        <f>VLOOKUP(A29,'C4_Berechnung'!$A$10:$I$61,6,FALSE)</f>
        <v>8.6473298997018162</v>
      </c>
      <c r="G29" s="115">
        <f>VLOOKUP(A29,'C4_Berechnung'!$A$10:$I$61,7,FALSE)</f>
        <v>43.345079967470859</v>
      </c>
      <c r="H29" s="115">
        <f>VLOOKUP(A29,'C4_Berechnung'!$A$10:$I$61,8,FALSE)</f>
        <v>26.24017348875034</v>
      </c>
      <c r="I29" s="115">
        <f>VLOOKUP(A29,'C4_Berechnung'!$A$10:$I$61,9,FALSE)</f>
        <v>21.767416644076985</v>
      </c>
      <c r="J29" s="112">
        <v>3435</v>
      </c>
      <c r="K29" s="112">
        <v>2251</v>
      </c>
      <c r="L29" s="112">
        <v>1184</v>
      </c>
      <c r="M29" s="75">
        <v>8.0931586608442512</v>
      </c>
      <c r="N29" s="75">
        <v>43.522561863173216</v>
      </c>
      <c r="O29" s="75">
        <v>26.22998544395924</v>
      </c>
      <c r="P29" s="75">
        <v>22.154294032023287</v>
      </c>
      <c r="Q29" s="112">
        <v>2966</v>
      </c>
      <c r="R29" s="112">
        <v>1935</v>
      </c>
      <c r="S29" s="112">
        <v>1031</v>
      </c>
      <c r="T29" s="75">
        <v>25.354012137559</v>
      </c>
      <c r="U29" s="75">
        <v>43.391773432231965</v>
      </c>
      <c r="V29" s="75">
        <v>7.4848280512474723</v>
      </c>
      <c r="W29" s="75">
        <v>23.769386378961567</v>
      </c>
      <c r="X29" s="112">
        <v>2642</v>
      </c>
      <c r="Y29" s="112">
        <v>1720</v>
      </c>
      <c r="Z29" s="112">
        <v>922</v>
      </c>
      <c r="AA29" s="75">
        <v>24.716124148372444</v>
      </c>
      <c r="AB29" s="75">
        <v>42.922028766086299</v>
      </c>
      <c r="AC29" s="75">
        <v>7.9863739591218774</v>
      </c>
      <c r="AD29" s="75">
        <v>24.375473126419379</v>
      </c>
      <c r="AE29" s="57">
        <v>2296</v>
      </c>
      <c r="AF29" s="57">
        <v>1494</v>
      </c>
      <c r="AG29" s="57">
        <v>802</v>
      </c>
      <c r="AH29" s="29">
        <v>7.6219512195121952</v>
      </c>
      <c r="AI29" s="29">
        <v>39.851916376306619</v>
      </c>
      <c r="AJ29" s="29">
        <v>26.393728222996515</v>
      </c>
      <c r="AK29" s="29">
        <v>26.132404181184672</v>
      </c>
      <c r="AL29" s="57">
        <v>1920</v>
      </c>
      <c r="AM29" s="57">
        <v>1192</v>
      </c>
      <c r="AN29" s="57">
        <v>728</v>
      </c>
      <c r="AO29" s="29">
        <v>6.9270833333333339</v>
      </c>
      <c r="AP29" s="29">
        <v>37.864583333333336</v>
      </c>
      <c r="AQ29" s="29">
        <v>27.447916666666668</v>
      </c>
      <c r="AR29" s="29">
        <v>27.760416666666657</v>
      </c>
      <c r="AS29" s="57">
        <v>1777</v>
      </c>
      <c r="AT29" s="57">
        <v>1129</v>
      </c>
      <c r="AU29" s="57">
        <v>648</v>
      </c>
      <c r="AV29" s="29">
        <v>6.6404051772650536</v>
      </c>
      <c r="AW29" s="29">
        <v>36.015756893640969</v>
      </c>
      <c r="AX29" s="29">
        <v>28.418683173888574</v>
      </c>
      <c r="AY29" s="29">
        <v>28.925154755205398</v>
      </c>
      <c r="AZ29" s="57">
        <v>1538</v>
      </c>
      <c r="BA29" s="57">
        <v>989</v>
      </c>
      <c r="BB29" s="57">
        <v>549</v>
      </c>
      <c r="BC29" s="83">
        <v>5.2665799739921981</v>
      </c>
      <c r="BD29" s="83">
        <v>31.144343302990897</v>
      </c>
      <c r="BE29" s="83">
        <v>30.754226267880362</v>
      </c>
      <c r="BF29" s="83">
        <v>32.834850455136532</v>
      </c>
      <c r="BG29" s="57">
        <v>1505</v>
      </c>
      <c r="BH29" s="57">
        <v>990</v>
      </c>
      <c r="BI29" s="57">
        <v>515</v>
      </c>
      <c r="BJ29" s="83">
        <v>5.249169435215947</v>
      </c>
      <c r="BK29" s="83">
        <v>30.963455149501662</v>
      </c>
      <c r="BL29" s="83">
        <v>33.02325581395349</v>
      </c>
      <c r="BM29" s="78">
        <v>30.764119601328908</v>
      </c>
      <c r="BN29" s="62"/>
    </row>
    <row r="30" spans="1:66" s="54" customFormat="1" ht="16.5" customHeight="1">
      <c r="A30" s="108">
        <v>2</v>
      </c>
      <c r="B30" s="84" t="s">
        <v>155</v>
      </c>
      <c r="C30" s="193">
        <f>VLOOKUP(A30,'C4_Berechnung'!$A$10:I$61,3,FALSE)</f>
        <v>86601</v>
      </c>
      <c r="D30" s="193">
        <f>VLOOKUP(A30,'C4_Berechnung'!$A$10:$I$61,4,FALSE)</f>
        <v>55379</v>
      </c>
      <c r="E30" s="193">
        <f>VLOOKUP(A30,'C4_Berechnung'!$A$10:$I$61,5,FALSE)</f>
        <v>31222</v>
      </c>
      <c r="F30" s="115">
        <f>VLOOKUP(A30,'C4_Berechnung'!$A$10:$I$61,6,FALSE)</f>
        <v>12.373991062458863</v>
      </c>
      <c r="G30" s="115">
        <f>VLOOKUP(A30,'C4_Berechnung'!$A$10:$I$61,7,FALSE)</f>
        <v>32.894539324026283</v>
      </c>
      <c r="H30" s="115">
        <f>VLOOKUP(A30,'C4_Berechnung'!$A$10:$I$61,8,FALSE)</f>
        <v>27.067816768859483</v>
      </c>
      <c r="I30" s="115">
        <f>VLOOKUP(A30,'C4_Berechnung'!$A$10:$I$61,9,FALSE)</f>
        <v>27.663652844655374</v>
      </c>
      <c r="J30" s="113">
        <v>79418</v>
      </c>
      <c r="K30" s="113">
        <v>50474</v>
      </c>
      <c r="L30" s="113">
        <v>28944</v>
      </c>
      <c r="M30" s="85">
        <v>11.944395477095872</v>
      </c>
      <c r="N30" s="85">
        <v>33.173839683698908</v>
      </c>
      <c r="O30" s="85">
        <v>26.321488831247326</v>
      </c>
      <c r="P30" s="85">
        <v>28.560276007957892</v>
      </c>
      <c r="Q30" s="113">
        <v>71250</v>
      </c>
      <c r="R30" s="113">
        <v>44711</v>
      </c>
      <c r="S30" s="113">
        <v>26539</v>
      </c>
      <c r="T30" s="85">
        <v>25.124210526315789</v>
      </c>
      <c r="U30" s="85">
        <v>33.799298245614033</v>
      </c>
      <c r="V30" s="85">
        <v>11.849824561403508</v>
      </c>
      <c r="W30" s="85">
        <v>29.226666666666667</v>
      </c>
      <c r="X30" s="113">
        <v>64668</v>
      </c>
      <c r="Y30" s="113">
        <v>39853</v>
      </c>
      <c r="Z30" s="113">
        <v>24815</v>
      </c>
      <c r="AA30" s="85">
        <v>24.806705016391415</v>
      </c>
      <c r="AB30" s="85">
        <v>34.063215191439348</v>
      </c>
      <c r="AC30" s="85">
        <v>11.749242283664255</v>
      </c>
      <c r="AD30" s="85">
        <v>29.380837508504982</v>
      </c>
      <c r="AE30" s="86">
        <v>58315</v>
      </c>
      <c r="AF30" s="86">
        <v>35837</v>
      </c>
      <c r="AG30" s="86">
        <v>22478</v>
      </c>
      <c r="AH30" s="87">
        <v>11.27325730944011</v>
      </c>
      <c r="AI30" s="87">
        <v>34.227900197204839</v>
      </c>
      <c r="AJ30" s="87">
        <v>24.674612020920861</v>
      </c>
      <c r="AK30" s="87">
        <v>29.824230472434188</v>
      </c>
      <c r="AL30" s="86">
        <v>52372</v>
      </c>
      <c r="AM30" s="86">
        <v>31942</v>
      </c>
      <c r="AN30" s="86">
        <v>20430</v>
      </c>
      <c r="AO30" s="87">
        <v>11.131902543343772</v>
      </c>
      <c r="AP30" s="87">
        <v>34.048728328114258</v>
      </c>
      <c r="AQ30" s="87">
        <v>24.018559535629727</v>
      </c>
      <c r="AR30" s="87">
        <v>30.800809592912252</v>
      </c>
      <c r="AS30" s="86">
        <v>48711</v>
      </c>
      <c r="AT30" s="86">
        <v>29383</v>
      </c>
      <c r="AU30" s="86">
        <v>19328</v>
      </c>
      <c r="AV30" s="87">
        <v>9.398287861058078</v>
      </c>
      <c r="AW30" s="87">
        <v>30.089712795877727</v>
      </c>
      <c r="AX30" s="87">
        <v>21.609082137504878</v>
      </c>
      <c r="AY30" s="87">
        <v>38.902917205559305</v>
      </c>
      <c r="AZ30" s="86">
        <v>41643</v>
      </c>
      <c r="BA30" s="86">
        <v>25045</v>
      </c>
      <c r="BB30" s="86">
        <v>16598</v>
      </c>
      <c r="BC30" s="88">
        <v>7.7107797228825978</v>
      </c>
      <c r="BD30" s="88">
        <v>29.044497274451892</v>
      </c>
      <c r="BE30" s="88">
        <v>23.540571044353193</v>
      </c>
      <c r="BF30" s="88">
        <v>39.704151958312323</v>
      </c>
      <c r="BG30" s="86">
        <v>39602</v>
      </c>
      <c r="BH30" s="86">
        <v>23896</v>
      </c>
      <c r="BI30" s="86">
        <v>15706</v>
      </c>
      <c r="BJ30" s="88">
        <v>7.444068481389829</v>
      </c>
      <c r="BK30" s="88">
        <v>29.407605676480987</v>
      </c>
      <c r="BL30" s="88">
        <v>24.117468814706328</v>
      </c>
      <c r="BM30" s="89">
        <v>39.030857027422861</v>
      </c>
      <c r="BN30" s="106"/>
    </row>
    <row r="31" spans="1:66" ht="8.25" customHeight="1">
      <c r="A31" s="107">
        <v>351</v>
      </c>
      <c r="B31" s="74" t="s">
        <v>107</v>
      </c>
      <c r="C31" s="193">
        <f>VLOOKUP(A31,'C4_Berechnung'!$A$10:I$61,3,FALSE)</f>
        <v>3847</v>
      </c>
      <c r="D31" s="193">
        <f>VLOOKUP(A31,'C4_Berechnung'!$A$10:$I$61,4,FALSE)</f>
        <v>2498</v>
      </c>
      <c r="E31" s="193">
        <f>VLOOKUP(A31,'C4_Berechnung'!$A$10:$I$61,5,FALSE)</f>
        <v>1349</v>
      </c>
      <c r="F31" s="115">
        <f>VLOOKUP(A31,'C4_Berechnung'!$A$10:$I$61,6,FALSE)</f>
        <v>14.088900441902782</v>
      </c>
      <c r="G31" s="115">
        <f>VLOOKUP(A31,'C4_Berechnung'!$A$10:$I$61,7,FALSE)</f>
        <v>31.089160384715363</v>
      </c>
      <c r="H31" s="115">
        <f>VLOOKUP(A31,'C4_Berechnung'!$A$10:$I$61,8,FALSE)</f>
        <v>30.387314790746036</v>
      </c>
      <c r="I31" s="115">
        <f>VLOOKUP(A31,'C4_Berechnung'!$A$10:$I$61,9,FALSE)</f>
        <v>24.434624382635821</v>
      </c>
      <c r="J31" s="112">
        <v>3438</v>
      </c>
      <c r="K31" s="112">
        <v>2240</v>
      </c>
      <c r="L31" s="112">
        <v>1198</v>
      </c>
      <c r="M31" s="75">
        <v>13.554392088423503</v>
      </c>
      <c r="N31" s="75">
        <v>33.216986620127983</v>
      </c>
      <c r="O31" s="75">
        <v>29.086678301337987</v>
      </c>
      <c r="P31" s="75">
        <v>24.141942990110529</v>
      </c>
      <c r="Q31" s="112">
        <v>3061</v>
      </c>
      <c r="R31" s="112">
        <v>1955</v>
      </c>
      <c r="S31" s="112">
        <v>1106</v>
      </c>
      <c r="T31" s="75">
        <v>28.520091473374716</v>
      </c>
      <c r="U31" s="75">
        <v>33.322443645867359</v>
      </c>
      <c r="V31" s="75">
        <v>14.276380267886314</v>
      </c>
      <c r="W31" s="75">
        <v>23.881084612871611</v>
      </c>
      <c r="X31" s="112">
        <v>2746</v>
      </c>
      <c r="Y31" s="112">
        <v>1734</v>
      </c>
      <c r="Z31" s="112">
        <v>1012</v>
      </c>
      <c r="AA31" s="75">
        <v>27.093954843408596</v>
      </c>
      <c r="AB31" s="75">
        <v>34.705025491624184</v>
      </c>
      <c r="AC31" s="75">
        <v>14.566642388929353</v>
      </c>
      <c r="AD31" s="75">
        <v>23.634377276037874</v>
      </c>
      <c r="AE31" s="57">
        <v>2601</v>
      </c>
      <c r="AF31" s="57">
        <v>1639</v>
      </c>
      <c r="AG31" s="57">
        <v>962</v>
      </c>
      <c r="AH31" s="29">
        <v>14.494425221068818</v>
      </c>
      <c r="AI31" s="29">
        <v>35.063437139561707</v>
      </c>
      <c r="AJ31" s="29">
        <v>25.297962322183775</v>
      </c>
      <c r="AK31" s="29">
        <v>25.144175317185699</v>
      </c>
      <c r="AL31" s="57">
        <v>2335</v>
      </c>
      <c r="AM31" s="57">
        <v>1500</v>
      </c>
      <c r="AN31" s="57">
        <v>835</v>
      </c>
      <c r="AO31" s="29">
        <v>14.903640256959314</v>
      </c>
      <c r="AP31" s="29">
        <v>34.304068522483938</v>
      </c>
      <c r="AQ31" s="29">
        <v>23.640256959314776</v>
      </c>
      <c r="AR31" s="29">
        <v>27.15203426124198</v>
      </c>
      <c r="AS31" s="57">
        <v>2199</v>
      </c>
      <c r="AT31" s="57">
        <v>1418</v>
      </c>
      <c r="AU31" s="57">
        <v>781</v>
      </c>
      <c r="AV31" s="29">
        <v>13.005911778080945</v>
      </c>
      <c r="AW31" s="29">
        <v>31.832651205093228</v>
      </c>
      <c r="AX31" s="29">
        <v>22.737608003638019</v>
      </c>
      <c r="AY31" s="29">
        <v>32.423829013187813</v>
      </c>
      <c r="AZ31" s="57">
        <v>1680</v>
      </c>
      <c r="BA31" s="57">
        <v>1043</v>
      </c>
      <c r="BB31" s="57">
        <v>637</v>
      </c>
      <c r="BC31" s="83">
        <v>12.678571428571427</v>
      </c>
      <c r="BD31" s="83">
        <v>31.36904761904762</v>
      </c>
      <c r="BE31" s="83">
        <v>21.964285714285715</v>
      </c>
      <c r="BF31" s="83">
        <v>33.988095238095227</v>
      </c>
      <c r="BG31" s="57">
        <v>1592</v>
      </c>
      <c r="BH31" s="57">
        <v>981</v>
      </c>
      <c r="BI31" s="57">
        <v>611</v>
      </c>
      <c r="BJ31" s="83">
        <v>12.751256281407036</v>
      </c>
      <c r="BK31" s="83">
        <v>33.479899497487438</v>
      </c>
      <c r="BL31" s="83">
        <v>21.482412060301506</v>
      </c>
      <c r="BM31" s="78">
        <v>32.286432160804026</v>
      </c>
      <c r="BN31" s="62"/>
    </row>
    <row r="32" spans="1:66" ht="8.25" customHeight="1">
      <c r="A32" s="107">
        <v>352</v>
      </c>
      <c r="B32" s="74" t="s">
        <v>108</v>
      </c>
      <c r="C32" s="193">
        <f>VLOOKUP(A32,'C4_Berechnung'!$A$10:I$61,3,FALSE)</f>
        <v>4262</v>
      </c>
      <c r="D32" s="193">
        <f>VLOOKUP(A32,'C4_Berechnung'!$A$10:$I$61,4,FALSE)</f>
        <v>2846</v>
      </c>
      <c r="E32" s="193">
        <f>VLOOKUP(A32,'C4_Berechnung'!$A$10:$I$61,5,FALSE)</f>
        <v>1416</v>
      </c>
      <c r="F32" s="115">
        <f>VLOOKUP(A32,'C4_Berechnung'!$A$10:$I$61,6,FALSE)</f>
        <v>6.4289066166119193</v>
      </c>
      <c r="G32" s="115">
        <f>VLOOKUP(A32,'C4_Berechnung'!$A$10:$I$61,7,FALSE)</f>
        <v>29.892069450961991</v>
      </c>
      <c r="H32" s="115">
        <f>VLOOKUP(A32,'C4_Berechnung'!$A$10:$I$61,8,FALSE)</f>
        <v>25.668700140778977</v>
      </c>
      <c r="I32" s="115">
        <f>VLOOKUP(A32,'C4_Berechnung'!$A$10:$I$61,9,FALSE)</f>
        <v>38.010323791647117</v>
      </c>
      <c r="J32" s="112">
        <v>4156</v>
      </c>
      <c r="K32" s="112">
        <v>2828</v>
      </c>
      <c r="L32" s="112">
        <v>1328</v>
      </c>
      <c r="M32" s="75">
        <v>6.3041385948026951</v>
      </c>
      <c r="N32" s="75">
        <v>28.946102021174209</v>
      </c>
      <c r="O32" s="75">
        <v>23.796920115495666</v>
      </c>
      <c r="P32" s="75">
        <v>40.952839268527427</v>
      </c>
      <c r="Q32" s="112">
        <v>3769</v>
      </c>
      <c r="R32" s="112">
        <v>2426</v>
      </c>
      <c r="S32" s="112">
        <v>1343</v>
      </c>
      <c r="T32" s="75">
        <v>23.029981427434333</v>
      </c>
      <c r="U32" s="75">
        <v>27.805784027593528</v>
      </c>
      <c r="V32" s="75">
        <v>6.6330591668877688</v>
      </c>
      <c r="W32" s="75">
        <v>42.53117537808437</v>
      </c>
      <c r="X32" s="112">
        <v>3391</v>
      </c>
      <c r="Y32" s="112">
        <v>2178</v>
      </c>
      <c r="Z32" s="112">
        <v>1213</v>
      </c>
      <c r="AA32" s="75">
        <v>21.675022117369508</v>
      </c>
      <c r="AB32" s="75">
        <v>29.106458271896194</v>
      </c>
      <c r="AC32" s="75">
        <v>6.7531701562960773</v>
      </c>
      <c r="AD32" s="75">
        <v>42.465349454438218</v>
      </c>
      <c r="AE32" s="57">
        <v>2948</v>
      </c>
      <c r="AF32" s="57">
        <v>1881</v>
      </c>
      <c r="AG32" s="57">
        <v>1067</v>
      </c>
      <c r="AH32" s="29">
        <v>6.2415196743554953</v>
      </c>
      <c r="AI32" s="29">
        <v>30.156037991858888</v>
      </c>
      <c r="AJ32" s="29">
        <v>22.388059701492537</v>
      </c>
      <c r="AK32" s="29">
        <v>41.214382632293081</v>
      </c>
      <c r="AL32" s="57">
        <v>2772</v>
      </c>
      <c r="AM32" s="57">
        <v>1809</v>
      </c>
      <c r="AN32" s="57">
        <v>963</v>
      </c>
      <c r="AO32" s="29">
        <v>6.0245310245310248</v>
      </c>
      <c r="AP32" s="29">
        <v>30.266955266955264</v>
      </c>
      <c r="AQ32" s="29">
        <v>21.103896103896101</v>
      </c>
      <c r="AR32" s="29">
        <v>42.604617604617609</v>
      </c>
      <c r="AS32" s="57">
        <v>2483</v>
      </c>
      <c r="AT32" s="57">
        <v>1529</v>
      </c>
      <c r="AU32" s="57">
        <v>954</v>
      </c>
      <c r="AV32" s="29">
        <v>5.1550543697140556</v>
      </c>
      <c r="AW32" s="29">
        <v>26.29883205799436</v>
      </c>
      <c r="AX32" s="29">
        <v>19.009262988320579</v>
      </c>
      <c r="AY32" s="29">
        <v>49.536850583970995</v>
      </c>
      <c r="AZ32" s="57">
        <v>2066</v>
      </c>
      <c r="BA32" s="57">
        <v>1245</v>
      </c>
      <c r="BB32" s="57">
        <v>821</v>
      </c>
      <c r="BC32" s="83">
        <v>4.0174249757986447</v>
      </c>
      <c r="BD32" s="83">
        <v>22.749273959341725</v>
      </c>
      <c r="BE32" s="83">
        <v>26.621490803484992</v>
      </c>
      <c r="BF32" s="83">
        <v>46.611810261374643</v>
      </c>
      <c r="BG32" s="57">
        <v>1926</v>
      </c>
      <c r="BH32" s="57">
        <v>1130</v>
      </c>
      <c r="BI32" s="57">
        <v>796</v>
      </c>
      <c r="BJ32" s="83">
        <v>4.5171339563862922</v>
      </c>
      <c r="BK32" s="83">
        <v>22.689511941848391</v>
      </c>
      <c r="BL32" s="83">
        <v>27.414330218068532</v>
      </c>
      <c r="BM32" s="78">
        <v>45.379023883696789</v>
      </c>
      <c r="BN32" s="62"/>
    </row>
    <row r="33" spans="1:66" ht="8.25" customHeight="1">
      <c r="A33" s="107">
        <v>353</v>
      </c>
      <c r="B33" s="74" t="s">
        <v>109</v>
      </c>
      <c r="C33" s="193">
        <f>VLOOKUP(A33,'C4_Berechnung'!$A$10:I$61,3,FALSE)</f>
        <v>9048</v>
      </c>
      <c r="D33" s="193">
        <f>VLOOKUP(A33,'C4_Berechnung'!$A$10:$I$61,4,FALSE)</f>
        <v>6600</v>
      </c>
      <c r="E33" s="193">
        <f>VLOOKUP(A33,'C4_Berechnung'!$A$10:$I$61,5,FALSE)</f>
        <v>2448</v>
      </c>
      <c r="F33" s="115">
        <f>VLOOKUP(A33,'C4_Berechnung'!$A$10:$I$61,6,FALSE)</f>
        <v>7.0402298850574709</v>
      </c>
      <c r="G33" s="115">
        <f>VLOOKUP(A33,'C4_Berechnung'!$A$10:$I$61,7,FALSE)</f>
        <v>26.790450928381961</v>
      </c>
      <c r="H33" s="115">
        <f>VLOOKUP(A33,'C4_Berechnung'!$A$10:$I$61,8,FALSE)</f>
        <v>28.547745358090186</v>
      </c>
      <c r="I33" s="115">
        <f>VLOOKUP(A33,'C4_Berechnung'!$A$10:$I$61,9,FALSE)</f>
        <v>37.621573828470382</v>
      </c>
      <c r="J33" s="112">
        <v>8032</v>
      </c>
      <c r="K33" s="112">
        <v>5853</v>
      </c>
      <c r="L33" s="112">
        <v>2179</v>
      </c>
      <c r="M33" s="75">
        <v>6.7604581673306772</v>
      </c>
      <c r="N33" s="75">
        <v>28.212151394422314</v>
      </c>
      <c r="O33" s="75">
        <v>25.224103585657371</v>
      </c>
      <c r="P33" s="75">
        <v>39.803286852589643</v>
      </c>
      <c r="Q33" s="112">
        <v>6224</v>
      </c>
      <c r="R33" s="112">
        <v>4363</v>
      </c>
      <c r="S33" s="112">
        <v>1861</v>
      </c>
      <c r="T33" s="75">
        <v>19.296272493573266</v>
      </c>
      <c r="U33" s="75">
        <v>29.161311053984573</v>
      </c>
      <c r="V33" s="75">
        <v>6.0893316195372744</v>
      </c>
      <c r="W33" s="75">
        <v>45.453084832904885</v>
      </c>
      <c r="X33" s="112">
        <v>5337</v>
      </c>
      <c r="Y33" s="112">
        <v>3666</v>
      </c>
      <c r="Z33" s="112">
        <v>1671</v>
      </c>
      <c r="AA33" s="75">
        <v>19.599025669851976</v>
      </c>
      <c r="AB33" s="75">
        <v>28.592842420835673</v>
      </c>
      <c r="AC33" s="75">
        <v>5.5649241146711637</v>
      </c>
      <c r="AD33" s="75">
        <v>46.243207794641187</v>
      </c>
      <c r="AE33" s="57">
        <v>4482</v>
      </c>
      <c r="AF33" s="57">
        <v>3072</v>
      </c>
      <c r="AG33" s="57">
        <v>1410</v>
      </c>
      <c r="AH33" s="29">
        <v>5.4886211512717535</v>
      </c>
      <c r="AI33" s="29">
        <v>30.031236055332439</v>
      </c>
      <c r="AJ33" s="29">
        <v>17.492190986166889</v>
      </c>
      <c r="AK33" s="29">
        <v>46.987951807228917</v>
      </c>
      <c r="AL33" s="57">
        <v>3799</v>
      </c>
      <c r="AM33" s="57">
        <v>2541</v>
      </c>
      <c r="AN33" s="57">
        <v>1258</v>
      </c>
      <c r="AO33" s="29">
        <v>5.3171887338773365</v>
      </c>
      <c r="AP33" s="29">
        <v>29.718346933403527</v>
      </c>
      <c r="AQ33" s="29">
        <v>18.215319821005526</v>
      </c>
      <c r="AR33" s="29">
        <v>46.749144511713617</v>
      </c>
      <c r="AS33" s="57">
        <v>3361</v>
      </c>
      <c r="AT33" s="57">
        <v>2195</v>
      </c>
      <c r="AU33" s="57">
        <v>1166</v>
      </c>
      <c r="AV33" s="29">
        <v>3.9869086581374593</v>
      </c>
      <c r="AW33" s="29">
        <v>24.843796489140139</v>
      </c>
      <c r="AX33" s="29">
        <v>16.096399880987803</v>
      </c>
      <c r="AY33" s="29">
        <v>55.072894971734598</v>
      </c>
      <c r="AZ33" s="57">
        <v>2595</v>
      </c>
      <c r="BA33" s="57">
        <v>1679</v>
      </c>
      <c r="BB33" s="57">
        <v>916</v>
      </c>
      <c r="BC33" s="83">
        <v>3.352601156069364</v>
      </c>
      <c r="BD33" s="83">
        <v>20.616570327552985</v>
      </c>
      <c r="BE33" s="83">
        <v>20.809248554913296</v>
      </c>
      <c r="BF33" s="83">
        <v>55.221579961464357</v>
      </c>
      <c r="BG33" s="57">
        <v>2320</v>
      </c>
      <c r="BH33" s="57">
        <v>1480</v>
      </c>
      <c r="BI33" s="57">
        <v>840</v>
      </c>
      <c r="BJ33" s="83">
        <v>3.6206896551724141</v>
      </c>
      <c r="BK33" s="83">
        <v>20.517241379310345</v>
      </c>
      <c r="BL33" s="83">
        <v>20.431034482758619</v>
      </c>
      <c r="BM33" s="78">
        <v>55.431034482758619</v>
      </c>
      <c r="BN33" s="62"/>
    </row>
    <row r="34" spans="1:66" ht="8.25" customHeight="1">
      <c r="A34" s="107">
        <v>354</v>
      </c>
      <c r="B34" s="74" t="s">
        <v>110</v>
      </c>
      <c r="C34" s="193">
        <f>VLOOKUP(A34,'C4_Berechnung'!$A$10:I$61,3,FALSE)</f>
        <v>713</v>
      </c>
      <c r="D34" s="193">
        <f>VLOOKUP(A34,'C4_Berechnung'!$A$10:$I$61,4,FALSE)</f>
        <v>457</v>
      </c>
      <c r="E34" s="193">
        <f>VLOOKUP(A34,'C4_Berechnung'!$A$10:$I$61,5,FALSE)</f>
        <v>256</v>
      </c>
      <c r="F34" s="115">
        <f>VLOOKUP(A34,'C4_Berechnung'!$A$10:$I$61,6,FALSE)</f>
        <v>9.5371669004207575</v>
      </c>
      <c r="G34" s="115">
        <f>VLOOKUP(A34,'C4_Berechnung'!$A$10:$I$61,7,FALSE)</f>
        <v>32.258064516129032</v>
      </c>
      <c r="H34" s="115">
        <f>VLOOKUP(A34,'C4_Berechnung'!$A$10:$I$61,8,FALSE)</f>
        <v>17.391304347826086</v>
      </c>
      <c r="I34" s="115">
        <f>VLOOKUP(A34,'C4_Berechnung'!$A$10:$I$61,9,FALSE)</f>
        <v>40.813464235624124</v>
      </c>
      <c r="J34" s="112">
        <v>677</v>
      </c>
      <c r="K34" s="112">
        <v>397</v>
      </c>
      <c r="L34" s="112">
        <v>280</v>
      </c>
      <c r="M34" s="75">
        <v>8.862629246676514</v>
      </c>
      <c r="N34" s="75">
        <v>28.80354505169867</v>
      </c>
      <c r="O34" s="75">
        <v>19.793205317577549</v>
      </c>
      <c r="P34" s="75">
        <v>42.540620384047266</v>
      </c>
      <c r="Q34" s="112">
        <v>654</v>
      </c>
      <c r="R34" s="112">
        <v>370</v>
      </c>
      <c r="S34" s="112">
        <v>284</v>
      </c>
      <c r="T34" s="75">
        <v>16.513761467889911</v>
      </c>
      <c r="U34" s="75">
        <v>30.122324159021407</v>
      </c>
      <c r="V34" s="75">
        <v>8.5626911314984699</v>
      </c>
      <c r="W34" s="75">
        <v>44.801223241590215</v>
      </c>
      <c r="X34" s="112">
        <v>521</v>
      </c>
      <c r="Y34" s="112">
        <v>282</v>
      </c>
      <c r="Z34" s="112">
        <v>239</v>
      </c>
      <c r="AA34" s="75">
        <v>12.092130518234164</v>
      </c>
      <c r="AB34" s="75">
        <v>28.406909788867562</v>
      </c>
      <c r="AC34" s="75">
        <v>8.2533589251439547</v>
      </c>
      <c r="AD34" s="75">
        <v>51.247600767754321</v>
      </c>
      <c r="AE34" s="57">
        <v>629</v>
      </c>
      <c r="AF34" s="57">
        <v>394</v>
      </c>
      <c r="AG34" s="57">
        <v>235</v>
      </c>
      <c r="AH34" s="29">
        <v>5.5643879173290935</v>
      </c>
      <c r="AI34" s="29">
        <v>24.642289348171701</v>
      </c>
      <c r="AJ34" s="29">
        <v>8.4260731319554854</v>
      </c>
      <c r="AK34" s="29">
        <v>61.367249602543716</v>
      </c>
      <c r="AL34" s="57">
        <v>362</v>
      </c>
      <c r="AM34" s="57">
        <v>215</v>
      </c>
      <c r="AN34" s="57">
        <v>147</v>
      </c>
      <c r="AO34" s="29">
        <v>6.9060773480662991</v>
      </c>
      <c r="AP34" s="29">
        <v>34.254143646408842</v>
      </c>
      <c r="AQ34" s="29">
        <v>13.259668508287293</v>
      </c>
      <c r="AR34" s="29">
        <v>45.58011049723757</v>
      </c>
      <c r="AS34" s="57">
        <v>303</v>
      </c>
      <c r="AT34" s="57">
        <v>183</v>
      </c>
      <c r="AU34" s="57">
        <v>120</v>
      </c>
      <c r="AV34" s="29">
        <v>6.2706270627062706</v>
      </c>
      <c r="AW34" s="29">
        <v>34.323432343234323</v>
      </c>
      <c r="AX34" s="29">
        <v>10.891089108910892</v>
      </c>
      <c r="AY34" s="29">
        <v>48.514851485148519</v>
      </c>
      <c r="AZ34" s="57">
        <v>183</v>
      </c>
      <c r="BA34" s="57">
        <v>100</v>
      </c>
      <c r="BB34" s="57">
        <v>83</v>
      </c>
      <c r="BC34" s="83">
        <v>7.1038251366120218</v>
      </c>
      <c r="BD34" s="83">
        <v>28.415300546448087</v>
      </c>
      <c r="BE34" s="83">
        <v>11.475409836065573</v>
      </c>
      <c r="BF34" s="83">
        <v>53.005464480874309</v>
      </c>
      <c r="BG34" s="57">
        <v>158</v>
      </c>
      <c r="BH34" s="57">
        <v>77</v>
      </c>
      <c r="BI34" s="57">
        <v>81</v>
      </c>
      <c r="BJ34" s="83">
        <v>6.962025316455696</v>
      </c>
      <c r="BK34" s="83">
        <v>32.911392405063289</v>
      </c>
      <c r="BL34" s="83" t="s">
        <v>214</v>
      </c>
      <c r="BM34" s="78" t="s">
        <v>214</v>
      </c>
      <c r="BN34" s="62"/>
    </row>
    <row r="35" spans="1:66" ht="8.25" customHeight="1">
      <c r="A35" s="107">
        <v>355</v>
      </c>
      <c r="B35" s="74" t="s">
        <v>111</v>
      </c>
      <c r="C35" s="193">
        <f>VLOOKUP(A35,'C4_Berechnung'!$A$10:I$61,3,FALSE)</f>
        <v>3903</v>
      </c>
      <c r="D35" s="193">
        <f>VLOOKUP(A35,'C4_Berechnung'!$A$10:$I$61,4,FALSE)</f>
        <v>2552</v>
      </c>
      <c r="E35" s="193">
        <f>VLOOKUP(A35,'C4_Berechnung'!$A$10:$I$61,5,FALSE)</f>
        <v>1351</v>
      </c>
      <c r="F35" s="115">
        <f>VLOOKUP(A35,'C4_Berechnung'!$A$10:$I$61,6,FALSE)</f>
        <v>13.553676658980272</v>
      </c>
      <c r="G35" s="115">
        <f>VLOOKUP(A35,'C4_Berechnung'!$A$10:$I$61,7,FALSE)</f>
        <v>31.206764027671021</v>
      </c>
      <c r="H35" s="115">
        <f>VLOOKUP(A35,'C4_Berechnung'!$A$10:$I$61,8,FALSE)</f>
        <v>27.363566487317449</v>
      </c>
      <c r="I35" s="115">
        <f>VLOOKUP(A35,'C4_Berechnung'!$A$10:$I$61,9,FALSE)</f>
        <v>27.875992826031258</v>
      </c>
      <c r="J35" s="112">
        <v>3651</v>
      </c>
      <c r="K35" s="112">
        <v>2418</v>
      </c>
      <c r="L35" s="112">
        <v>1233</v>
      </c>
      <c r="M35" s="75">
        <v>13.85921665297179</v>
      </c>
      <c r="N35" s="75">
        <v>31.55299917830731</v>
      </c>
      <c r="O35" s="75">
        <v>26.376335250616268</v>
      </c>
      <c r="P35" s="75">
        <v>28.21144891810463</v>
      </c>
      <c r="Q35" s="112">
        <v>3125</v>
      </c>
      <c r="R35" s="112">
        <v>1975</v>
      </c>
      <c r="S35" s="112">
        <v>1150</v>
      </c>
      <c r="T35" s="75">
        <v>22.656000000000002</v>
      </c>
      <c r="U35" s="75">
        <v>33.472000000000001</v>
      </c>
      <c r="V35" s="75">
        <v>14.56</v>
      </c>
      <c r="W35" s="75">
        <v>29.311999999999998</v>
      </c>
      <c r="X35" s="112">
        <v>2745</v>
      </c>
      <c r="Y35" s="112">
        <v>1676</v>
      </c>
      <c r="Z35" s="112">
        <v>1069</v>
      </c>
      <c r="AA35" s="75">
        <v>21.712204007285973</v>
      </c>
      <c r="AB35" s="75">
        <v>34.244080145719494</v>
      </c>
      <c r="AC35" s="75">
        <v>14.24408014571949</v>
      </c>
      <c r="AD35" s="75">
        <v>29.799635701275047</v>
      </c>
      <c r="AE35" s="57">
        <v>2309</v>
      </c>
      <c r="AF35" s="57">
        <v>1378</v>
      </c>
      <c r="AG35" s="57">
        <v>931</v>
      </c>
      <c r="AH35" s="29">
        <v>14.94153313122564</v>
      </c>
      <c r="AI35" s="29">
        <v>34.084019055868339</v>
      </c>
      <c r="AJ35" s="29">
        <v>22.304027717626678</v>
      </c>
      <c r="AK35" s="29">
        <v>28.67042009527934</v>
      </c>
      <c r="AL35" s="57">
        <v>2087</v>
      </c>
      <c r="AM35" s="57">
        <v>1231</v>
      </c>
      <c r="AN35" s="57">
        <v>856</v>
      </c>
      <c r="AO35" s="29">
        <v>14.853857211308096</v>
      </c>
      <c r="AP35" s="29">
        <v>32.82223287014854</v>
      </c>
      <c r="AQ35" s="29">
        <v>21.562050790608527</v>
      </c>
      <c r="AR35" s="29">
        <v>30.761859127934841</v>
      </c>
      <c r="AS35" s="57">
        <v>1907</v>
      </c>
      <c r="AT35" s="57">
        <v>1099</v>
      </c>
      <c r="AU35" s="57">
        <v>808</v>
      </c>
      <c r="AV35" s="29">
        <v>13.004719454640798</v>
      </c>
      <c r="AW35" s="29">
        <v>28.211851074986889</v>
      </c>
      <c r="AX35" s="29">
        <v>19.611955951756684</v>
      </c>
      <c r="AY35" s="29">
        <v>39.171473518615628</v>
      </c>
      <c r="AZ35" s="57">
        <v>1670</v>
      </c>
      <c r="BA35" s="57">
        <v>983</v>
      </c>
      <c r="BB35" s="57">
        <v>687</v>
      </c>
      <c r="BC35" s="83">
        <v>10.119760479041915</v>
      </c>
      <c r="BD35" s="83">
        <v>24.491017964071858</v>
      </c>
      <c r="BE35" s="83">
        <v>20.838323353293415</v>
      </c>
      <c r="BF35" s="83">
        <v>44.550898203592808</v>
      </c>
      <c r="BG35" s="57">
        <v>1501</v>
      </c>
      <c r="BH35" s="57">
        <v>882</v>
      </c>
      <c r="BI35" s="57">
        <v>619</v>
      </c>
      <c r="BJ35" s="83">
        <v>9.7268487674883417</v>
      </c>
      <c r="BK35" s="83">
        <v>24.5836109260493</v>
      </c>
      <c r="BL35" s="83">
        <v>21.71885409726849</v>
      </c>
      <c r="BM35" s="78">
        <v>43.970686209193865</v>
      </c>
      <c r="BN35" s="62"/>
    </row>
    <row r="36" spans="1:66" ht="8.25" customHeight="1">
      <c r="A36" s="107">
        <v>356</v>
      </c>
      <c r="B36" s="74" t="s">
        <v>112</v>
      </c>
      <c r="C36" s="193">
        <f>VLOOKUP(A36,'C4_Berechnung'!$A$10:I$61,3,FALSE)</f>
        <v>1985</v>
      </c>
      <c r="D36" s="193">
        <f>VLOOKUP(A36,'C4_Berechnung'!$A$10:$I$61,4,FALSE)</f>
        <v>1395</v>
      </c>
      <c r="E36" s="193">
        <f>VLOOKUP(A36,'C4_Berechnung'!$A$10:$I$61,5,FALSE)</f>
        <v>590</v>
      </c>
      <c r="F36" s="115">
        <f>VLOOKUP(A36,'C4_Berechnung'!$A$10:$I$61,6,FALSE)</f>
        <v>9.4206549118387901</v>
      </c>
      <c r="G36" s="115">
        <f>VLOOKUP(A36,'C4_Berechnung'!$A$10:$I$61,7,FALSE)</f>
        <v>32.695214105793454</v>
      </c>
      <c r="H36" s="115">
        <f>VLOOKUP(A36,'C4_Berechnung'!$A$10:$I$61,8,FALSE)</f>
        <v>26.347607052896727</v>
      </c>
      <c r="I36" s="115">
        <f>VLOOKUP(A36,'C4_Berechnung'!$A$10:$I$61,9,FALSE)</f>
        <v>31.536523929471034</v>
      </c>
      <c r="J36" s="112">
        <v>1703</v>
      </c>
      <c r="K36" s="112">
        <v>1163</v>
      </c>
      <c r="L36" s="112">
        <v>540</v>
      </c>
      <c r="M36" s="75">
        <v>9.9823840281855549</v>
      </c>
      <c r="N36" s="75">
        <v>33.352906635349385</v>
      </c>
      <c r="O36" s="75">
        <v>25.425719318849087</v>
      </c>
      <c r="P36" s="75">
        <v>31.238990017615968</v>
      </c>
      <c r="Q36" s="112">
        <v>1491</v>
      </c>
      <c r="R36" s="112">
        <v>1002</v>
      </c>
      <c r="S36" s="112">
        <v>489</v>
      </c>
      <c r="T36" s="75">
        <v>23.205902079141516</v>
      </c>
      <c r="U36" s="75">
        <v>33.936955063715629</v>
      </c>
      <c r="V36" s="75">
        <v>10.395707578806171</v>
      </c>
      <c r="W36" s="75">
        <v>32.461435278336687</v>
      </c>
      <c r="X36" s="112">
        <v>1321</v>
      </c>
      <c r="Y36" s="112">
        <v>905</v>
      </c>
      <c r="Z36" s="112">
        <v>416</v>
      </c>
      <c r="AA36" s="75">
        <v>24.678274034822103</v>
      </c>
      <c r="AB36" s="75">
        <v>33.232399697199092</v>
      </c>
      <c r="AC36" s="75">
        <v>8.4027252081756245</v>
      </c>
      <c r="AD36" s="75">
        <v>33.686601059803181</v>
      </c>
      <c r="AE36" s="57">
        <v>1054</v>
      </c>
      <c r="AF36" s="57">
        <v>700</v>
      </c>
      <c r="AG36" s="57">
        <v>354</v>
      </c>
      <c r="AH36" s="29">
        <v>7.9696394686907022</v>
      </c>
      <c r="AI36" s="29">
        <v>37.950664136622393</v>
      </c>
      <c r="AJ36" s="29">
        <v>22.485768500948765</v>
      </c>
      <c r="AK36" s="29">
        <v>31.59392789373814</v>
      </c>
      <c r="AL36" s="57">
        <v>989</v>
      </c>
      <c r="AM36" s="57">
        <v>675</v>
      </c>
      <c r="AN36" s="57">
        <v>314</v>
      </c>
      <c r="AO36" s="29">
        <v>6.6734074823053584</v>
      </c>
      <c r="AP36" s="29">
        <v>34.681496461071795</v>
      </c>
      <c r="AQ36" s="29">
        <v>24.165824064711831</v>
      </c>
      <c r="AR36" s="29">
        <v>34.47927199191102</v>
      </c>
      <c r="AS36" s="57">
        <v>909</v>
      </c>
      <c r="AT36" s="57">
        <v>612</v>
      </c>
      <c r="AU36" s="57">
        <v>297</v>
      </c>
      <c r="AV36" s="29">
        <v>4.5104510451045101</v>
      </c>
      <c r="AW36" s="29">
        <v>31.573157315731574</v>
      </c>
      <c r="AX36" s="29">
        <v>22.442244224422442</v>
      </c>
      <c r="AY36" s="29">
        <v>41.474147414741473</v>
      </c>
      <c r="AZ36" s="57">
        <v>775</v>
      </c>
      <c r="BA36" s="57">
        <v>503</v>
      </c>
      <c r="BB36" s="57">
        <v>272</v>
      </c>
      <c r="BC36" s="83">
        <v>3.225806451612903</v>
      </c>
      <c r="BD36" s="83">
        <v>28.258064516129032</v>
      </c>
      <c r="BE36" s="83">
        <v>18.70967741935484</v>
      </c>
      <c r="BF36" s="83">
        <v>49.806451612903217</v>
      </c>
      <c r="BG36" s="57">
        <v>645</v>
      </c>
      <c r="BH36" s="57">
        <v>403</v>
      </c>
      <c r="BI36" s="57">
        <v>242</v>
      </c>
      <c r="BJ36" s="83">
        <v>2.3255813953488373</v>
      </c>
      <c r="BK36" s="83">
        <v>25.736434108527135</v>
      </c>
      <c r="BL36" s="83">
        <v>19.224806201550386</v>
      </c>
      <c r="BM36" s="78">
        <v>52.713178294573638</v>
      </c>
      <c r="BN36" s="62"/>
    </row>
    <row r="37" spans="1:66" ht="8.25" customHeight="1">
      <c r="A37" s="107">
        <v>357</v>
      </c>
      <c r="B37" s="74" t="s">
        <v>113</v>
      </c>
      <c r="C37" s="193">
        <f>VLOOKUP(A37,'C4_Berechnung'!$A$10:I$61,3,FALSE)</f>
        <v>4111</v>
      </c>
      <c r="D37" s="193">
        <f>VLOOKUP(A37,'C4_Berechnung'!$A$10:$I$61,4,FALSE)</f>
        <v>2823</v>
      </c>
      <c r="E37" s="193">
        <f>VLOOKUP(A37,'C4_Berechnung'!$A$10:$I$61,5,FALSE)</f>
        <v>1288</v>
      </c>
      <c r="F37" s="115">
        <f>VLOOKUP(A37,'C4_Berechnung'!$A$10:$I$61,6,FALSE)</f>
        <v>8.878618341036244</v>
      </c>
      <c r="G37" s="115">
        <f>VLOOKUP(A37,'C4_Berechnung'!$A$10:$I$61,7,FALSE)</f>
        <v>35.879348090488932</v>
      </c>
      <c r="H37" s="115">
        <f>VLOOKUP(A37,'C4_Berechnung'!$A$10:$I$61,8,FALSE)</f>
        <v>23.960107029919726</v>
      </c>
      <c r="I37" s="115">
        <f>VLOOKUP(A37,'C4_Berechnung'!$A$10:$I$61,9,FALSE)</f>
        <v>31.281926538555098</v>
      </c>
      <c r="J37" s="112">
        <v>3606</v>
      </c>
      <c r="K37" s="112">
        <v>2464</v>
      </c>
      <c r="L37" s="112">
        <v>1142</v>
      </c>
      <c r="M37" s="75">
        <v>8.7077093732667787</v>
      </c>
      <c r="N37" s="75">
        <v>34.803105934553521</v>
      </c>
      <c r="O37" s="75">
        <v>22.462562396006653</v>
      </c>
      <c r="P37" s="75">
        <v>34.026622296173045</v>
      </c>
      <c r="Q37" s="112">
        <v>3356</v>
      </c>
      <c r="R37" s="112">
        <v>2263</v>
      </c>
      <c r="S37" s="112">
        <v>1093</v>
      </c>
      <c r="T37" s="75">
        <v>19.338498212157329</v>
      </c>
      <c r="U37" s="75">
        <v>37.216924910607865</v>
      </c>
      <c r="V37" s="75">
        <v>8.9094159713945178</v>
      </c>
      <c r="W37" s="75">
        <v>34.535160905840286</v>
      </c>
      <c r="X37" s="112">
        <v>2984</v>
      </c>
      <c r="Y37" s="112">
        <v>1975</v>
      </c>
      <c r="Z37" s="112">
        <v>1009</v>
      </c>
      <c r="AA37" s="75">
        <v>16.823056300268096</v>
      </c>
      <c r="AB37" s="75">
        <v>40.214477211796243</v>
      </c>
      <c r="AC37" s="75">
        <v>8.8136729222520103</v>
      </c>
      <c r="AD37" s="75">
        <v>34.148793565683647</v>
      </c>
      <c r="AE37" s="57">
        <v>2229</v>
      </c>
      <c r="AF37" s="57">
        <v>1487</v>
      </c>
      <c r="AG37" s="57">
        <v>742</v>
      </c>
      <c r="AH37" s="29">
        <v>10.273665320771647</v>
      </c>
      <c r="AI37" s="29">
        <v>31.942575145805296</v>
      </c>
      <c r="AJ37" s="29">
        <v>19.02198295199641</v>
      </c>
      <c r="AK37" s="29">
        <v>38.761776581426652</v>
      </c>
      <c r="AL37" s="57">
        <v>2018</v>
      </c>
      <c r="AM37" s="57">
        <v>1339</v>
      </c>
      <c r="AN37" s="57">
        <v>679</v>
      </c>
      <c r="AO37" s="29">
        <v>9.4648166501486628</v>
      </c>
      <c r="AP37" s="29">
        <v>31.318136769078297</v>
      </c>
      <c r="AQ37" s="29">
        <v>18.334985133795836</v>
      </c>
      <c r="AR37" s="29">
        <v>40.882061446977204</v>
      </c>
      <c r="AS37" s="57">
        <v>1752</v>
      </c>
      <c r="AT37" s="57">
        <v>1116</v>
      </c>
      <c r="AU37" s="57">
        <v>636</v>
      </c>
      <c r="AV37" s="29">
        <v>9.1894977168949765</v>
      </c>
      <c r="AW37" s="29">
        <v>27.853881278538811</v>
      </c>
      <c r="AX37" s="29">
        <v>17.751141552511417</v>
      </c>
      <c r="AY37" s="29">
        <v>45.205479452054803</v>
      </c>
      <c r="AZ37" s="57">
        <v>1437</v>
      </c>
      <c r="BA37" s="57">
        <v>875</v>
      </c>
      <c r="BB37" s="57">
        <v>562</v>
      </c>
      <c r="BC37" s="83">
        <v>6.8197633959638138</v>
      </c>
      <c r="BD37" s="83">
        <v>27.20946416144746</v>
      </c>
      <c r="BE37" s="83">
        <v>27.905358385525403</v>
      </c>
      <c r="BF37" s="83">
        <v>38.065414057063329</v>
      </c>
      <c r="BG37" s="57">
        <v>1295</v>
      </c>
      <c r="BH37" s="57">
        <v>791</v>
      </c>
      <c r="BI37" s="57">
        <v>504</v>
      </c>
      <c r="BJ37" s="83">
        <v>6.2548262548262556</v>
      </c>
      <c r="BK37" s="83">
        <v>28.108108108108109</v>
      </c>
      <c r="BL37" s="83">
        <v>32.972972972972975</v>
      </c>
      <c r="BM37" s="78">
        <v>32.664092664092664</v>
      </c>
      <c r="BN37" s="62"/>
    </row>
    <row r="38" spans="1:66" ht="8.25" customHeight="1">
      <c r="A38" s="107">
        <v>358</v>
      </c>
      <c r="B38" s="74" t="s">
        <v>114</v>
      </c>
      <c r="C38" s="193">
        <f>VLOOKUP(A38,'C4_Berechnung'!$A$10:I$61,3,FALSE)</f>
        <v>4245</v>
      </c>
      <c r="D38" s="193">
        <f>VLOOKUP(A38,'C4_Berechnung'!$A$10:$I$61,4,FALSE)</f>
        <v>2765</v>
      </c>
      <c r="E38" s="193">
        <f>VLOOKUP(A38,'C4_Berechnung'!$A$10:$I$61,5,FALSE)</f>
        <v>1480</v>
      </c>
      <c r="F38" s="115">
        <f>VLOOKUP(A38,'C4_Berechnung'!$A$10:$I$61,6,FALSE)</f>
        <v>7.4676089517078914</v>
      </c>
      <c r="G38" s="115">
        <f>VLOOKUP(A38,'C4_Berechnung'!$A$10:$I$61,7,FALSE)</f>
        <v>35.948174322732626</v>
      </c>
      <c r="H38" s="115">
        <f>VLOOKUP(A38,'C4_Berechnung'!$A$10:$I$61,8,FALSE)</f>
        <v>21.43698468786808</v>
      </c>
      <c r="I38" s="115">
        <f>VLOOKUP(A38,'C4_Berechnung'!$A$10:$I$61,9,FALSE)</f>
        <v>35.147232037691403</v>
      </c>
      <c r="J38" s="112">
        <v>3797</v>
      </c>
      <c r="K38" s="112">
        <v>2508</v>
      </c>
      <c r="L38" s="112">
        <v>1289</v>
      </c>
      <c r="M38" s="75">
        <v>7.3742428232815378</v>
      </c>
      <c r="N38" s="75">
        <v>36.792204371872536</v>
      </c>
      <c r="O38" s="75">
        <v>20.858572557282066</v>
      </c>
      <c r="P38" s="75">
        <v>34.974980247563863</v>
      </c>
      <c r="Q38" s="112">
        <v>3290</v>
      </c>
      <c r="R38" s="112">
        <v>2171</v>
      </c>
      <c r="S38" s="112">
        <v>1119</v>
      </c>
      <c r="T38" s="75">
        <v>21.124620060790271</v>
      </c>
      <c r="U38" s="75">
        <v>35.775075987841944</v>
      </c>
      <c r="V38" s="75">
        <v>7.5379939209726441</v>
      </c>
      <c r="W38" s="75">
        <v>35.562310030395139</v>
      </c>
      <c r="X38" s="112">
        <v>2855</v>
      </c>
      <c r="Y38" s="112">
        <v>1854</v>
      </c>
      <c r="Z38" s="112">
        <v>1001</v>
      </c>
      <c r="AA38" s="75">
        <v>21.190893169877409</v>
      </c>
      <c r="AB38" s="75">
        <v>36.812609457092819</v>
      </c>
      <c r="AC38" s="75">
        <v>7.8809106830122584</v>
      </c>
      <c r="AD38" s="75">
        <v>34.115586690017516</v>
      </c>
      <c r="AE38" s="57">
        <v>2484</v>
      </c>
      <c r="AF38" s="57">
        <v>1634</v>
      </c>
      <c r="AG38" s="57">
        <v>850</v>
      </c>
      <c r="AH38" s="29">
        <v>7.7294685990338161</v>
      </c>
      <c r="AI38" s="29">
        <v>37.721417069243159</v>
      </c>
      <c r="AJ38" s="29">
        <v>19.404186795491142</v>
      </c>
      <c r="AK38" s="29">
        <v>35.144927536231883</v>
      </c>
      <c r="AL38" s="57">
        <v>2268</v>
      </c>
      <c r="AM38" s="57">
        <v>1510</v>
      </c>
      <c r="AN38" s="57">
        <v>758</v>
      </c>
      <c r="AO38" s="29">
        <v>7.4955908289241622</v>
      </c>
      <c r="AP38" s="29">
        <v>37.213403880070544</v>
      </c>
      <c r="AQ38" s="29">
        <v>18.562610229276896</v>
      </c>
      <c r="AR38" s="29">
        <v>36.728395061728392</v>
      </c>
      <c r="AS38" s="57">
        <v>2105</v>
      </c>
      <c r="AT38" s="57">
        <v>1391</v>
      </c>
      <c r="AU38" s="57">
        <v>714</v>
      </c>
      <c r="AV38" s="29">
        <v>5.3681710213776723</v>
      </c>
      <c r="AW38" s="29">
        <v>30.023752969121141</v>
      </c>
      <c r="AX38" s="29">
        <v>16.959619952494062</v>
      </c>
      <c r="AY38" s="29">
        <v>47.648456057007124</v>
      </c>
      <c r="AZ38" s="57">
        <v>1726</v>
      </c>
      <c r="BA38" s="57">
        <v>1114</v>
      </c>
      <c r="BB38" s="57">
        <v>612</v>
      </c>
      <c r="BC38" s="83">
        <v>4.6349942062572422</v>
      </c>
      <c r="BD38" s="83">
        <v>26.709154113557361</v>
      </c>
      <c r="BE38" s="83">
        <v>24.449594438006951</v>
      </c>
      <c r="BF38" s="83">
        <v>44.206257242178445</v>
      </c>
      <c r="BG38" s="57">
        <v>1605</v>
      </c>
      <c r="BH38" s="57">
        <v>1029</v>
      </c>
      <c r="BI38" s="57">
        <v>576</v>
      </c>
      <c r="BJ38" s="83">
        <v>3.0529595015576323</v>
      </c>
      <c r="BK38" s="83">
        <v>26.915887850467289</v>
      </c>
      <c r="BL38" s="83">
        <v>25.420560747663551</v>
      </c>
      <c r="BM38" s="78">
        <v>44.610591900311526</v>
      </c>
      <c r="BN38" s="62"/>
    </row>
    <row r="39" spans="1:66" ht="8.25" customHeight="1">
      <c r="A39" s="107">
        <v>359</v>
      </c>
      <c r="B39" s="74" t="s">
        <v>115</v>
      </c>
      <c r="C39" s="193">
        <f>VLOOKUP(A39,'C4_Berechnung'!$A$10:I$61,3,FALSE)</f>
        <v>5633</v>
      </c>
      <c r="D39" s="193">
        <f>VLOOKUP(A39,'C4_Berechnung'!$A$10:$I$61,4,FALSE)</f>
        <v>4017</v>
      </c>
      <c r="E39" s="193">
        <f>VLOOKUP(A39,'C4_Berechnung'!$A$10:$I$61,5,FALSE)</f>
        <v>1616</v>
      </c>
      <c r="F39" s="115">
        <f>VLOOKUP(A39,'C4_Berechnung'!$A$10:$I$61,6,FALSE)</f>
        <v>8.2904313864725729</v>
      </c>
      <c r="G39" s="115">
        <f>VLOOKUP(A39,'C4_Berechnung'!$A$10:$I$61,7,FALSE)</f>
        <v>24.729273921533817</v>
      </c>
      <c r="H39" s="115">
        <f>VLOOKUP(A39,'C4_Berechnung'!$A$10:$I$61,8,FALSE)</f>
        <v>22.048641931475235</v>
      </c>
      <c r="I39" s="115">
        <f>VLOOKUP(A39,'C4_Berechnung'!$A$10:$I$61,9,FALSE)</f>
        <v>44.931652760518375</v>
      </c>
      <c r="J39" s="112">
        <v>5030</v>
      </c>
      <c r="K39" s="112">
        <v>3638</v>
      </c>
      <c r="L39" s="112">
        <v>1392</v>
      </c>
      <c r="M39" s="75">
        <v>7.7137176938369789</v>
      </c>
      <c r="N39" s="75">
        <v>25.347912524850898</v>
      </c>
      <c r="O39" s="75">
        <v>20.656063618290258</v>
      </c>
      <c r="P39" s="75">
        <v>46.282306163021872</v>
      </c>
      <c r="Q39" s="112">
        <v>4514</v>
      </c>
      <c r="R39" s="112">
        <v>3241</v>
      </c>
      <c r="S39" s="112">
        <v>1273</v>
      </c>
      <c r="T39" s="75">
        <v>18.365086397873284</v>
      </c>
      <c r="U39" s="75">
        <v>25.963668586619406</v>
      </c>
      <c r="V39" s="75">
        <v>7.9973416038989802</v>
      </c>
      <c r="W39" s="75">
        <v>47.673903411608329</v>
      </c>
      <c r="X39" s="112">
        <v>4321</v>
      </c>
      <c r="Y39" s="112">
        <v>3253</v>
      </c>
      <c r="Z39" s="112">
        <v>1068</v>
      </c>
      <c r="AA39" s="75">
        <v>15.667669520944225</v>
      </c>
      <c r="AB39" s="75">
        <v>24.369358944688731</v>
      </c>
      <c r="AC39" s="75">
        <v>7.4288359176116634</v>
      </c>
      <c r="AD39" s="75">
        <v>52.534135616755385</v>
      </c>
      <c r="AE39" s="57">
        <v>4157</v>
      </c>
      <c r="AF39" s="57">
        <v>3195</v>
      </c>
      <c r="AG39" s="57">
        <v>962</v>
      </c>
      <c r="AH39" s="29">
        <v>6.3988453211450569</v>
      </c>
      <c r="AI39" s="29">
        <v>25.066153476064468</v>
      </c>
      <c r="AJ39" s="29">
        <v>13.302862641327881</v>
      </c>
      <c r="AK39" s="29">
        <v>55.232138561462591</v>
      </c>
      <c r="AL39" s="57">
        <v>4176</v>
      </c>
      <c r="AM39" s="57">
        <v>3228</v>
      </c>
      <c r="AN39" s="57">
        <v>948</v>
      </c>
      <c r="AO39" s="29">
        <v>6.1781609195402298</v>
      </c>
      <c r="AP39" s="29">
        <v>24.305555555555554</v>
      </c>
      <c r="AQ39" s="29">
        <v>11.422413793103448</v>
      </c>
      <c r="AR39" s="29">
        <v>58.093869731800766</v>
      </c>
      <c r="AS39" s="57">
        <v>3996</v>
      </c>
      <c r="AT39" s="57">
        <v>3142</v>
      </c>
      <c r="AU39" s="57">
        <v>854</v>
      </c>
      <c r="AV39" s="29">
        <v>6.1311311311311307</v>
      </c>
      <c r="AW39" s="29">
        <v>22.797797797797799</v>
      </c>
      <c r="AX39" s="29">
        <v>9.5095095095095097</v>
      </c>
      <c r="AY39" s="29">
        <v>61.561561561561561</v>
      </c>
      <c r="AZ39" s="57">
        <v>3800</v>
      </c>
      <c r="BA39" s="57">
        <v>3172</v>
      </c>
      <c r="BB39" s="57">
        <v>628</v>
      </c>
      <c r="BC39" s="83">
        <v>10.710526315789473</v>
      </c>
      <c r="BD39" s="83">
        <v>22.973684210526315</v>
      </c>
      <c r="BE39" s="83">
        <v>7.8157894736842106</v>
      </c>
      <c r="BF39" s="83">
        <v>58.500000000000007</v>
      </c>
      <c r="BG39" s="57">
        <v>3469</v>
      </c>
      <c r="BH39" s="57">
        <v>2915</v>
      </c>
      <c r="BI39" s="57">
        <v>554</v>
      </c>
      <c r="BJ39" s="83">
        <v>9.7722686653214179</v>
      </c>
      <c r="BK39" s="83">
        <v>23.320841741135773</v>
      </c>
      <c r="BL39" s="83">
        <v>8.8209858748918997</v>
      </c>
      <c r="BM39" s="78">
        <v>58.085903718650897</v>
      </c>
      <c r="BN39" s="62"/>
    </row>
    <row r="40" spans="1:66" ht="8.25" customHeight="1">
      <c r="A40" s="107">
        <v>360</v>
      </c>
      <c r="B40" s="74" t="s">
        <v>116</v>
      </c>
      <c r="C40" s="193">
        <f>VLOOKUP(A40,'C4_Berechnung'!$A$10:I$61,3,FALSE)</f>
        <v>1615</v>
      </c>
      <c r="D40" s="193">
        <f>VLOOKUP(A40,'C4_Berechnung'!$A$10:$I$61,4,FALSE)</f>
        <v>1016</v>
      </c>
      <c r="E40" s="193">
        <f>VLOOKUP(A40,'C4_Berechnung'!$A$10:$I$61,5,FALSE)</f>
        <v>599</v>
      </c>
      <c r="F40" s="115">
        <f>VLOOKUP(A40,'C4_Berechnung'!$A$10:$I$61,6,FALSE)</f>
        <v>14.489164086687307</v>
      </c>
      <c r="G40" s="115">
        <f>VLOOKUP(A40,'C4_Berechnung'!$A$10:$I$61,7,FALSE)</f>
        <v>35.60371517027864</v>
      </c>
      <c r="H40" s="115">
        <f>VLOOKUP(A40,'C4_Berechnung'!$A$10:$I$61,8,FALSE)</f>
        <v>22.229102167182663</v>
      </c>
      <c r="I40" s="115">
        <f>VLOOKUP(A40,'C4_Berechnung'!$A$10:$I$61,9,FALSE)</f>
        <v>27.678018575851393</v>
      </c>
      <c r="J40" s="112">
        <v>1413</v>
      </c>
      <c r="K40" s="112">
        <v>883</v>
      </c>
      <c r="L40" s="112">
        <v>530</v>
      </c>
      <c r="M40" s="75">
        <v>14.578910120311395</v>
      </c>
      <c r="N40" s="75">
        <v>34.748761500353858</v>
      </c>
      <c r="O40" s="75">
        <v>19.53290870488323</v>
      </c>
      <c r="P40" s="75">
        <v>31.139419674451524</v>
      </c>
      <c r="Q40" s="112">
        <v>1245</v>
      </c>
      <c r="R40" s="112">
        <v>750</v>
      </c>
      <c r="S40" s="112">
        <v>495</v>
      </c>
      <c r="T40" s="75">
        <v>17.831325301204821</v>
      </c>
      <c r="U40" s="75">
        <v>32.690763052208837</v>
      </c>
      <c r="V40" s="75">
        <v>16.626506024096386</v>
      </c>
      <c r="W40" s="75">
        <v>32.851405622489963</v>
      </c>
      <c r="X40" s="112">
        <v>1068</v>
      </c>
      <c r="Y40" s="112">
        <v>660</v>
      </c>
      <c r="Z40" s="112">
        <v>408</v>
      </c>
      <c r="AA40" s="75">
        <v>17.977528089887642</v>
      </c>
      <c r="AB40" s="75">
        <v>35.018726591760299</v>
      </c>
      <c r="AC40" s="75">
        <v>16.292134831460675</v>
      </c>
      <c r="AD40" s="75">
        <v>30.711610486891384</v>
      </c>
      <c r="AE40" s="57">
        <v>962</v>
      </c>
      <c r="AF40" s="57">
        <v>570</v>
      </c>
      <c r="AG40" s="57">
        <v>392</v>
      </c>
      <c r="AH40" s="29">
        <v>16.735966735966738</v>
      </c>
      <c r="AI40" s="29">
        <v>33.991683991683992</v>
      </c>
      <c r="AJ40" s="29">
        <v>16.424116424116423</v>
      </c>
      <c r="AK40" s="29">
        <v>32.848232848232854</v>
      </c>
      <c r="AL40" s="57">
        <v>857</v>
      </c>
      <c r="AM40" s="57">
        <v>501</v>
      </c>
      <c r="AN40" s="57">
        <v>356</v>
      </c>
      <c r="AO40" s="29">
        <v>14.935822637106183</v>
      </c>
      <c r="AP40" s="29">
        <v>34.189031505250881</v>
      </c>
      <c r="AQ40" s="29">
        <v>15.402567094515755</v>
      </c>
      <c r="AR40" s="29">
        <v>35.472578763127174</v>
      </c>
      <c r="AS40" s="57">
        <v>752</v>
      </c>
      <c r="AT40" s="57">
        <v>437</v>
      </c>
      <c r="AU40" s="57">
        <v>315</v>
      </c>
      <c r="AV40" s="29">
        <v>12.5</v>
      </c>
      <c r="AW40" s="29">
        <v>29.920212765957448</v>
      </c>
      <c r="AX40" s="29">
        <v>11.569148936170212</v>
      </c>
      <c r="AY40" s="29">
        <v>46.010638297872347</v>
      </c>
      <c r="AZ40" s="57">
        <v>596</v>
      </c>
      <c r="BA40" s="57">
        <v>361</v>
      </c>
      <c r="BB40" s="57">
        <v>235</v>
      </c>
      <c r="BC40" s="83">
        <v>9.2281879194630871</v>
      </c>
      <c r="BD40" s="83">
        <v>29.194630872483224</v>
      </c>
      <c r="BE40" s="83">
        <v>11.409395973154362</v>
      </c>
      <c r="BF40" s="83">
        <v>50.167785234899327</v>
      </c>
      <c r="BG40" s="57">
        <v>523</v>
      </c>
      <c r="BH40" s="57">
        <v>310</v>
      </c>
      <c r="BI40" s="57">
        <v>213</v>
      </c>
      <c r="BJ40" s="83">
        <v>7.4569789674952203</v>
      </c>
      <c r="BK40" s="83">
        <v>31.166347992351817</v>
      </c>
      <c r="BL40" s="83">
        <v>12.619502868068832</v>
      </c>
      <c r="BM40" s="78">
        <v>48.75717017208413</v>
      </c>
      <c r="BN40" s="62"/>
    </row>
    <row r="41" spans="1:66" ht="8.25" customHeight="1">
      <c r="A41" s="107">
        <v>361</v>
      </c>
      <c r="B41" s="74" t="s">
        <v>117</v>
      </c>
      <c r="C41" s="193">
        <f>VLOOKUP(A41,'C4_Berechnung'!$A$10:I$61,3,FALSE)</f>
        <v>4890</v>
      </c>
      <c r="D41" s="193">
        <f>VLOOKUP(A41,'C4_Berechnung'!$A$10:$I$61,4,FALSE)</f>
        <v>3456</v>
      </c>
      <c r="E41" s="193">
        <f>VLOOKUP(A41,'C4_Berechnung'!$A$10:$I$61,5,FALSE)</f>
        <v>1434</v>
      </c>
      <c r="F41" s="115">
        <f>VLOOKUP(A41,'C4_Berechnung'!$A$10:$I$61,6,FALSE)</f>
        <v>8.1186094069529648</v>
      </c>
      <c r="G41" s="115">
        <f>VLOOKUP(A41,'C4_Berechnung'!$A$10:$I$61,7,FALSE)</f>
        <v>26.400817995910021</v>
      </c>
      <c r="H41" s="115">
        <f>VLOOKUP(A41,'C4_Berechnung'!$A$10:$I$61,8,FALSE)</f>
        <v>26.012269938650306</v>
      </c>
      <c r="I41" s="115">
        <f>VLOOKUP(A41,'C4_Berechnung'!$A$10:$I$61,9,FALSE)</f>
        <v>39.468302658486706</v>
      </c>
      <c r="J41" s="112">
        <v>4393</v>
      </c>
      <c r="K41" s="112">
        <v>3082</v>
      </c>
      <c r="L41" s="112">
        <v>1311</v>
      </c>
      <c r="M41" s="75">
        <v>8.2403824265877521</v>
      </c>
      <c r="N41" s="75">
        <v>26.178010471204189</v>
      </c>
      <c r="O41" s="75">
        <v>25.950375597541541</v>
      </c>
      <c r="P41" s="75">
        <v>39.631231504666516</v>
      </c>
      <c r="Q41" s="112">
        <v>3863</v>
      </c>
      <c r="R41" s="112">
        <v>2605</v>
      </c>
      <c r="S41" s="112">
        <v>1258</v>
      </c>
      <c r="T41" s="75">
        <v>25.213564587108468</v>
      </c>
      <c r="U41" s="75">
        <v>27.439813616360343</v>
      </c>
      <c r="V41" s="75">
        <v>9.2415221330572095</v>
      </c>
      <c r="W41" s="75">
        <v>38.105099663473986</v>
      </c>
      <c r="X41" s="112">
        <v>3287</v>
      </c>
      <c r="Y41" s="112">
        <v>2209</v>
      </c>
      <c r="Z41" s="112">
        <v>1078</v>
      </c>
      <c r="AA41" s="75">
        <v>25.585640401581987</v>
      </c>
      <c r="AB41" s="75">
        <v>29.327654396105874</v>
      </c>
      <c r="AC41" s="75">
        <v>10.495892911469424</v>
      </c>
      <c r="AD41" s="75">
        <v>34.590812290842713</v>
      </c>
      <c r="AE41" s="57">
        <v>2706</v>
      </c>
      <c r="AF41" s="57">
        <v>1764</v>
      </c>
      <c r="AG41" s="57">
        <v>942</v>
      </c>
      <c r="AH41" s="29">
        <v>11.936437546193645</v>
      </c>
      <c r="AI41" s="29">
        <v>31.300813008130078</v>
      </c>
      <c r="AJ41" s="29">
        <v>23.133776792313377</v>
      </c>
      <c r="AK41" s="29">
        <v>33.628972653362908</v>
      </c>
      <c r="AL41" s="57">
        <v>2427</v>
      </c>
      <c r="AM41" s="57">
        <v>1566</v>
      </c>
      <c r="AN41" s="57">
        <v>861</v>
      </c>
      <c r="AO41" s="29">
        <v>11.701689328388957</v>
      </c>
      <c r="AP41" s="29">
        <v>31.520395550061803</v>
      </c>
      <c r="AQ41" s="29">
        <v>25.751957148743305</v>
      </c>
      <c r="AR41" s="29">
        <v>31.025957972805934</v>
      </c>
      <c r="AS41" s="57">
        <v>2239</v>
      </c>
      <c r="AT41" s="57">
        <v>1434</v>
      </c>
      <c r="AU41" s="57">
        <v>805</v>
      </c>
      <c r="AV41" s="29">
        <v>10.45109423849933</v>
      </c>
      <c r="AW41" s="29">
        <v>28.271549799017421</v>
      </c>
      <c r="AX41" s="29">
        <v>24.47521214828048</v>
      </c>
      <c r="AY41" s="29">
        <v>36.802143814202772</v>
      </c>
      <c r="AZ41" s="57">
        <v>1943</v>
      </c>
      <c r="BA41" s="57">
        <v>1264</v>
      </c>
      <c r="BB41" s="57">
        <v>679</v>
      </c>
      <c r="BC41" s="83">
        <v>7.8229541945445193</v>
      </c>
      <c r="BD41" s="83">
        <v>24.395265054040145</v>
      </c>
      <c r="BE41" s="83">
        <v>33.093154915079772</v>
      </c>
      <c r="BF41" s="83">
        <v>34.688625836335568</v>
      </c>
      <c r="BG41" s="57">
        <v>1820</v>
      </c>
      <c r="BH41" s="57">
        <v>1195</v>
      </c>
      <c r="BI41" s="57">
        <v>625</v>
      </c>
      <c r="BJ41" s="83">
        <v>7.9670329670329663</v>
      </c>
      <c r="BK41" s="83">
        <v>24.945054945054945</v>
      </c>
      <c r="BL41" s="83">
        <v>36.483516483516482</v>
      </c>
      <c r="BM41" s="78">
        <v>30.604395604395602</v>
      </c>
      <c r="BN41" s="62"/>
    </row>
    <row r="42" spans="1:66" s="54" customFormat="1" ht="16.5" customHeight="1">
      <c r="A42" s="108">
        <v>3</v>
      </c>
      <c r="B42" s="84" t="s">
        <v>156</v>
      </c>
      <c r="C42" s="193">
        <f>VLOOKUP(A42,'C4_Berechnung'!$A$10:I$61,3,FALSE)</f>
        <v>44252</v>
      </c>
      <c r="D42" s="193">
        <f>VLOOKUP(A42,'C4_Berechnung'!$A$10:$I$61,4,FALSE)</f>
        <v>30425</v>
      </c>
      <c r="E42" s="193">
        <f>VLOOKUP(A42,'C4_Berechnung'!$A$10:$I$61,5,FALSE)</f>
        <v>13827</v>
      </c>
      <c r="F42" s="115">
        <f>VLOOKUP(A42,'C4_Berechnung'!$A$10:$I$61,6,FALSE)</f>
        <v>9.0775558166862513</v>
      </c>
      <c r="G42" s="115">
        <f>VLOOKUP(A42,'C4_Berechnung'!$A$10:$I$61,7,FALSE)</f>
        <v>29.944409292235378</v>
      </c>
      <c r="H42" s="115">
        <f>VLOOKUP(A42,'C4_Berechnung'!$A$10:$I$61,8,FALSE)</f>
        <v>25.601102775015818</v>
      </c>
      <c r="I42" s="115">
        <f>VLOOKUP(A42,'C4_Berechnung'!$A$10:$I$61,9,FALSE)</f>
        <v>35.376932116062548</v>
      </c>
      <c r="J42" s="113">
        <v>39896</v>
      </c>
      <c r="K42" s="113">
        <v>27474</v>
      </c>
      <c r="L42" s="113">
        <v>12422</v>
      </c>
      <c r="M42" s="85">
        <v>8.9156807700020053</v>
      </c>
      <c r="N42" s="85">
        <v>30.313815921395626</v>
      </c>
      <c r="O42" s="85">
        <v>24.067575696811712</v>
      </c>
      <c r="P42" s="85">
        <v>36.702927611790656</v>
      </c>
      <c r="Q42" s="113">
        <v>34592</v>
      </c>
      <c r="R42" s="113">
        <v>23121</v>
      </c>
      <c r="S42" s="113">
        <v>11471</v>
      </c>
      <c r="T42" s="85">
        <v>21.603260869565215</v>
      </c>
      <c r="U42" s="85">
        <v>30.923334875115632</v>
      </c>
      <c r="V42" s="85">
        <v>9.2622571692876967</v>
      </c>
      <c r="W42" s="85">
        <v>38.211147086031453</v>
      </c>
      <c r="X42" s="113">
        <v>30576</v>
      </c>
      <c r="Y42" s="113">
        <v>20392</v>
      </c>
      <c r="Z42" s="113">
        <v>10184</v>
      </c>
      <c r="AA42" s="85">
        <v>20.692700156985872</v>
      </c>
      <c r="AB42" s="85">
        <v>31.511643118785976</v>
      </c>
      <c r="AC42" s="85">
        <v>9.1542386185243316</v>
      </c>
      <c r="AD42" s="85">
        <v>38.641418105703821</v>
      </c>
      <c r="AE42" s="86">
        <v>26561</v>
      </c>
      <c r="AF42" s="86">
        <v>17714</v>
      </c>
      <c r="AG42" s="86">
        <v>8847</v>
      </c>
      <c r="AH42" s="87">
        <v>9.1939309513949024</v>
      </c>
      <c r="AI42" s="87">
        <v>31.45212906140582</v>
      </c>
      <c r="AJ42" s="87">
        <v>19.389330221000716</v>
      </c>
      <c r="AK42" s="87">
        <v>39.964609766198556</v>
      </c>
      <c r="AL42" s="86">
        <v>24090</v>
      </c>
      <c r="AM42" s="86">
        <v>16115</v>
      </c>
      <c r="AN42" s="86">
        <v>7975</v>
      </c>
      <c r="AO42" s="87">
        <v>8.9207139892071385</v>
      </c>
      <c r="AP42" s="87">
        <v>31.008717310087174</v>
      </c>
      <c r="AQ42" s="87">
        <v>19.057700290577003</v>
      </c>
      <c r="AR42" s="87">
        <v>41.012868410128682</v>
      </c>
      <c r="AS42" s="86">
        <v>22006</v>
      </c>
      <c r="AT42" s="86">
        <v>14556</v>
      </c>
      <c r="AU42" s="86">
        <v>7450</v>
      </c>
      <c r="AV42" s="87">
        <v>7.7387985094974105</v>
      </c>
      <c r="AW42" s="87">
        <v>27.292556575479416</v>
      </c>
      <c r="AX42" s="87">
        <v>17.299827319821866</v>
      </c>
      <c r="AY42" s="87">
        <v>47.668817595201304</v>
      </c>
      <c r="AZ42" s="86">
        <v>18471</v>
      </c>
      <c r="BA42" s="86">
        <v>12339</v>
      </c>
      <c r="BB42" s="86">
        <v>6132</v>
      </c>
      <c r="BC42" s="88">
        <v>7.4819988089437501</v>
      </c>
      <c r="BD42" s="88">
        <v>24.822695035460992</v>
      </c>
      <c r="BE42" s="88">
        <v>20.594445346759784</v>
      </c>
      <c r="BF42" s="88">
        <v>47.100860808835471</v>
      </c>
      <c r="BG42" s="86">
        <v>16854</v>
      </c>
      <c r="BH42" s="86">
        <v>11193</v>
      </c>
      <c r="BI42" s="86">
        <v>5661</v>
      </c>
      <c r="BJ42" s="88">
        <v>7.1140382105138249</v>
      </c>
      <c r="BK42" s="88">
        <v>25.246232348403939</v>
      </c>
      <c r="BL42" s="88">
        <v>21.870179185949922</v>
      </c>
      <c r="BM42" s="89">
        <v>45.769550255132316</v>
      </c>
      <c r="BN42" s="106"/>
    </row>
    <row r="43" spans="1:66" ht="8.25" customHeight="1">
      <c r="A43" s="107">
        <v>401</v>
      </c>
      <c r="B43" s="74" t="s">
        <v>139</v>
      </c>
      <c r="C43" s="193">
        <f>VLOOKUP(A43,'C4_Berechnung'!$A$10:I$61,3,FALSE)</f>
        <v>1802</v>
      </c>
      <c r="D43" s="193">
        <f>VLOOKUP(A43,'C4_Berechnung'!$A$10:$I$61,4,FALSE)</f>
        <v>1145</v>
      </c>
      <c r="E43" s="193">
        <f>VLOOKUP(A43,'C4_Berechnung'!$A$10:$I$61,5,FALSE)</f>
        <v>657</v>
      </c>
      <c r="F43" s="115">
        <f>VLOOKUP(A43,'C4_Berechnung'!$A$10:$I$61,6,FALSE)</f>
        <v>9.3229744728079904</v>
      </c>
      <c r="G43" s="115">
        <f>VLOOKUP(A43,'C4_Berechnung'!$A$10:$I$61,7,FALSE)</f>
        <v>30.965593784683684</v>
      </c>
      <c r="H43" s="115">
        <f>VLOOKUP(A43,'C4_Berechnung'!$A$10:$I$61,8,FALSE)</f>
        <v>28.856825749167591</v>
      </c>
      <c r="I43" s="115">
        <f>VLOOKUP(A43,'C4_Berechnung'!$A$10:$I$61,9,FALSE)</f>
        <v>30.854605993340734</v>
      </c>
      <c r="J43" s="112">
        <v>1707</v>
      </c>
      <c r="K43" s="112">
        <v>1028</v>
      </c>
      <c r="L43" s="112">
        <v>679</v>
      </c>
      <c r="M43" s="75">
        <v>8.9630931458699479</v>
      </c>
      <c r="N43" s="75">
        <v>30.228471001757466</v>
      </c>
      <c r="O43" s="75">
        <v>27.123608670181603</v>
      </c>
      <c r="P43" s="75">
        <v>33.684827182190979</v>
      </c>
      <c r="Q43" s="112">
        <v>1536</v>
      </c>
      <c r="R43" s="112">
        <v>891</v>
      </c>
      <c r="S43" s="112">
        <v>645</v>
      </c>
      <c r="T43" s="75">
        <v>26.432291666666668</v>
      </c>
      <c r="U43" s="75">
        <v>30.2734375</v>
      </c>
      <c r="V43" s="75">
        <v>8.984375</v>
      </c>
      <c r="W43" s="75">
        <v>34.309895833333329</v>
      </c>
      <c r="X43" s="112">
        <v>1350</v>
      </c>
      <c r="Y43" s="112">
        <v>754</v>
      </c>
      <c r="Z43" s="112">
        <v>596</v>
      </c>
      <c r="AA43" s="75">
        <v>26.888888888888889</v>
      </c>
      <c r="AB43" s="75">
        <v>29.407407407407408</v>
      </c>
      <c r="AC43" s="75">
        <v>8.6666666666666679</v>
      </c>
      <c r="AD43" s="75">
        <v>35.037037037037038</v>
      </c>
      <c r="AE43" s="57">
        <v>1165</v>
      </c>
      <c r="AF43" s="57">
        <v>617</v>
      </c>
      <c r="AG43" s="57">
        <v>548</v>
      </c>
      <c r="AH43" s="29">
        <v>8.7553648068669521</v>
      </c>
      <c r="AI43" s="29">
        <v>28.412017167381975</v>
      </c>
      <c r="AJ43" s="29">
        <v>25.321888412017167</v>
      </c>
      <c r="AK43" s="29">
        <v>37.510729613733915</v>
      </c>
      <c r="AL43" s="57">
        <v>1088</v>
      </c>
      <c r="AM43" s="57">
        <v>588</v>
      </c>
      <c r="AN43" s="57">
        <v>500</v>
      </c>
      <c r="AO43" s="29">
        <v>6.5257352941176476</v>
      </c>
      <c r="AP43" s="29">
        <v>27.113970588235293</v>
      </c>
      <c r="AQ43" s="29">
        <v>26.286764705882355</v>
      </c>
      <c r="AR43" s="29">
        <v>40.073529411764717</v>
      </c>
      <c r="AS43" s="57">
        <v>1035</v>
      </c>
      <c r="AT43" s="57">
        <v>515</v>
      </c>
      <c r="AU43" s="57">
        <v>520</v>
      </c>
      <c r="AV43" s="29">
        <v>4.1545893719806761</v>
      </c>
      <c r="AW43" s="29">
        <v>23.188405797101449</v>
      </c>
      <c r="AX43" s="29">
        <v>18.55072463768116</v>
      </c>
      <c r="AY43" s="29">
        <v>54.106280193236714</v>
      </c>
      <c r="AZ43" s="57">
        <v>915</v>
      </c>
      <c r="BA43" s="57">
        <v>474</v>
      </c>
      <c r="BB43" s="57">
        <v>441</v>
      </c>
      <c r="BC43" s="83">
        <v>3.6065573770491808</v>
      </c>
      <c r="BD43" s="83">
        <v>23.169398907103826</v>
      </c>
      <c r="BE43" s="83">
        <v>18.797814207650273</v>
      </c>
      <c r="BF43" s="83">
        <v>54.42622950819672</v>
      </c>
      <c r="BG43" s="57">
        <v>774</v>
      </c>
      <c r="BH43" s="57">
        <v>404</v>
      </c>
      <c r="BI43" s="57">
        <v>370</v>
      </c>
      <c r="BJ43" s="83">
        <v>3.6175710594315245</v>
      </c>
      <c r="BK43" s="83">
        <v>25.710594315245476</v>
      </c>
      <c r="BL43" s="83">
        <v>18.475452196382431</v>
      </c>
      <c r="BM43" s="78">
        <v>52.196382428940566</v>
      </c>
      <c r="BN43" s="62"/>
    </row>
    <row r="44" spans="1:66" ht="8.25" customHeight="1">
      <c r="A44" s="107">
        <v>402</v>
      </c>
      <c r="B44" s="74" t="s">
        <v>140</v>
      </c>
      <c r="C44" s="193">
        <f>VLOOKUP(A44,'C4_Berechnung'!$A$10:I$61,3,FALSE)</f>
        <v>1927</v>
      </c>
      <c r="D44" s="193">
        <f>VLOOKUP(A44,'C4_Berechnung'!$A$10:$I$61,4,FALSE)</f>
        <v>1437</v>
      </c>
      <c r="E44" s="193">
        <f>VLOOKUP(A44,'C4_Berechnung'!$A$10:$I$61,5,FALSE)</f>
        <v>490</v>
      </c>
      <c r="F44" s="115">
        <f>VLOOKUP(A44,'C4_Berechnung'!$A$10:$I$61,6,FALSE)</f>
        <v>9.2371562013492472</v>
      </c>
      <c r="G44" s="115">
        <f>VLOOKUP(A44,'C4_Berechnung'!$A$10:$I$61,7,FALSE)</f>
        <v>33.834976647638818</v>
      </c>
      <c r="H44" s="115">
        <f>VLOOKUP(A44,'C4_Berechnung'!$A$10:$I$61,8,FALSE)</f>
        <v>26.466009340944474</v>
      </c>
      <c r="I44" s="115">
        <f>VLOOKUP(A44,'C4_Berechnung'!$A$10:$I$61,9,FALSE)</f>
        <v>30.461857810067464</v>
      </c>
      <c r="J44" s="112">
        <v>1906</v>
      </c>
      <c r="K44" s="112">
        <v>1444</v>
      </c>
      <c r="L44" s="112">
        <v>462</v>
      </c>
      <c r="M44" s="75">
        <v>8.9716684155299049</v>
      </c>
      <c r="N44" s="75">
        <v>35.88667366211962</v>
      </c>
      <c r="O44" s="75">
        <v>26.495278069254987</v>
      </c>
      <c r="P44" s="75">
        <v>28.646379853095489</v>
      </c>
      <c r="Q44" s="112">
        <v>1621</v>
      </c>
      <c r="R44" s="112">
        <v>1203</v>
      </c>
      <c r="S44" s="112">
        <v>418</v>
      </c>
      <c r="T44" s="75">
        <v>23.874151758173966</v>
      </c>
      <c r="U44" s="75">
        <v>38.433066008636644</v>
      </c>
      <c r="V44" s="75">
        <v>9.8704503392967311</v>
      </c>
      <c r="W44" s="75">
        <v>27.82233189389266</v>
      </c>
      <c r="X44" s="112">
        <v>1508</v>
      </c>
      <c r="Y44" s="112">
        <v>1127</v>
      </c>
      <c r="Z44" s="112">
        <v>381</v>
      </c>
      <c r="AA44" s="75">
        <v>22.745358090185679</v>
      </c>
      <c r="AB44" s="75">
        <v>40.318302387267906</v>
      </c>
      <c r="AC44" s="75">
        <v>9.0185676392572933</v>
      </c>
      <c r="AD44" s="75">
        <v>27.91777188328912</v>
      </c>
      <c r="AE44" s="57">
        <v>1507</v>
      </c>
      <c r="AF44" s="57">
        <v>1196</v>
      </c>
      <c r="AG44" s="57">
        <v>311</v>
      </c>
      <c r="AH44" s="29">
        <v>8.0955540809555409</v>
      </c>
      <c r="AI44" s="29">
        <v>40.942269409422693</v>
      </c>
      <c r="AJ44" s="29">
        <v>20.902455209024552</v>
      </c>
      <c r="AK44" s="29">
        <v>30.059721300597214</v>
      </c>
      <c r="AL44" s="57">
        <v>1230</v>
      </c>
      <c r="AM44" s="57">
        <v>984</v>
      </c>
      <c r="AN44" s="57">
        <v>246</v>
      </c>
      <c r="AO44" s="29">
        <v>8.617886178861788</v>
      </c>
      <c r="AP44" s="29">
        <v>40.243902439024396</v>
      </c>
      <c r="AQ44" s="29">
        <v>16.747967479674799</v>
      </c>
      <c r="AR44" s="29">
        <v>34.390243902439018</v>
      </c>
      <c r="AS44" s="57">
        <v>1104</v>
      </c>
      <c r="AT44" s="57">
        <v>877</v>
      </c>
      <c r="AU44" s="57">
        <v>227</v>
      </c>
      <c r="AV44" s="29">
        <v>8.1521739130434785</v>
      </c>
      <c r="AW44" s="29">
        <v>35.054347826086953</v>
      </c>
      <c r="AX44" s="29">
        <v>18.659420289855071</v>
      </c>
      <c r="AY44" s="29">
        <v>38.134057971014506</v>
      </c>
      <c r="AZ44" s="57">
        <v>909</v>
      </c>
      <c r="BA44" s="57">
        <v>715</v>
      </c>
      <c r="BB44" s="57">
        <v>194</v>
      </c>
      <c r="BC44" s="83">
        <v>6.6006600660065997</v>
      </c>
      <c r="BD44" s="83">
        <v>35.093509350935093</v>
      </c>
      <c r="BE44" s="83">
        <v>16.061606160616062</v>
      </c>
      <c r="BF44" s="83">
        <v>42.244224422442244</v>
      </c>
      <c r="BG44" s="57">
        <v>791</v>
      </c>
      <c r="BH44" s="57">
        <v>612</v>
      </c>
      <c r="BI44" s="57">
        <v>179</v>
      </c>
      <c r="BJ44" s="83">
        <v>7.8381795195954496</v>
      </c>
      <c r="BK44" s="83">
        <v>39.443742098609356</v>
      </c>
      <c r="BL44" s="83">
        <v>15.802781289506953</v>
      </c>
      <c r="BM44" s="78">
        <v>36.915297092288242</v>
      </c>
      <c r="BN44" s="62"/>
    </row>
    <row r="45" spans="1:66" ht="8.25" customHeight="1">
      <c r="A45" s="107">
        <v>403</v>
      </c>
      <c r="B45" s="74" t="s">
        <v>141</v>
      </c>
      <c r="C45" s="193">
        <f>VLOOKUP(A45,'C4_Berechnung'!$A$10:I$61,3,FALSE)</f>
        <v>5889</v>
      </c>
      <c r="D45" s="193">
        <f>VLOOKUP(A45,'C4_Berechnung'!$A$10:$I$61,4,FALSE)</f>
        <v>3809</v>
      </c>
      <c r="E45" s="193">
        <f>VLOOKUP(A45,'C4_Berechnung'!$A$10:$I$61,5,FALSE)</f>
        <v>2080</v>
      </c>
      <c r="F45" s="115">
        <f>VLOOKUP(A45,'C4_Berechnung'!$A$10:$I$61,6,FALSE)</f>
        <v>17.710986585158771</v>
      </c>
      <c r="G45" s="115">
        <f>VLOOKUP(A45,'C4_Berechnung'!$A$10:$I$61,7,FALSE)</f>
        <v>24.961793173713705</v>
      </c>
      <c r="H45" s="115">
        <f>VLOOKUP(A45,'C4_Berechnung'!$A$10:$I$61,8,FALSE)</f>
        <v>27.576838172864662</v>
      </c>
      <c r="I45" s="115">
        <f>VLOOKUP(A45,'C4_Berechnung'!$A$10:$I$61,9,FALSE)</f>
        <v>29.750382068262862</v>
      </c>
      <c r="J45" s="112">
        <v>4897</v>
      </c>
      <c r="K45" s="112">
        <v>3124</v>
      </c>
      <c r="L45" s="112">
        <v>1773</v>
      </c>
      <c r="M45" s="75">
        <v>18.664488462323874</v>
      </c>
      <c r="N45" s="75">
        <v>26.608127424954052</v>
      </c>
      <c r="O45" s="75">
        <v>27.179906064937715</v>
      </c>
      <c r="P45" s="75">
        <v>27.547478047784356</v>
      </c>
      <c r="Q45" s="112">
        <v>4306</v>
      </c>
      <c r="R45" s="112">
        <v>2682</v>
      </c>
      <c r="S45" s="112">
        <v>1624</v>
      </c>
      <c r="T45" s="75">
        <v>23.989781699953554</v>
      </c>
      <c r="U45" s="75">
        <v>27.519739897816997</v>
      </c>
      <c r="V45" s="75">
        <v>18.253599628425452</v>
      </c>
      <c r="W45" s="75">
        <v>30.236878773803994</v>
      </c>
      <c r="X45" s="112">
        <v>3802</v>
      </c>
      <c r="Y45" s="112">
        <v>2298</v>
      </c>
      <c r="Z45" s="112">
        <v>1504</v>
      </c>
      <c r="AA45" s="75">
        <v>21.962125197264598</v>
      </c>
      <c r="AB45" s="75">
        <v>28.485007890583901</v>
      </c>
      <c r="AC45" s="75">
        <v>17.648605996843767</v>
      </c>
      <c r="AD45" s="75">
        <v>31.904260915307731</v>
      </c>
      <c r="AE45" s="57">
        <v>3254</v>
      </c>
      <c r="AF45" s="57">
        <v>1894</v>
      </c>
      <c r="AG45" s="57">
        <v>1360</v>
      </c>
      <c r="AH45" s="29">
        <v>19.821757836508912</v>
      </c>
      <c r="AI45" s="29">
        <v>28.795328826060235</v>
      </c>
      <c r="AJ45" s="29">
        <v>21.727105101413642</v>
      </c>
      <c r="AK45" s="29">
        <v>29.655808236017211</v>
      </c>
      <c r="AL45" s="57">
        <v>2913</v>
      </c>
      <c r="AM45" s="57">
        <v>1673</v>
      </c>
      <c r="AN45" s="57">
        <v>1240</v>
      </c>
      <c r="AO45" s="29">
        <v>18.57191898386543</v>
      </c>
      <c r="AP45" s="29">
        <v>27.943700652248545</v>
      </c>
      <c r="AQ45" s="29">
        <v>22.931685547545484</v>
      </c>
      <c r="AR45" s="29">
        <v>30.552694816340541</v>
      </c>
      <c r="AS45" s="57">
        <v>2850</v>
      </c>
      <c r="AT45" s="57">
        <v>1654</v>
      </c>
      <c r="AU45" s="57">
        <v>1196</v>
      </c>
      <c r="AV45" s="29">
        <v>15.543859649122806</v>
      </c>
      <c r="AW45" s="29">
        <v>22.280701754385966</v>
      </c>
      <c r="AX45" s="29">
        <v>21.438596491228072</v>
      </c>
      <c r="AY45" s="29">
        <v>40.736842105263158</v>
      </c>
      <c r="AZ45" s="57">
        <v>2245</v>
      </c>
      <c r="BA45" s="57">
        <v>1217</v>
      </c>
      <c r="BB45" s="57">
        <v>1028</v>
      </c>
      <c r="BC45" s="83">
        <v>13.407572383073497</v>
      </c>
      <c r="BD45" s="83">
        <v>23.518930957683743</v>
      </c>
      <c r="BE45" s="83">
        <v>21.202672605790646</v>
      </c>
      <c r="BF45" s="83">
        <v>41.870824053452125</v>
      </c>
      <c r="BG45" s="57">
        <v>1976</v>
      </c>
      <c r="BH45" s="57">
        <v>1070</v>
      </c>
      <c r="BI45" s="57">
        <v>906</v>
      </c>
      <c r="BJ45" s="83">
        <v>13.056680161943321</v>
      </c>
      <c r="BK45" s="83">
        <v>24.898785425101213</v>
      </c>
      <c r="BL45" s="83">
        <v>20.141700404858302</v>
      </c>
      <c r="BM45" s="78">
        <v>41.902834008097173</v>
      </c>
      <c r="BN45" s="62"/>
    </row>
    <row r="46" spans="1:66" ht="8.25" customHeight="1">
      <c r="A46" s="107">
        <v>404</v>
      </c>
      <c r="B46" s="74" t="s">
        <v>142</v>
      </c>
      <c r="C46" s="193">
        <f>VLOOKUP(A46,'C4_Berechnung'!$A$10:I$61,3,FALSE)</f>
        <v>8627</v>
      </c>
      <c r="D46" s="193">
        <f>VLOOKUP(A46,'C4_Berechnung'!$A$10:$I$61,4,FALSE)</f>
        <v>4905</v>
      </c>
      <c r="E46" s="193">
        <f>VLOOKUP(A46,'C4_Berechnung'!$A$10:$I$61,5,FALSE)</f>
        <v>3722</v>
      </c>
      <c r="F46" s="115">
        <f>VLOOKUP(A46,'C4_Berechnung'!$A$10:$I$61,6,FALSE)</f>
        <v>10.791700475252116</v>
      </c>
      <c r="G46" s="115">
        <f>VLOOKUP(A46,'C4_Berechnung'!$A$10:$I$61,7,FALSE)</f>
        <v>29.500405703025386</v>
      </c>
      <c r="H46" s="115">
        <f>VLOOKUP(A46,'C4_Berechnung'!$A$10:$I$61,8,FALSE)</f>
        <v>32.050539005448009</v>
      </c>
      <c r="I46" s="115">
        <f>VLOOKUP(A46,'C4_Berechnung'!$A$10:$I$61,9,FALSE)</f>
        <v>27.657354816274488</v>
      </c>
      <c r="J46" s="112">
        <v>7549</v>
      </c>
      <c r="K46" s="112">
        <v>4282</v>
      </c>
      <c r="L46" s="112">
        <v>3267</v>
      </c>
      <c r="M46" s="75">
        <v>10.994833752814943</v>
      </c>
      <c r="N46" s="75">
        <v>30.600079480725924</v>
      </c>
      <c r="O46" s="75">
        <v>30.812028083189823</v>
      </c>
      <c r="P46" s="75">
        <v>27.593058683269305</v>
      </c>
      <c r="Q46" s="112">
        <v>6975</v>
      </c>
      <c r="R46" s="112">
        <v>3933</v>
      </c>
      <c r="S46" s="112">
        <v>3042</v>
      </c>
      <c r="T46" s="75">
        <v>29.275985663082437</v>
      </c>
      <c r="U46" s="75">
        <v>31.913978494623656</v>
      </c>
      <c r="V46" s="75">
        <v>10.265232974910395</v>
      </c>
      <c r="W46" s="75">
        <v>28.544802867383513</v>
      </c>
      <c r="X46" s="112">
        <v>6418</v>
      </c>
      <c r="Y46" s="112">
        <v>3581</v>
      </c>
      <c r="Z46" s="112">
        <v>2837</v>
      </c>
      <c r="AA46" s="75">
        <v>27.609847304456213</v>
      </c>
      <c r="AB46" s="75">
        <v>32.76721720162044</v>
      </c>
      <c r="AC46" s="75">
        <v>10.096603303209722</v>
      </c>
      <c r="AD46" s="75">
        <v>29.526332190713617</v>
      </c>
      <c r="AE46" s="57">
        <v>5656</v>
      </c>
      <c r="AF46" s="57">
        <v>3101</v>
      </c>
      <c r="AG46" s="57">
        <v>2555</v>
      </c>
      <c r="AH46" s="29">
        <v>10.696605374823196</v>
      </c>
      <c r="AI46" s="29">
        <v>32.708628005657708</v>
      </c>
      <c r="AJ46" s="29">
        <v>28.217821782178216</v>
      </c>
      <c r="AK46" s="29">
        <v>28.376944837340876</v>
      </c>
      <c r="AL46" s="57">
        <v>5043</v>
      </c>
      <c r="AM46" s="57">
        <v>2772</v>
      </c>
      <c r="AN46" s="57">
        <v>2271</v>
      </c>
      <c r="AO46" s="29">
        <v>10.152686892722587</v>
      </c>
      <c r="AP46" s="29">
        <v>33.511798532619473</v>
      </c>
      <c r="AQ46" s="29">
        <v>26.174895895300416</v>
      </c>
      <c r="AR46" s="29">
        <v>30.160618679357533</v>
      </c>
      <c r="AS46" s="57">
        <v>5026</v>
      </c>
      <c r="AT46" s="57">
        <v>2728</v>
      </c>
      <c r="AU46" s="57">
        <v>2298</v>
      </c>
      <c r="AV46" s="29">
        <v>9.0728213290887378</v>
      </c>
      <c r="AW46" s="29">
        <v>26.064464783127733</v>
      </c>
      <c r="AX46" s="29">
        <v>22.22443294866693</v>
      </c>
      <c r="AY46" s="29">
        <v>42.638280939116598</v>
      </c>
      <c r="AZ46" s="57">
        <v>4333</v>
      </c>
      <c r="BA46" s="57">
        <v>2453</v>
      </c>
      <c r="BB46" s="57">
        <v>1880</v>
      </c>
      <c r="BC46" s="83">
        <v>7.8467574428802216</v>
      </c>
      <c r="BD46" s="83">
        <v>25.571197784444959</v>
      </c>
      <c r="BE46" s="83">
        <v>31.940918532194786</v>
      </c>
      <c r="BF46" s="83">
        <v>34.641126240480034</v>
      </c>
      <c r="BG46" s="57">
        <v>4024</v>
      </c>
      <c r="BH46" s="57">
        <v>2226</v>
      </c>
      <c r="BI46" s="57">
        <v>1798</v>
      </c>
      <c r="BJ46" s="83">
        <v>7.6540755467196826</v>
      </c>
      <c r="BK46" s="83">
        <v>27.236580516898606</v>
      </c>
      <c r="BL46" s="83">
        <v>31.088469184890656</v>
      </c>
      <c r="BM46" s="78">
        <v>34.020874751491057</v>
      </c>
      <c r="BN46" s="62"/>
    </row>
    <row r="47" spans="1:66" ht="8.25" customHeight="1">
      <c r="A47" s="107">
        <v>405</v>
      </c>
      <c r="B47" s="74" t="s">
        <v>143</v>
      </c>
      <c r="C47" s="193">
        <f>VLOOKUP(A47,'C4_Berechnung'!$A$10:I$61,3,FALSE)</f>
        <v>1637</v>
      </c>
      <c r="D47" s="193">
        <f>VLOOKUP(A47,'C4_Berechnung'!$A$10:$I$61,4,FALSE)</f>
        <v>1146</v>
      </c>
      <c r="E47" s="193">
        <f>VLOOKUP(A47,'C4_Berechnung'!$A$10:$I$61,5,FALSE)</f>
        <v>491</v>
      </c>
      <c r="F47" s="115">
        <f>VLOOKUP(A47,'C4_Berechnung'!$A$10:$I$61,6,FALSE)</f>
        <v>15.210751374465486</v>
      </c>
      <c r="G47" s="115">
        <f>VLOOKUP(A47,'C4_Berechnung'!$A$10:$I$61,7,FALSE)</f>
        <v>29.138668295662796</v>
      </c>
      <c r="H47" s="115">
        <f>VLOOKUP(A47,'C4_Berechnung'!$A$10:$I$61,8,FALSE)</f>
        <v>30.726939523518631</v>
      </c>
      <c r="I47" s="115">
        <f>VLOOKUP(A47,'C4_Berechnung'!$A$10:$I$61,9,FALSE)</f>
        <v>24.923640806353085</v>
      </c>
      <c r="J47" s="112">
        <v>1589</v>
      </c>
      <c r="K47" s="112">
        <v>1167</v>
      </c>
      <c r="L47" s="112">
        <v>422</v>
      </c>
      <c r="M47" s="75">
        <v>13.782252989301448</v>
      </c>
      <c r="N47" s="75">
        <v>28.382630585273755</v>
      </c>
      <c r="O47" s="75">
        <v>27.375707992448078</v>
      </c>
      <c r="P47" s="75">
        <v>30.459408432976716</v>
      </c>
      <c r="Q47" s="112">
        <v>1208</v>
      </c>
      <c r="R47" s="112">
        <v>826</v>
      </c>
      <c r="S47" s="112">
        <v>382</v>
      </c>
      <c r="T47" s="75">
        <v>22.682119205298012</v>
      </c>
      <c r="U47" s="75">
        <v>34.354304635761594</v>
      </c>
      <c r="V47" s="75">
        <v>14.98344370860927</v>
      </c>
      <c r="W47" s="75">
        <v>27.980132450331123</v>
      </c>
      <c r="X47" s="112">
        <v>1156</v>
      </c>
      <c r="Y47" s="112">
        <v>808</v>
      </c>
      <c r="Z47" s="112">
        <v>348</v>
      </c>
      <c r="AA47" s="75">
        <v>22.664359861591695</v>
      </c>
      <c r="AB47" s="75">
        <v>34.256055363321799</v>
      </c>
      <c r="AC47" s="75">
        <v>14.359861591695502</v>
      </c>
      <c r="AD47" s="75">
        <v>28.719723183391004</v>
      </c>
      <c r="AE47" s="57">
        <v>954</v>
      </c>
      <c r="AF47" s="57">
        <v>637</v>
      </c>
      <c r="AG47" s="57">
        <v>317</v>
      </c>
      <c r="AH47" s="29">
        <v>15.09433962264151</v>
      </c>
      <c r="AI47" s="29">
        <v>33.333333333333329</v>
      </c>
      <c r="AJ47" s="29">
        <v>21.488469601677149</v>
      </c>
      <c r="AK47" s="29">
        <v>30.083857442348009</v>
      </c>
      <c r="AL47" s="57">
        <v>772</v>
      </c>
      <c r="AM47" s="57">
        <v>499</v>
      </c>
      <c r="AN47" s="57">
        <v>273</v>
      </c>
      <c r="AO47" s="29">
        <v>16.968911917098445</v>
      </c>
      <c r="AP47" s="29">
        <v>35.62176165803109</v>
      </c>
      <c r="AQ47" s="29">
        <v>18.652849740932641</v>
      </c>
      <c r="AR47" s="29">
        <v>28.756476683937827</v>
      </c>
      <c r="AS47" s="57">
        <v>722</v>
      </c>
      <c r="AT47" s="57">
        <v>474</v>
      </c>
      <c r="AU47" s="57">
        <v>248</v>
      </c>
      <c r="AV47" s="29">
        <v>11.495844875346259</v>
      </c>
      <c r="AW47" s="29">
        <v>30.886426592797783</v>
      </c>
      <c r="AX47" s="29">
        <v>19.94459833795014</v>
      </c>
      <c r="AY47" s="29">
        <v>37.67313019390582</v>
      </c>
      <c r="AZ47" s="57">
        <v>618</v>
      </c>
      <c r="BA47" s="57">
        <v>384</v>
      </c>
      <c r="BB47" s="57">
        <v>234</v>
      </c>
      <c r="BC47" s="83">
        <v>13.915857605177994</v>
      </c>
      <c r="BD47" s="83">
        <v>27.831715210355988</v>
      </c>
      <c r="BE47" s="83">
        <v>20.550161812297734</v>
      </c>
      <c r="BF47" s="83">
        <v>37.702265372168284</v>
      </c>
      <c r="BG47" s="57">
        <v>581</v>
      </c>
      <c r="BH47" s="57">
        <v>354</v>
      </c>
      <c r="BI47" s="57">
        <v>227</v>
      </c>
      <c r="BJ47" s="83">
        <v>13.253012048192772</v>
      </c>
      <c r="BK47" s="83">
        <v>27.538726333907054</v>
      </c>
      <c r="BL47" s="83">
        <v>24.096385542168676</v>
      </c>
      <c r="BM47" s="78">
        <v>35.111876075731502</v>
      </c>
      <c r="BN47" s="62"/>
    </row>
    <row r="48" spans="1:66" ht="8.25" customHeight="1">
      <c r="A48" s="107">
        <v>451</v>
      </c>
      <c r="B48" s="74" t="s">
        <v>118</v>
      </c>
      <c r="C48" s="193">
        <f>VLOOKUP(A48,'C4_Berechnung'!$A$10:I$61,3,FALSE)</f>
        <v>3785</v>
      </c>
      <c r="D48" s="193">
        <f>VLOOKUP(A48,'C4_Berechnung'!$A$10:$I$61,4,FALSE)</f>
        <v>2613</v>
      </c>
      <c r="E48" s="193">
        <f>VLOOKUP(A48,'C4_Berechnung'!$A$10:$I$61,5,FALSE)</f>
        <v>1172</v>
      </c>
      <c r="F48" s="115">
        <f>VLOOKUP(A48,'C4_Berechnung'!$A$10:$I$61,6,FALSE)</f>
        <v>6.8692206076618234</v>
      </c>
      <c r="G48" s="115">
        <f>VLOOKUP(A48,'C4_Berechnung'!$A$10:$I$61,7,FALSE)</f>
        <v>26.182298546895641</v>
      </c>
      <c r="H48" s="115">
        <f>VLOOKUP(A48,'C4_Berechnung'!$A$10:$I$61,8,FALSE)</f>
        <v>24.861294583883751</v>
      </c>
      <c r="I48" s="115">
        <f>VLOOKUP(A48,'C4_Berechnung'!$A$10:$I$61,9,FALSE)</f>
        <v>42.087186261558784</v>
      </c>
      <c r="J48" s="112">
        <v>3428</v>
      </c>
      <c r="K48" s="112">
        <v>2332</v>
      </c>
      <c r="L48" s="112">
        <v>1096</v>
      </c>
      <c r="M48" s="75">
        <v>5.8051341890315049</v>
      </c>
      <c r="N48" s="75">
        <v>26.983663943990667</v>
      </c>
      <c r="O48" s="75">
        <v>23.045507584597434</v>
      </c>
      <c r="P48" s="75">
        <v>44.1656942823804</v>
      </c>
      <c r="Q48" s="112">
        <v>2934</v>
      </c>
      <c r="R48" s="112">
        <v>2033</v>
      </c>
      <c r="S48" s="112">
        <v>901</v>
      </c>
      <c r="T48" s="75">
        <v>22.801635991820042</v>
      </c>
      <c r="U48" s="75">
        <v>26.380368098159508</v>
      </c>
      <c r="V48" s="75">
        <v>5.5896387184730747</v>
      </c>
      <c r="W48" s="75">
        <v>45.228357191547374</v>
      </c>
      <c r="X48" s="112">
        <v>2769</v>
      </c>
      <c r="Y48" s="112">
        <v>1962</v>
      </c>
      <c r="Z48" s="112">
        <v>807</v>
      </c>
      <c r="AA48" s="75">
        <v>19.501625135427954</v>
      </c>
      <c r="AB48" s="75">
        <v>25.315998555435176</v>
      </c>
      <c r="AC48" s="75">
        <v>5.4893463344167577</v>
      </c>
      <c r="AD48" s="75">
        <v>49.693029974720119</v>
      </c>
      <c r="AE48" s="57">
        <v>2321</v>
      </c>
      <c r="AF48" s="57">
        <v>1570</v>
      </c>
      <c r="AG48" s="57">
        <v>751</v>
      </c>
      <c r="AH48" s="29">
        <v>5.8164584230934944</v>
      </c>
      <c r="AI48" s="29">
        <v>27.057302886686774</v>
      </c>
      <c r="AJ48" s="29">
        <v>18.914261094355879</v>
      </c>
      <c r="AK48" s="29">
        <v>48.211977595863857</v>
      </c>
      <c r="AL48" s="57">
        <v>2132</v>
      </c>
      <c r="AM48" s="57">
        <v>1462</v>
      </c>
      <c r="AN48" s="57">
        <v>670</v>
      </c>
      <c r="AO48" s="29">
        <v>5.0656660412757972</v>
      </c>
      <c r="AP48" s="29">
        <v>28.04878048780488</v>
      </c>
      <c r="AQ48" s="29">
        <v>18.714821763602252</v>
      </c>
      <c r="AR48" s="29">
        <v>48.170731707317067</v>
      </c>
      <c r="AS48" s="57">
        <v>1917</v>
      </c>
      <c r="AT48" s="57">
        <v>1315</v>
      </c>
      <c r="AU48" s="57">
        <v>602</v>
      </c>
      <c r="AV48" s="29">
        <v>4.9556598852373499</v>
      </c>
      <c r="AW48" s="29">
        <v>23.526343244653102</v>
      </c>
      <c r="AX48" s="29">
        <v>15.805946791862285</v>
      </c>
      <c r="AY48" s="29">
        <v>55.712050078247259</v>
      </c>
      <c r="AZ48" s="57">
        <v>1467</v>
      </c>
      <c r="BA48" s="57">
        <v>993</v>
      </c>
      <c r="BB48" s="57">
        <v>474</v>
      </c>
      <c r="BC48" s="83">
        <v>3.6809815950920246</v>
      </c>
      <c r="BD48" s="83">
        <v>21.199727334696661</v>
      </c>
      <c r="BE48" s="83">
        <v>23.790047716428084</v>
      </c>
      <c r="BF48" s="83">
        <v>51.329243353783227</v>
      </c>
      <c r="BG48" s="57">
        <v>1243</v>
      </c>
      <c r="BH48" s="57">
        <v>851</v>
      </c>
      <c r="BI48" s="57">
        <v>392</v>
      </c>
      <c r="BJ48" s="83">
        <v>4.1029766693483509</v>
      </c>
      <c r="BK48" s="83">
        <v>23.008849557522122</v>
      </c>
      <c r="BL48" s="83">
        <v>27.755430410297667</v>
      </c>
      <c r="BM48" s="78">
        <v>45.13274336283186</v>
      </c>
      <c r="BN48" s="62"/>
    </row>
    <row r="49" spans="1:66" ht="8.25" customHeight="1">
      <c r="A49" s="107">
        <v>452</v>
      </c>
      <c r="B49" s="74" t="s">
        <v>119</v>
      </c>
      <c r="C49" s="193">
        <f>VLOOKUP(A49,'C4_Berechnung'!$A$10:I$61,3,FALSE)</f>
        <v>4363</v>
      </c>
      <c r="D49" s="193">
        <f>VLOOKUP(A49,'C4_Berechnung'!$A$10:$I$61,4,FALSE)</f>
        <v>2791</v>
      </c>
      <c r="E49" s="193">
        <f>VLOOKUP(A49,'C4_Berechnung'!$A$10:$I$61,5,FALSE)</f>
        <v>1572</v>
      </c>
      <c r="F49" s="115">
        <f>VLOOKUP(A49,'C4_Berechnung'!$A$10:$I$61,6,FALSE)</f>
        <v>8.1824432729773093</v>
      </c>
      <c r="G49" s="115">
        <f>VLOOKUP(A49,'C4_Berechnung'!$A$10:$I$61,7,FALSE)</f>
        <v>26.816410726564289</v>
      </c>
      <c r="H49" s="115">
        <f>VLOOKUP(A49,'C4_Berechnung'!$A$10:$I$61,8,FALSE)</f>
        <v>26.335090534036215</v>
      </c>
      <c r="I49" s="115">
        <f>VLOOKUP(A49,'C4_Berechnung'!$A$10:$I$61,9,FALSE)</f>
        <v>38.666055466422186</v>
      </c>
      <c r="J49" s="112">
        <v>4232</v>
      </c>
      <c r="K49" s="112">
        <v>2716</v>
      </c>
      <c r="L49" s="112">
        <v>1516</v>
      </c>
      <c r="M49" s="75">
        <v>8.2466918714555764</v>
      </c>
      <c r="N49" s="75">
        <v>27.882797731568999</v>
      </c>
      <c r="O49" s="75">
        <v>23.298676748582231</v>
      </c>
      <c r="P49" s="75">
        <v>40.571833648393195</v>
      </c>
      <c r="Q49" s="112">
        <v>3934</v>
      </c>
      <c r="R49" s="112">
        <v>2507</v>
      </c>
      <c r="S49" s="112">
        <v>1427</v>
      </c>
      <c r="T49" s="75">
        <v>22.191154041687849</v>
      </c>
      <c r="U49" s="75">
        <v>29.588205388917132</v>
      </c>
      <c r="V49" s="75">
        <v>8.4646670055922719</v>
      </c>
      <c r="W49" s="75">
        <v>39.755973563802741</v>
      </c>
      <c r="X49" s="112">
        <v>3395</v>
      </c>
      <c r="Y49" s="112">
        <v>2094</v>
      </c>
      <c r="Z49" s="112">
        <v>1301</v>
      </c>
      <c r="AA49" s="75">
        <v>20.824742268041238</v>
      </c>
      <c r="AB49" s="75">
        <v>30.044182621502209</v>
      </c>
      <c r="AC49" s="75">
        <v>8.3652430044182609</v>
      </c>
      <c r="AD49" s="75">
        <v>40.765832106038289</v>
      </c>
      <c r="AE49" s="57">
        <v>3182</v>
      </c>
      <c r="AF49" s="57">
        <v>1983</v>
      </c>
      <c r="AG49" s="57">
        <v>1199</v>
      </c>
      <c r="AH49" s="29">
        <v>6.945317410433689</v>
      </c>
      <c r="AI49" s="29">
        <v>30.609679446888748</v>
      </c>
      <c r="AJ49" s="29">
        <v>19.35889377749843</v>
      </c>
      <c r="AK49" s="29">
        <v>43.086109365179141</v>
      </c>
      <c r="AL49" s="57">
        <v>2728</v>
      </c>
      <c r="AM49" s="57">
        <v>1697</v>
      </c>
      <c r="AN49" s="57">
        <v>1031</v>
      </c>
      <c r="AO49" s="29">
        <v>7.1114369501466284</v>
      </c>
      <c r="AP49" s="29">
        <v>27.126099706744867</v>
      </c>
      <c r="AQ49" s="29">
        <v>18.878299120234605</v>
      </c>
      <c r="AR49" s="29">
        <v>46.884164222873906</v>
      </c>
      <c r="AS49" s="57">
        <v>2155</v>
      </c>
      <c r="AT49" s="57">
        <v>1250</v>
      </c>
      <c r="AU49" s="57">
        <v>905</v>
      </c>
      <c r="AV49" s="29">
        <v>6.8677494199535962</v>
      </c>
      <c r="AW49" s="29">
        <v>24.222737819025522</v>
      </c>
      <c r="AX49" s="29">
        <v>18.561484918793504</v>
      </c>
      <c r="AY49" s="29">
        <v>50.348027842227381</v>
      </c>
      <c r="AZ49" s="57">
        <v>1508</v>
      </c>
      <c r="BA49" s="57">
        <v>843</v>
      </c>
      <c r="BB49" s="57">
        <v>665</v>
      </c>
      <c r="BC49" s="83">
        <v>5.636604774535809</v>
      </c>
      <c r="BD49" s="83">
        <v>23.209549071618039</v>
      </c>
      <c r="BE49" s="83">
        <v>20.755968169761275</v>
      </c>
      <c r="BF49" s="83">
        <v>50.397877984084872</v>
      </c>
      <c r="BG49" s="57">
        <v>1373</v>
      </c>
      <c r="BH49" s="57">
        <v>801</v>
      </c>
      <c r="BI49" s="57">
        <v>572</v>
      </c>
      <c r="BJ49" s="83">
        <v>5.7538237436270938</v>
      </c>
      <c r="BK49" s="83">
        <v>21.849963583394029</v>
      </c>
      <c r="BL49" s="83">
        <v>19.592134013109977</v>
      </c>
      <c r="BM49" s="78">
        <v>52.804078659868892</v>
      </c>
      <c r="BN49" s="62"/>
    </row>
    <row r="50" spans="1:66" ht="8.25" customHeight="1">
      <c r="A50" s="107">
        <v>453</v>
      </c>
      <c r="B50" s="74" t="s">
        <v>120</v>
      </c>
      <c r="C50" s="193">
        <f>VLOOKUP(A50,'C4_Berechnung'!$A$10:I$61,3,FALSE)</f>
        <v>10030</v>
      </c>
      <c r="D50" s="193">
        <f>VLOOKUP(A50,'C4_Berechnung'!$A$10:$I$61,4,FALSE)</f>
        <v>6972</v>
      </c>
      <c r="E50" s="193">
        <f>VLOOKUP(A50,'C4_Berechnung'!$A$10:$I$61,5,FALSE)</f>
        <v>3058</v>
      </c>
      <c r="F50" s="115">
        <f>VLOOKUP(A50,'C4_Berechnung'!$A$10:$I$61,6,FALSE)</f>
        <v>3.1306081754735793</v>
      </c>
      <c r="G50" s="115">
        <f>VLOOKUP(A50,'C4_Berechnung'!$A$10:$I$61,7,FALSE)</f>
        <v>20.508474576271187</v>
      </c>
      <c r="H50" s="115">
        <f>VLOOKUP(A50,'C4_Berechnung'!$A$10:$I$61,8,FALSE)</f>
        <v>28.005982053838483</v>
      </c>
      <c r="I50" s="115">
        <f>VLOOKUP(A50,'C4_Berechnung'!$A$10:$I$61,9,FALSE)</f>
        <v>48.354935194416747</v>
      </c>
      <c r="J50" s="112">
        <v>9140</v>
      </c>
      <c r="K50" s="112">
        <v>6398</v>
      </c>
      <c r="L50" s="112">
        <v>2742</v>
      </c>
      <c r="M50" s="75">
        <v>2.9102844638949672</v>
      </c>
      <c r="N50" s="75">
        <v>19.277899343544856</v>
      </c>
      <c r="O50" s="75">
        <v>26.827133479212257</v>
      </c>
      <c r="P50" s="75">
        <v>50.984682713347915</v>
      </c>
      <c r="Q50" s="112">
        <v>7928</v>
      </c>
      <c r="R50" s="112">
        <v>5694</v>
      </c>
      <c r="S50" s="112">
        <v>2234</v>
      </c>
      <c r="T50" s="75">
        <v>25.403632694248234</v>
      </c>
      <c r="U50" s="75">
        <v>18.592330978809283</v>
      </c>
      <c r="V50" s="75">
        <v>2.9011099899091826</v>
      </c>
      <c r="W50" s="75">
        <v>53.102926337033296</v>
      </c>
      <c r="X50" s="112">
        <v>6135</v>
      </c>
      <c r="Y50" s="112">
        <v>4327</v>
      </c>
      <c r="Z50" s="112">
        <v>1808</v>
      </c>
      <c r="AA50" s="75">
        <v>25.525672371638141</v>
      </c>
      <c r="AB50" s="75">
        <v>20.603096984515076</v>
      </c>
      <c r="AC50" s="75">
        <v>3.3414832925835372</v>
      </c>
      <c r="AD50" s="75">
        <v>50.529747351263246</v>
      </c>
      <c r="AE50" s="57">
        <v>5111</v>
      </c>
      <c r="AF50" s="57">
        <v>3624</v>
      </c>
      <c r="AG50" s="57">
        <v>1487</v>
      </c>
      <c r="AH50" s="29">
        <v>3.2283310506750142</v>
      </c>
      <c r="AI50" s="29">
        <v>21.32655057718646</v>
      </c>
      <c r="AJ50" s="29">
        <v>21.502641361768735</v>
      </c>
      <c r="AK50" s="29">
        <v>53.942477010369785</v>
      </c>
      <c r="AL50" s="57">
        <v>4579</v>
      </c>
      <c r="AM50" s="57">
        <v>3248</v>
      </c>
      <c r="AN50" s="57">
        <v>1331</v>
      </c>
      <c r="AO50" s="29">
        <v>3.0574361214238914</v>
      </c>
      <c r="AP50" s="29">
        <v>20.419305525223848</v>
      </c>
      <c r="AQ50" s="29">
        <v>22.493994321904346</v>
      </c>
      <c r="AR50" s="29">
        <v>54.029264031447909</v>
      </c>
      <c r="AS50" s="57">
        <v>3948</v>
      </c>
      <c r="AT50" s="57">
        <v>2817</v>
      </c>
      <c r="AU50" s="57">
        <v>1131</v>
      </c>
      <c r="AV50" s="29">
        <v>2.2796352583586628</v>
      </c>
      <c r="AW50" s="29">
        <v>16.742654508611956</v>
      </c>
      <c r="AX50" s="29">
        <v>18.009118541033434</v>
      </c>
      <c r="AY50" s="29">
        <v>62.968591691995961</v>
      </c>
      <c r="AZ50" s="57">
        <v>2649</v>
      </c>
      <c r="BA50" s="57">
        <v>1960</v>
      </c>
      <c r="BB50" s="57">
        <v>689</v>
      </c>
      <c r="BC50" s="83">
        <v>2.0762551906379767</v>
      </c>
      <c r="BD50" s="83">
        <v>16.572291430728576</v>
      </c>
      <c r="BE50" s="83">
        <v>25.519063797659491</v>
      </c>
      <c r="BF50" s="83">
        <v>55.832389580973945</v>
      </c>
      <c r="BG50" s="57">
        <v>2434</v>
      </c>
      <c r="BH50" s="57">
        <v>1793</v>
      </c>
      <c r="BI50" s="57">
        <v>641</v>
      </c>
      <c r="BJ50" s="83">
        <v>1.9720624486442069</v>
      </c>
      <c r="BK50" s="83">
        <v>21.405094494658996</v>
      </c>
      <c r="BL50" s="83">
        <v>31.34757600657354</v>
      </c>
      <c r="BM50" s="78">
        <v>45.275267050123247</v>
      </c>
      <c r="BN50" s="62"/>
    </row>
    <row r="51" spans="1:66" ht="8.25" customHeight="1">
      <c r="A51" s="107">
        <v>454</v>
      </c>
      <c r="B51" s="74" t="s">
        <v>121</v>
      </c>
      <c r="C51" s="193">
        <f>VLOOKUP(A51,'C4_Berechnung'!$A$10:I$61,3,FALSE)</f>
        <v>13916</v>
      </c>
      <c r="D51" s="193">
        <f>VLOOKUP(A51,'C4_Berechnung'!$A$10:$I$61,4,FALSE)</f>
        <v>10248</v>
      </c>
      <c r="E51" s="193">
        <f>VLOOKUP(A51,'C4_Berechnung'!$A$10:$I$61,5,FALSE)</f>
        <v>3668</v>
      </c>
      <c r="F51" s="115">
        <f>VLOOKUP(A51,'C4_Berechnung'!$A$10:$I$61,6,FALSE)</f>
        <v>6.6182811152630068</v>
      </c>
      <c r="G51" s="115">
        <f>VLOOKUP(A51,'C4_Berechnung'!$A$10:$I$61,7,FALSE)</f>
        <v>28.377407300948548</v>
      </c>
      <c r="H51" s="115">
        <f>VLOOKUP(A51,'C4_Berechnung'!$A$10:$I$61,8,FALSE)</f>
        <v>19.186547858580052</v>
      </c>
      <c r="I51" s="115">
        <f>VLOOKUP(A51,'C4_Berechnung'!$A$10:$I$61,9,FALSE)</f>
        <v>45.817763725208394</v>
      </c>
      <c r="J51" s="112">
        <v>12405</v>
      </c>
      <c r="K51" s="112">
        <v>9075</v>
      </c>
      <c r="L51" s="112">
        <v>3330</v>
      </c>
      <c r="M51" s="75">
        <v>6.5376864167674329</v>
      </c>
      <c r="N51" s="75">
        <v>30.100765820233775</v>
      </c>
      <c r="O51" s="75">
        <v>20.233776702942365</v>
      </c>
      <c r="P51" s="75">
        <v>43.127771060056432</v>
      </c>
      <c r="Q51" s="112">
        <v>10836</v>
      </c>
      <c r="R51" s="112">
        <v>7902</v>
      </c>
      <c r="S51" s="112">
        <v>2934</v>
      </c>
      <c r="T51" s="75">
        <v>19.204503506829088</v>
      </c>
      <c r="U51" s="75">
        <v>29.346622369878183</v>
      </c>
      <c r="V51" s="75">
        <v>6.7183462532299743</v>
      </c>
      <c r="W51" s="75">
        <v>44.730527870062751</v>
      </c>
      <c r="X51" s="112">
        <v>9390</v>
      </c>
      <c r="Y51" s="112">
        <v>6844</v>
      </c>
      <c r="Z51" s="112">
        <v>2546</v>
      </c>
      <c r="AA51" s="75">
        <v>16.922257720979765</v>
      </c>
      <c r="AB51" s="75">
        <v>29.861554845580407</v>
      </c>
      <c r="AC51" s="75">
        <v>6.98615548455804</v>
      </c>
      <c r="AD51" s="75">
        <v>46.230031948881788</v>
      </c>
      <c r="AE51" s="57">
        <v>7801</v>
      </c>
      <c r="AF51" s="57">
        <v>5793</v>
      </c>
      <c r="AG51" s="57">
        <v>2008</v>
      </c>
      <c r="AH51" s="29">
        <v>7.0760158953980259</v>
      </c>
      <c r="AI51" s="29">
        <v>30.214075118574542</v>
      </c>
      <c r="AJ51" s="29">
        <v>15.754390462761183</v>
      </c>
      <c r="AK51" s="29">
        <v>46.95551852326625</v>
      </c>
      <c r="AL51" s="57">
        <v>5620</v>
      </c>
      <c r="AM51" s="57">
        <v>4178</v>
      </c>
      <c r="AN51" s="57">
        <v>1442</v>
      </c>
      <c r="AO51" s="29">
        <v>7.9715302491103204</v>
      </c>
      <c r="AP51" s="29">
        <v>35.587188612099645</v>
      </c>
      <c r="AQ51" s="29">
        <v>17.330960854092528</v>
      </c>
      <c r="AR51" s="29">
        <v>39.110320284697508</v>
      </c>
      <c r="AS51" s="57">
        <v>4817</v>
      </c>
      <c r="AT51" s="57">
        <v>3511</v>
      </c>
      <c r="AU51" s="57">
        <v>1306</v>
      </c>
      <c r="AV51" s="29">
        <v>7.9510068507369729</v>
      </c>
      <c r="AW51" s="29">
        <v>32.592900145318666</v>
      </c>
      <c r="AX51" s="29">
        <v>14.780984014947062</v>
      </c>
      <c r="AY51" s="29">
        <v>44.675108988997295</v>
      </c>
      <c r="AZ51" s="57">
        <v>3084</v>
      </c>
      <c r="BA51" s="57">
        <v>2236</v>
      </c>
      <c r="BB51" s="57">
        <v>848</v>
      </c>
      <c r="BC51" s="83">
        <v>7.4254215304798965</v>
      </c>
      <c r="BD51" s="83">
        <v>35.376134889753565</v>
      </c>
      <c r="BE51" s="83">
        <v>17.866407263294423</v>
      </c>
      <c r="BF51" s="83">
        <v>39.33203631647212</v>
      </c>
      <c r="BG51" s="57">
        <v>2771</v>
      </c>
      <c r="BH51" s="57">
        <v>2047</v>
      </c>
      <c r="BI51" s="57">
        <v>724</v>
      </c>
      <c r="BJ51" s="83">
        <v>7.0371706964994587</v>
      </c>
      <c r="BK51" s="83">
        <v>37.748105377120176</v>
      </c>
      <c r="BL51" s="83">
        <v>18.765788523998555</v>
      </c>
      <c r="BM51" s="78">
        <v>36.448935402381814</v>
      </c>
      <c r="BN51" s="62"/>
    </row>
    <row r="52" spans="1:66" ht="8.25" customHeight="1">
      <c r="A52" s="107">
        <v>455</v>
      </c>
      <c r="B52" s="74" t="s">
        <v>122</v>
      </c>
      <c r="C52" s="193">
        <f>VLOOKUP(A52,'C4_Berechnung'!$A$10:I$61,3,FALSE)</f>
        <v>1407</v>
      </c>
      <c r="D52" s="193">
        <f>VLOOKUP(A52,'C4_Berechnung'!$A$10:$I$61,4,FALSE)</f>
        <v>905</v>
      </c>
      <c r="E52" s="193">
        <f>VLOOKUP(A52,'C4_Berechnung'!$A$10:$I$61,5,FALSE)</f>
        <v>502</v>
      </c>
      <c r="F52" s="115">
        <f>VLOOKUP(A52,'C4_Berechnung'!$A$10:$I$61,6,FALSE)</f>
        <v>10.803127221037668</v>
      </c>
      <c r="G52" s="115">
        <f>VLOOKUP(A52,'C4_Berechnung'!$A$10:$I$61,7,FALSE)</f>
        <v>30.063965884861407</v>
      </c>
      <c r="H52" s="115">
        <f>VLOOKUP(A52,'C4_Berechnung'!$A$10:$I$61,8,FALSE)</f>
        <v>22.316986496090973</v>
      </c>
      <c r="I52" s="115">
        <f>VLOOKUP(A52,'C4_Berechnung'!$A$10:$I$61,9,FALSE)</f>
        <v>36.815920398009951</v>
      </c>
      <c r="J52" s="112">
        <v>1301</v>
      </c>
      <c r="K52" s="112">
        <v>846</v>
      </c>
      <c r="L52" s="112">
        <v>455</v>
      </c>
      <c r="M52" s="75">
        <v>11.837048424289009</v>
      </c>
      <c r="N52" s="75">
        <v>30.822444273635664</v>
      </c>
      <c r="O52" s="75">
        <v>20.138355111452729</v>
      </c>
      <c r="P52" s="75">
        <v>37.202152190622598</v>
      </c>
      <c r="Q52" s="112">
        <v>1141</v>
      </c>
      <c r="R52" s="112">
        <v>726</v>
      </c>
      <c r="S52" s="112">
        <v>415</v>
      </c>
      <c r="T52" s="75">
        <v>18.75547765118317</v>
      </c>
      <c r="U52" s="75">
        <v>29.623137598597722</v>
      </c>
      <c r="V52" s="75">
        <v>11.831726555652935</v>
      </c>
      <c r="W52" s="75">
        <v>39.789658194566172</v>
      </c>
      <c r="X52" s="112">
        <v>992</v>
      </c>
      <c r="Y52" s="112">
        <v>609</v>
      </c>
      <c r="Z52" s="112">
        <v>383</v>
      </c>
      <c r="AA52" s="75">
        <v>17.338709677419356</v>
      </c>
      <c r="AB52" s="75">
        <v>30.040322580645164</v>
      </c>
      <c r="AC52" s="75">
        <v>12.298387096774194</v>
      </c>
      <c r="AD52" s="75">
        <v>40.322580645161288</v>
      </c>
      <c r="AE52" s="57">
        <v>961</v>
      </c>
      <c r="AF52" s="57">
        <v>580</v>
      </c>
      <c r="AG52" s="57">
        <v>381</v>
      </c>
      <c r="AH52" s="29">
        <v>9.469302809573362</v>
      </c>
      <c r="AI52" s="29">
        <v>30.905306971904267</v>
      </c>
      <c r="AJ52" s="29">
        <v>19.87513007284079</v>
      </c>
      <c r="AK52" s="29">
        <v>39.75026014568158</v>
      </c>
      <c r="AL52" s="57">
        <v>856</v>
      </c>
      <c r="AM52" s="57">
        <v>508</v>
      </c>
      <c r="AN52" s="57">
        <v>348</v>
      </c>
      <c r="AO52" s="29">
        <v>9.1121495327102799</v>
      </c>
      <c r="AP52" s="29">
        <v>33.177570093457945</v>
      </c>
      <c r="AQ52" s="29">
        <v>19.859813084112147</v>
      </c>
      <c r="AR52" s="29">
        <v>37.850467289719631</v>
      </c>
      <c r="AS52" s="57">
        <v>737</v>
      </c>
      <c r="AT52" s="57">
        <v>435</v>
      </c>
      <c r="AU52" s="57">
        <v>302</v>
      </c>
      <c r="AV52" s="29">
        <v>8.0054274084124835</v>
      </c>
      <c r="AW52" s="29">
        <v>25.915875169606512</v>
      </c>
      <c r="AX52" s="29">
        <v>17.503392130257804</v>
      </c>
      <c r="AY52" s="29">
        <v>48.575305291723197</v>
      </c>
      <c r="AZ52" s="57">
        <v>544</v>
      </c>
      <c r="BA52" s="57">
        <v>300</v>
      </c>
      <c r="BB52" s="57">
        <v>244</v>
      </c>
      <c r="BC52" s="83">
        <v>6.6176470588235299</v>
      </c>
      <c r="BD52" s="83">
        <v>29.963235294117645</v>
      </c>
      <c r="BE52" s="83">
        <v>18.382352941176471</v>
      </c>
      <c r="BF52" s="83">
        <v>45.036764705882362</v>
      </c>
      <c r="BG52" s="57">
        <v>506</v>
      </c>
      <c r="BH52" s="57">
        <v>300</v>
      </c>
      <c r="BI52" s="57">
        <v>206</v>
      </c>
      <c r="BJ52" s="83">
        <v>3.9525691699604746</v>
      </c>
      <c r="BK52" s="83">
        <v>32.411067193675891</v>
      </c>
      <c r="BL52" s="83">
        <v>19.762845849802371</v>
      </c>
      <c r="BM52" s="78">
        <v>43.873517786561258</v>
      </c>
      <c r="BN52" s="62"/>
    </row>
    <row r="53" spans="1:66" ht="8.25" customHeight="1">
      <c r="A53" s="107">
        <v>456</v>
      </c>
      <c r="B53" s="74" t="s">
        <v>123</v>
      </c>
      <c r="C53" s="193">
        <f>VLOOKUP(A53,'C4_Berechnung'!$A$10:I$61,3,FALSE)</f>
        <v>5658</v>
      </c>
      <c r="D53" s="193">
        <f>VLOOKUP(A53,'C4_Berechnung'!$A$10:$I$61,4,FALSE)</f>
        <v>3875</v>
      </c>
      <c r="E53" s="193">
        <f>VLOOKUP(A53,'C4_Berechnung'!$A$10:$I$61,5,FALSE)</f>
        <v>1783</v>
      </c>
      <c r="F53" s="115">
        <f>VLOOKUP(A53,'C4_Berechnung'!$A$10:$I$61,6,FALSE)</f>
        <v>6.8928950159066806</v>
      </c>
      <c r="G53" s="115">
        <f>VLOOKUP(A53,'C4_Berechnung'!$A$10:$I$61,7,FALSE)</f>
        <v>37.345351714386709</v>
      </c>
      <c r="H53" s="115">
        <f>VLOOKUP(A53,'C4_Berechnung'!$A$10:$I$61,8,FALSE)</f>
        <v>21.50936726758572</v>
      </c>
      <c r="I53" s="115">
        <f>VLOOKUP(A53,'C4_Berechnung'!$A$10:$I$61,9,FALSE)</f>
        <v>34.252386002120893</v>
      </c>
      <c r="J53" s="112">
        <v>5166</v>
      </c>
      <c r="K53" s="112">
        <v>3511</v>
      </c>
      <c r="L53" s="112">
        <v>1655</v>
      </c>
      <c r="M53" s="75">
        <v>6.5814943863724356</v>
      </c>
      <c r="N53" s="75">
        <v>38.559814169570267</v>
      </c>
      <c r="O53" s="75">
        <v>20.596205962059621</v>
      </c>
      <c r="P53" s="75">
        <v>34.262485481997679</v>
      </c>
      <c r="Q53" s="112">
        <v>4741</v>
      </c>
      <c r="R53" s="112">
        <v>3221</v>
      </c>
      <c r="S53" s="112">
        <v>1520</v>
      </c>
      <c r="T53" s="75">
        <v>18.540392322294874</v>
      </c>
      <c r="U53" s="75">
        <v>40.582155663362158</v>
      </c>
      <c r="V53" s="75">
        <v>6.3066863530900656</v>
      </c>
      <c r="W53" s="75">
        <v>34.570765661252899</v>
      </c>
      <c r="X53" s="112">
        <v>4464</v>
      </c>
      <c r="Y53" s="112">
        <v>2998</v>
      </c>
      <c r="Z53" s="112">
        <v>1466</v>
      </c>
      <c r="AA53" s="75">
        <v>17.405913978494624</v>
      </c>
      <c r="AB53" s="75">
        <v>39.202508960573482</v>
      </c>
      <c r="AC53" s="75">
        <v>6.25</v>
      </c>
      <c r="AD53" s="75">
        <v>37.141577060931901</v>
      </c>
      <c r="AE53" s="57">
        <v>3906</v>
      </c>
      <c r="AF53" s="57">
        <v>2577</v>
      </c>
      <c r="AG53" s="57">
        <v>1329</v>
      </c>
      <c r="AH53" s="29">
        <v>6.477214541730671</v>
      </c>
      <c r="AI53" s="29">
        <v>39.73374295954941</v>
      </c>
      <c r="AJ53" s="29">
        <v>16.820276497695851</v>
      </c>
      <c r="AK53" s="29">
        <v>36.968766001024065</v>
      </c>
      <c r="AL53" s="57">
        <v>3298</v>
      </c>
      <c r="AM53" s="57">
        <v>2222</v>
      </c>
      <c r="AN53" s="57">
        <v>1076</v>
      </c>
      <c r="AO53" s="29">
        <v>6.3978168587022433</v>
      </c>
      <c r="AP53" s="29">
        <v>42.631898120072769</v>
      </c>
      <c r="AQ53" s="29">
        <v>16.00970285021225</v>
      </c>
      <c r="AR53" s="29">
        <v>34.960582171012739</v>
      </c>
      <c r="AS53" s="57">
        <v>3138</v>
      </c>
      <c r="AT53" s="57">
        <v>2122</v>
      </c>
      <c r="AU53" s="57">
        <v>1016</v>
      </c>
      <c r="AV53" s="29">
        <v>5.353728489483748</v>
      </c>
      <c r="AW53" s="29">
        <v>37.667304015296367</v>
      </c>
      <c r="AX53" s="29">
        <v>15.423836838750796</v>
      </c>
      <c r="AY53" s="29">
        <v>41.555130656469082</v>
      </c>
      <c r="AZ53" s="57">
        <v>1987</v>
      </c>
      <c r="BA53" s="57">
        <v>1363</v>
      </c>
      <c r="BB53" s="57">
        <v>624</v>
      </c>
      <c r="BC53" s="83">
        <v>4.5294413688978361</v>
      </c>
      <c r="BD53" s="83">
        <v>36.48716658278812</v>
      </c>
      <c r="BE53" s="83">
        <v>20.684448917966783</v>
      </c>
      <c r="BF53" s="83">
        <v>38.298943130347254</v>
      </c>
      <c r="BG53" s="57">
        <v>1685</v>
      </c>
      <c r="BH53" s="57">
        <v>1137</v>
      </c>
      <c r="BI53" s="57">
        <v>548</v>
      </c>
      <c r="BJ53" s="83">
        <v>4.9258160237388724</v>
      </c>
      <c r="BK53" s="83">
        <v>39.169139465875368</v>
      </c>
      <c r="BL53" s="83">
        <v>19.465875370919878</v>
      </c>
      <c r="BM53" s="78">
        <v>36.439169139465882</v>
      </c>
      <c r="BN53" s="62"/>
    </row>
    <row r="54" spans="1:66" ht="8.25" customHeight="1">
      <c r="A54" s="107">
        <v>457</v>
      </c>
      <c r="B54" s="74" t="s">
        <v>124</v>
      </c>
      <c r="C54" s="193">
        <f>VLOOKUP(A54,'C4_Berechnung'!$A$10:I$61,3,FALSE)</f>
        <v>3734</v>
      </c>
      <c r="D54" s="193">
        <f>VLOOKUP(A54,'C4_Berechnung'!$A$10:$I$61,4,FALSE)</f>
        <v>2680</v>
      </c>
      <c r="E54" s="193">
        <f>VLOOKUP(A54,'C4_Berechnung'!$A$10:$I$61,5,FALSE)</f>
        <v>1054</v>
      </c>
      <c r="F54" s="115">
        <f>VLOOKUP(A54,'C4_Berechnung'!$A$10:$I$61,6,FALSE)</f>
        <v>8.1146223888591322</v>
      </c>
      <c r="G54" s="115">
        <f>VLOOKUP(A54,'C4_Berechnung'!$A$10:$I$61,7,FALSE)</f>
        <v>29.539367970005355</v>
      </c>
      <c r="H54" s="115">
        <f>VLOOKUP(A54,'C4_Berechnung'!$A$10:$I$61,8,FALSE)</f>
        <v>16.952329941081949</v>
      </c>
      <c r="I54" s="115">
        <f>VLOOKUP(A54,'C4_Berechnung'!$A$10:$I$61,9,FALSE)</f>
        <v>45.393679700053561</v>
      </c>
      <c r="J54" s="112">
        <v>3327</v>
      </c>
      <c r="K54" s="112">
        <v>2340</v>
      </c>
      <c r="L54" s="112">
        <v>987</v>
      </c>
      <c r="M54" s="75">
        <v>8.6263901412684092</v>
      </c>
      <c r="N54" s="75">
        <v>29.636308987075445</v>
      </c>
      <c r="O54" s="75">
        <v>15.419296663660957</v>
      </c>
      <c r="P54" s="75">
        <v>46.318004207995187</v>
      </c>
      <c r="Q54" s="112">
        <v>2855</v>
      </c>
      <c r="R54" s="112">
        <v>1943</v>
      </c>
      <c r="S54" s="112">
        <v>912</v>
      </c>
      <c r="T54" s="75">
        <v>15.691768826619965</v>
      </c>
      <c r="U54" s="75">
        <v>33.730297723292466</v>
      </c>
      <c r="V54" s="75">
        <v>9.3520140105078813</v>
      </c>
      <c r="W54" s="75">
        <v>41.225919439579684</v>
      </c>
      <c r="X54" s="112">
        <v>2482</v>
      </c>
      <c r="Y54" s="112">
        <v>1663</v>
      </c>
      <c r="Z54" s="112">
        <v>819</v>
      </c>
      <c r="AA54" s="75">
        <v>15.350523771152297</v>
      </c>
      <c r="AB54" s="75">
        <v>32.87671232876712</v>
      </c>
      <c r="AC54" s="75">
        <v>9.7099113618049966</v>
      </c>
      <c r="AD54" s="75">
        <v>42.062852538275585</v>
      </c>
      <c r="AE54" s="57">
        <v>2168</v>
      </c>
      <c r="AF54" s="57">
        <v>1460</v>
      </c>
      <c r="AG54" s="57">
        <v>708</v>
      </c>
      <c r="AH54" s="29">
        <v>10.285977859778598</v>
      </c>
      <c r="AI54" s="29">
        <v>33.025830258302584</v>
      </c>
      <c r="AJ54" s="29">
        <v>13.422509225092252</v>
      </c>
      <c r="AK54" s="29">
        <v>43.265682656826563</v>
      </c>
      <c r="AL54" s="57">
        <v>1862</v>
      </c>
      <c r="AM54" s="57">
        <v>1250</v>
      </c>
      <c r="AN54" s="57">
        <v>612</v>
      </c>
      <c r="AO54" s="29">
        <v>10.472610096670246</v>
      </c>
      <c r="AP54" s="29">
        <v>33.243823845327604</v>
      </c>
      <c r="AQ54" s="29">
        <v>13.48012889366273</v>
      </c>
      <c r="AR54" s="29">
        <v>42.803437164339414</v>
      </c>
      <c r="AS54" s="57">
        <v>1804</v>
      </c>
      <c r="AT54" s="57">
        <v>1189</v>
      </c>
      <c r="AU54" s="57">
        <v>615</v>
      </c>
      <c r="AV54" s="29">
        <v>7.815964523281596</v>
      </c>
      <c r="AW54" s="29">
        <v>24.778270509977826</v>
      </c>
      <c r="AX54" s="29">
        <v>12.472283813747229</v>
      </c>
      <c r="AY54" s="29">
        <v>54.933481152993352</v>
      </c>
      <c r="AZ54" s="57">
        <v>1537</v>
      </c>
      <c r="BA54" s="57">
        <v>1099</v>
      </c>
      <c r="BB54" s="57">
        <v>438</v>
      </c>
      <c r="BC54" s="83">
        <v>4.9446974625894597</v>
      </c>
      <c r="BD54" s="83">
        <v>22.381262199089136</v>
      </c>
      <c r="BE54" s="83">
        <v>13.467794404684449</v>
      </c>
      <c r="BF54" s="83">
        <v>59.20624593363695</v>
      </c>
      <c r="BG54" s="57">
        <v>1352</v>
      </c>
      <c r="BH54" s="57">
        <v>970</v>
      </c>
      <c r="BI54" s="57">
        <v>382</v>
      </c>
      <c r="BJ54" s="83">
        <v>4.7337278106508878</v>
      </c>
      <c r="BK54" s="83">
        <v>24.630177514792901</v>
      </c>
      <c r="BL54" s="83">
        <v>12.278106508875739</v>
      </c>
      <c r="BM54" s="78">
        <v>58.357988165680467</v>
      </c>
      <c r="BN54" s="62"/>
    </row>
    <row r="55" spans="1:66" ht="8.25" customHeight="1">
      <c r="A55" s="107">
        <v>458</v>
      </c>
      <c r="B55" s="74" t="s">
        <v>125</v>
      </c>
      <c r="C55" s="193">
        <f>VLOOKUP(A55,'C4_Berechnung'!$A$10:I$61,3,FALSE)</f>
        <v>3710</v>
      </c>
      <c r="D55" s="193">
        <f>VLOOKUP(A55,'C4_Berechnung'!$A$10:$I$61,4,FALSE)</f>
        <v>2646</v>
      </c>
      <c r="E55" s="193">
        <f>VLOOKUP(A55,'C4_Berechnung'!$A$10:$I$61,5,FALSE)</f>
        <v>1064</v>
      </c>
      <c r="F55" s="115">
        <f>VLOOKUP(A55,'C4_Berechnung'!$A$10:$I$61,6,FALSE)</f>
        <v>4.4204851752021561</v>
      </c>
      <c r="G55" s="115">
        <f>VLOOKUP(A55,'C4_Berechnung'!$A$10:$I$61,7,FALSE)</f>
        <v>25.525606469002696</v>
      </c>
      <c r="H55" s="115">
        <f>VLOOKUP(A55,'C4_Berechnung'!$A$10:$I$61,8,FALSE)</f>
        <v>27.035040431266847</v>
      </c>
      <c r="I55" s="115">
        <f>VLOOKUP(A55,'C4_Berechnung'!$A$10:$I$61,9,FALSE)</f>
        <v>43.018867924528301</v>
      </c>
      <c r="J55" s="112">
        <v>3207</v>
      </c>
      <c r="K55" s="112">
        <v>2308</v>
      </c>
      <c r="L55" s="112">
        <v>899</v>
      </c>
      <c r="M55" s="75">
        <v>4.20954162768943</v>
      </c>
      <c r="N55" s="75">
        <v>25.101340816962892</v>
      </c>
      <c r="O55" s="75">
        <v>25.194886186467102</v>
      </c>
      <c r="P55" s="75">
        <v>45.49423136888057</v>
      </c>
      <c r="Q55" s="112">
        <v>2773</v>
      </c>
      <c r="R55" s="112">
        <v>1968</v>
      </c>
      <c r="S55" s="112">
        <v>805</v>
      </c>
      <c r="T55" s="75">
        <v>23.548503425892537</v>
      </c>
      <c r="U55" s="75">
        <v>26.433465560764514</v>
      </c>
      <c r="V55" s="75">
        <v>4.5077533357374682</v>
      </c>
      <c r="W55" s="75">
        <v>45.51027767760548</v>
      </c>
      <c r="X55" s="112">
        <v>2350</v>
      </c>
      <c r="Y55" s="112">
        <v>1656</v>
      </c>
      <c r="Z55" s="112">
        <v>694</v>
      </c>
      <c r="AA55" s="75">
        <v>21.74468085106383</v>
      </c>
      <c r="AB55" s="75">
        <v>25.191489361702128</v>
      </c>
      <c r="AC55" s="75">
        <v>4.3829787234042552</v>
      </c>
      <c r="AD55" s="75">
        <v>48.680851063829792</v>
      </c>
      <c r="AE55" s="57">
        <v>2064</v>
      </c>
      <c r="AF55" s="57">
        <v>1474</v>
      </c>
      <c r="AG55" s="57">
        <v>590</v>
      </c>
      <c r="AH55" s="29">
        <v>4.4089147286821708</v>
      </c>
      <c r="AI55" s="29">
        <v>23.885658914728683</v>
      </c>
      <c r="AJ55" s="29">
        <v>20.736434108527131</v>
      </c>
      <c r="AK55" s="29">
        <v>50.968992248062015</v>
      </c>
      <c r="AL55" s="57">
        <v>1947</v>
      </c>
      <c r="AM55" s="57">
        <v>1328</v>
      </c>
      <c r="AN55" s="57">
        <v>619</v>
      </c>
      <c r="AO55" s="29">
        <v>4.2116076014381099</v>
      </c>
      <c r="AP55" s="29">
        <v>23.112480739599384</v>
      </c>
      <c r="AQ55" s="29">
        <v>31.124807395993837</v>
      </c>
      <c r="AR55" s="29">
        <v>41.551104262968664</v>
      </c>
      <c r="AS55" s="57">
        <v>1646</v>
      </c>
      <c r="AT55" s="57">
        <v>1111</v>
      </c>
      <c r="AU55" s="57">
        <v>535</v>
      </c>
      <c r="AV55" s="29">
        <v>3.7059538274605104</v>
      </c>
      <c r="AW55" s="29">
        <v>20.473876063183475</v>
      </c>
      <c r="AX55" s="29">
        <v>27.52126366950182</v>
      </c>
      <c r="AY55" s="29">
        <v>48.298906439854193</v>
      </c>
      <c r="AZ55" s="57">
        <v>1372</v>
      </c>
      <c r="BA55" s="57">
        <v>917</v>
      </c>
      <c r="BB55" s="57">
        <v>455</v>
      </c>
      <c r="BC55" s="83">
        <v>2.0408163265306123</v>
      </c>
      <c r="BD55" s="83">
        <v>18.367346938775512</v>
      </c>
      <c r="BE55" s="83">
        <v>16.326530612244898</v>
      </c>
      <c r="BF55" s="83">
        <v>63.265306122448983</v>
      </c>
      <c r="BG55" s="57">
        <v>1320</v>
      </c>
      <c r="BH55" s="57">
        <v>916</v>
      </c>
      <c r="BI55" s="57">
        <v>404</v>
      </c>
      <c r="BJ55" s="83">
        <v>2.1212121212121215</v>
      </c>
      <c r="BK55" s="83">
        <v>16.666666666666664</v>
      </c>
      <c r="BL55" s="83">
        <v>15.681818181818183</v>
      </c>
      <c r="BM55" s="78">
        <v>65.530303030303031</v>
      </c>
      <c r="BN55" s="62"/>
    </row>
    <row r="56" spans="1:66" ht="8.25" customHeight="1">
      <c r="A56" s="107">
        <v>459</v>
      </c>
      <c r="B56" s="74" t="s">
        <v>126</v>
      </c>
      <c r="C56" s="193">
        <f>VLOOKUP(A56,'C4_Berechnung'!$A$10:I$61,3,FALSE)</f>
        <v>17588</v>
      </c>
      <c r="D56" s="193">
        <f>VLOOKUP(A56,'C4_Berechnung'!$A$10:$I$61,4,FALSE)</f>
        <v>11759</v>
      </c>
      <c r="E56" s="193">
        <f>VLOOKUP(A56,'C4_Berechnung'!$A$10:$I$61,5,FALSE)</f>
        <v>5829</v>
      </c>
      <c r="F56" s="115">
        <f>VLOOKUP(A56,'C4_Berechnung'!$A$10:$I$61,6,FALSE)</f>
        <v>4.196042756424835</v>
      </c>
      <c r="G56" s="115">
        <f>VLOOKUP(A56,'C4_Berechnung'!$A$10:$I$61,7,FALSE)</f>
        <v>22.174209688423925</v>
      </c>
      <c r="H56" s="115">
        <f>VLOOKUP(A56,'C4_Berechnung'!$A$10:$I$61,8,FALSE)</f>
        <v>24.55651580623152</v>
      </c>
      <c r="I56" s="115">
        <f>VLOOKUP(A56,'C4_Berechnung'!$A$10:$I$61,9,FALSE)</f>
        <v>49.073231748919717</v>
      </c>
      <c r="J56" s="112">
        <v>16160</v>
      </c>
      <c r="K56" s="112">
        <v>10937</v>
      </c>
      <c r="L56" s="112">
        <v>5223</v>
      </c>
      <c r="M56" s="75">
        <v>3.9975247524752477</v>
      </c>
      <c r="N56" s="75">
        <v>21.998762376237625</v>
      </c>
      <c r="O56" s="75">
        <v>24.077970297029701</v>
      </c>
      <c r="P56" s="75">
        <v>49.925742574257427</v>
      </c>
      <c r="Q56" s="112">
        <v>13926</v>
      </c>
      <c r="R56" s="112">
        <v>9370</v>
      </c>
      <c r="S56" s="112">
        <v>4556</v>
      </c>
      <c r="T56" s="75">
        <v>24.673273014505241</v>
      </c>
      <c r="U56" s="75">
        <v>23.617693522906794</v>
      </c>
      <c r="V56" s="75">
        <v>4.3156685336780125</v>
      </c>
      <c r="W56" s="75">
        <v>47.393364928909953</v>
      </c>
      <c r="X56" s="112">
        <v>11933</v>
      </c>
      <c r="Y56" s="112">
        <v>8100</v>
      </c>
      <c r="Z56" s="112">
        <v>3833</v>
      </c>
      <c r="AA56" s="75">
        <v>25.668314757395461</v>
      </c>
      <c r="AB56" s="75">
        <v>24.009050532137767</v>
      </c>
      <c r="AC56" s="75">
        <v>4.3409033771893073</v>
      </c>
      <c r="AD56" s="75">
        <v>45.981731333277466</v>
      </c>
      <c r="AE56" s="57">
        <v>10321</v>
      </c>
      <c r="AF56" s="57">
        <v>7130</v>
      </c>
      <c r="AG56" s="57">
        <v>3191</v>
      </c>
      <c r="AH56" s="29">
        <v>4.2631527952717763</v>
      </c>
      <c r="AI56" s="29">
        <v>25.511093886251334</v>
      </c>
      <c r="AJ56" s="29">
        <v>24.774731130704389</v>
      </c>
      <c r="AK56" s="29">
        <v>45.451022187772494</v>
      </c>
      <c r="AL56" s="57">
        <v>8767</v>
      </c>
      <c r="AM56" s="57">
        <v>5978</v>
      </c>
      <c r="AN56" s="57">
        <v>2789</v>
      </c>
      <c r="AO56" s="29">
        <v>4.323029542602943</v>
      </c>
      <c r="AP56" s="29">
        <v>24.786129804950381</v>
      </c>
      <c r="AQ56" s="29">
        <v>26.896315729439944</v>
      </c>
      <c r="AR56" s="29">
        <v>43.994524923006729</v>
      </c>
      <c r="AS56" s="57">
        <v>7527</v>
      </c>
      <c r="AT56" s="57">
        <v>5133</v>
      </c>
      <c r="AU56" s="57">
        <v>2394</v>
      </c>
      <c r="AV56" s="29">
        <v>3.7066560382622558</v>
      </c>
      <c r="AW56" s="29">
        <v>22.492360834329748</v>
      </c>
      <c r="AX56" s="29">
        <v>25.680882157566092</v>
      </c>
      <c r="AY56" s="29">
        <v>48.120100969841914</v>
      </c>
      <c r="AZ56" s="57">
        <v>6322</v>
      </c>
      <c r="BA56" s="57">
        <v>4360</v>
      </c>
      <c r="BB56" s="57">
        <v>1962</v>
      </c>
      <c r="BC56" s="83">
        <v>3.0211958241062953</v>
      </c>
      <c r="BD56" s="83">
        <v>18.664979436887062</v>
      </c>
      <c r="BE56" s="83">
        <v>36.048718759886114</v>
      </c>
      <c r="BF56" s="83">
        <v>42.265105979120527</v>
      </c>
      <c r="BG56" s="57">
        <v>5311</v>
      </c>
      <c r="BH56" s="57">
        <v>3710</v>
      </c>
      <c r="BI56" s="57">
        <v>1601</v>
      </c>
      <c r="BJ56" s="83">
        <v>2.9749576350969686</v>
      </c>
      <c r="BK56" s="83">
        <v>20.12803615138392</v>
      </c>
      <c r="BL56" s="83">
        <v>43.268687629448316</v>
      </c>
      <c r="BM56" s="78">
        <v>33.628318584070797</v>
      </c>
      <c r="BN56" s="62"/>
    </row>
    <row r="57" spans="1:66" ht="8.25" customHeight="1">
      <c r="A57" s="107">
        <v>460</v>
      </c>
      <c r="B57" s="74" t="s">
        <v>127</v>
      </c>
      <c r="C57" s="193">
        <f>VLOOKUP(A57,'C4_Berechnung'!$A$10:I$61,3,FALSE)</f>
        <v>10720</v>
      </c>
      <c r="D57" s="193">
        <f>VLOOKUP(A57,'C4_Berechnung'!$A$10:$I$61,4,FALSE)</f>
        <v>7249</v>
      </c>
      <c r="E57" s="193">
        <f>VLOOKUP(A57,'C4_Berechnung'!$A$10:$I$61,5,FALSE)</f>
        <v>3471</v>
      </c>
      <c r="F57" s="115">
        <f>VLOOKUP(A57,'C4_Berechnung'!$A$10:$I$61,6,FALSE)</f>
        <v>4.4123134328358207</v>
      </c>
      <c r="G57" s="115">
        <f>VLOOKUP(A57,'C4_Berechnung'!$A$10:$I$61,7,FALSE)</f>
        <v>21.128731343283583</v>
      </c>
      <c r="H57" s="115">
        <f>VLOOKUP(A57,'C4_Berechnung'!$A$10:$I$61,8,FALSE)</f>
        <v>27.406716417910449</v>
      </c>
      <c r="I57" s="115">
        <f>VLOOKUP(A57,'C4_Berechnung'!$A$10:$I$61,9,FALSE)</f>
        <v>47.052238805970148</v>
      </c>
      <c r="J57" s="112">
        <v>9815</v>
      </c>
      <c r="K57" s="112">
        <v>6648</v>
      </c>
      <c r="L57" s="112">
        <v>3167</v>
      </c>
      <c r="M57" s="75">
        <v>4.1569026999490575</v>
      </c>
      <c r="N57" s="75">
        <v>22.027508914926134</v>
      </c>
      <c r="O57" s="75">
        <v>25.674987264391234</v>
      </c>
      <c r="P57" s="75">
        <v>48.140601120733571</v>
      </c>
      <c r="Q57" s="112">
        <v>9005</v>
      </c>
      <c r="R57" s="112">
        <v>6010</v>
      </c>
      <c r="S57" s="112">
        <v>2995</v>
      </c>
      <c r="T57" s="75">
        <v>24.652970571904497</v>
      </c>
      <c r="U57" s="75">
        <v>21.787895613548027</v>
      </c>
      <c r="V57" s="75">
        <v>3.9644641865630206</v>
      </c>
      <c r="W57" s="75">
        <v>49.594669627984459</v>
      </c>
      <c r="X57" s="112">
        <v>8345</v>
      </c>
      <c r="Y57" s="112">
        <v>5481</v>
      </c>
      <c r="Z57" s="112">
        <v>2864</v>
      </c>
      <c r="AA57" s="75">
        <v>25.871779508687837</v>
      </c>
      <c r="AB57" s="75">
        <v>20</v>
      </c>
      <c r="AC57" s="75">
        <v>3.9185140802875975</v>
      </c>
      <c r="AD57" s="75">
        <v>50.20970641102457</v>
      </c>
      <c r="AE57" s="57">
        <v>7530</v>
      </c>
      <c r="AF57" s="57">
        <v>4866</v>
      </c>
      <c r="AG57" s="57">
        <v>2664</v>
      </c>
      <c r="AH57" s="29">
        <v>3.5723771580345289</v>
      </c>
      <c r="AI57" s="29">
        <v>19.070385126162019</v>
      </c>
      <c r="AJ57" s="29">
        <v>25.830013280212484</v>
      </c>
      <c r="AK57" s="29">
        <v>51.527224435590966</v>
      </c>
      <c r="AL57" s="57">
        <v>6430</v>
      </c>
      <c r="AM57" s="57">
        <v>4165</v>
      </c>
      <c r="AN57" s="57">
        <v>2265</v>
      </c>
      <c r="AO57" s="29">
        <v>3.9502332814930012</v>
      </c>
      <c r="AP57" s="29">
        <v>17.293934681181959</v>
      </c>
      <c r="AQ57" s="29">
        <v>25.863141524105753</v>
      </c>
      <c r="AR57" s="29">
        <v>52.892690513219286</v>
      </c>
      <c r="AS57" s="57">
        <v>6068</v>
      </c>
      <c r="AT57" s="57">
        <v>3964</v>
      </c>
      <c r="AU57" s="57">
        <v>2104</v>
      </c>
      <c r="AV57" s="29">
        <v>3.4937376400791038</v>
      </c>
      <c r="AW57" s="29">
        <v>12.673038892551089</v>
      </c>
      <c r="AX57" s="29">
        <v>21.704021094264998</v>
      </c>
      <c r="AY57" s="29">
        <v>62.129202373104803</v>
      </c>
      <c r="AZ57" s="57">
        <v>4812</v>
      </c>
      <c r="BA57" s="57">
        <v>3104</v>
      </c>
      <c r="BB57" s="57">
        <v>1708</v>
      </c>
      <c r="BC57" s="83">
        <v>3.2626766417290107</v>
      </c>
      <c r="BD57" s="83">
        <v>10.203657522859517</v>
      </c>
      <c r="BE57" s="83">
        <v>20.802161263507895</v>
      </c>
      <c r="BF57" s="83">
        <v>65.731504571903571</v>
      </c>
      <c r="BG57" s="57">
        <v>3764</v>
      </c>
      <c r="BH57" s="57">
        <v>2398</v>
      </c>
      <c r="BI57" s="57">
        <v>1366</v>
      </c>
      <c r="BJ57" s="83">
        <v>3.6131774707757707</v>
      </c>
      <c r="BK57" s="83">
        <v>11.955366631243358</v>
      </c>
      <c r="BL57" s="83">
        <v>26.886291179596171</v>
      </c>
      <c r="BM57" s="78">
        <v>57.545164718384697</v>
      </c>
      <c r="BN57" s="62"/>
    </row>
    <row r="58" spans="1:66" ht="8.25" customHeight="1">
      <c r="A58" s="107">
        <v>461</v>
      </c>
      <c r="B58" s="74" t="s">
        <v>128</v>
      </c>
      <c r="C58" s="193">
        <f>VLOOKUP(A58,'C4_Berechnung'!$A$10:I$61,3,FALSE)</f>
        <v>2489</v>
      </c>
      <c r="D58" s="193">
        <f>VLOOKUP(A58,'C4_Berechnung'!$A$10:$I$61,4,FALSE)</f>
        <v>2018</v>
      </c>
      <c r="E58" s="193">
        <f>VLOOKUP(A58,'C4_Berechnung'!$A$10:$I$61,5,FALSE)</f>
        <v>471</v>
      </c>
      <c r="F58" s="115">
        <f>VLOOKUP(A58,'C4_Berechnung'!$A$10:$I$61,6,FALSE)</f>
        <v>6.2274005624748892</v>
      </c>
      <c r="G58" s="115">
        <f>VLOOKUP(A58,'C4_Berechnung'!$A$10:$I$61,7,FALSE)</f>
        <v>35.074327038971475</v>
      </c>
      <c r="H58" s="115">
        <f>VLOOKUP(A58,'C4_Berechnung'!$A$10:$I$61,8,FALSE)</f>
        <v>20.36962635596625</v>
      </c>
      <c r="I58" s="115">
        <f>VLOOKUP(A58,'C4_Berechnung'!$A$10:$I$61,9,FALSE)</f>
        <v>38.328646042587387</v>
      </c>
      <c r="J58" s="112">
        <v>2455</v>
      </c>
      <c r="K58" s="112">
        <v>2010</v>
      </c>
      <c r="L58" s="112">
        <v>445</v>
      </c>
      <c r="M58" s="75">
        <v>5.6619144602851321</v>
      </c>
      <c r="N58" s="75">
        <v>34.501018329938901</v>
      </c>
      <c r="O58" s="75">
        <v>19.633401221995928</v>
      </c>
      <c r="P58" s="75">
        <v>40.203665987780042</v>
      </c>
      <c r="Q58" s="112">
        <v>2101</v>
      </c>
      <c r="R58" s="112">
        <v>1739</v>
      </c>
      <c r="S58" s="112">
        <v>362</v>
      </c>
      <c r="T58" s="75">
        <v>18.419800095192766</v>
      </c>
      <c r="U58" s="75">
        <v>36.220847215611613</v>
      </c>
      <c r="V58" s="75">
        <v>6.0923369823893383</v>
      </c>
      <c r="W58" s="75">
        <v>39.267015706806284</v>
      </c>
      <c r="X58" s="112">
        <v>1850</v>
      </c>
      <c r="Y58" s="112">
        <v>1511</v>
      </c>
      <c r="Z58" s="112">
        <v>339</v>
      </c>
      <c r="AA58" s="75">
        <v>18.216216216216218</v>
      </c>
      <c r="AB58" s="75">
        <v>37.567567567567565</v>
      </c>
      <c r="AC58" s="75">
        <v>5.5135135135135132</v>
      </c>
      <c r="AD58" s="75">
        <v>38.702702702702702</v>
      </c>
      <c r="AE58" s="57">
        <v>1550</v>
      </c>
      <c r="AF58" s="57">
        <v>1283</v>
      </c>
      <c r="AG58" s="57">
        <v>267</v>
      </c>
      <c r="AH58" s="29">
        <v>5.4838709677419359</v>
      </c>
      <c r="AI58" s="29">
        <v>40.580645161290327</v>
      </c>
      <c r="AJ58" s="29">
        <v>19.35483870967742</v>
      </c>
      <c r="AK58" s="29">
        <v>34.580645161290313</v>
      </c>
      <c r="AL58" s="57">
        <v>1330</v>
      </c>
      <c r="AM58" s="57">
        <v>1110</v>
      </c>
      <c r="AN58" s="57">
        <v>220</v>
      </c>
      <c r="AO58" s="29">
        <v>4.8120300751879705</v>
      </c>
      <c r="AP58" s="29">
        <v>41.127819548872182</v>
      </c>
      <c r="AQ58" s="29">
        <v>20.375939849624061</v>
      </c>
      <c r="AR58" s="29">
        <v>33.684210526315788</v>
      </c>
      <c r="AS58" s="57">
        <v>1240</v>
      </c>
      <c r="AT58" s="57">
        <v>1014</v>
      </c>
      <c r="AU58" s="57">
        <v>226</v>
      </c>
      <c r="AV58" s="29">
        <v>4.435483870967742</v>
      </c>
      <c r="AW58" s="29">
        <v>40.887096774193552</v>
      </c>
      <c r="AX58" s="29">
        <v>22.016129032258064</v>
      </c>
      <c r="AY58" s="29">
        <v>32.661290322580641</v>
      </c>
      <c r="AZ58" s="57">
        <v>931</v>
      </c>
      <c r="BA58" s="57">
        <v>754</v>
      </c>
      <c r="BB58" s="57">
        <v>177</v>
      </c>
      <c r="BC58" s="83">
        <v>5.1557465091299681</v>
      </c>
      <c r="BD58" s="83">
        <v>40.064446831364123</v>
      </c>
      <c r="BE58" s="83">
        <v>21.267454350161117</v>
      </c>
      <c r="BF58" s="83">
        <v>33.512352309344791</v>
      </c>
      <c r="BG58" s="57">
        <v>842</v>
      </c>
      <c r="BH58" s="57">
        <v>691</v>
      </c>
      <c r="BI58" s="57">
        <v>151</v>
      </c>
      <c r="BJ58" s="83">
        <v>5.225653206650831</v>
      </c>
      <c r="BK58" s="83">
        <v>41.567695961995248</v>
      </c>
      <c r="BL58" s="83">
        <v>25.059382422802852</v>
      </c>
      <c r="BM58" s="78">
        <v>28.147268408551064</v>
      </c>
      <c r="BN58" s="62"/>
    </row>
    <row r="59" spans="1:66" ht="8.25" customHeight="1">
      <c r="A59" s="107">
        <v>462</v>
      </c>
      <c r="B59" s="74" t="s">
        <v>129</v>
      </c>
      <c r="C59" s="193">
        <f>VLOOKUP(A59,'C4_Berechnung'!$A$10:I$61,3,FALSE)</f>
        <v>988</v>
      </c>
      <c r="D59" s="193">
        <f>VLOOKUP(A59,'C4_Berechnung'!$A$10:$I$61,4,FALSE)</f>
        <v>577</v>
      </c>
      <c r="E59" s="193">
        <f>VLOOKUP(A59,'C4_Berechnung'!$A$10:$I$61,5,FALSE)</f>
        <v>411</v>
      </c>
      <c r="F59" s="115">
        <f>VLOOKUP(A59,'C4_Berechnung'!$A$10:$I$61,6,FALSE)</f>
        <v>5.8704453441295543</v>
      </c>
      <c r="G59" s="115">
        <f>VLOOKUP(A59,'C4_Berechnung'!$A$10:$I$61,7,FALSE)</f>
        <v>22.267206477732792</v>
      </c>
      <c r="H59" s="115">
        <f>VLOOKUP(A59,'C4_Berechnung'!$A$10:$I$61,8,FALSE)</f>
        <v>18.623481781376519</v>
      </c>
      <c r="I59" s="115">
        <f>VLOOKUP(A59,'C4_Berechnung'!$A$10:$I$61,9,FALSE)</f>
        <v>53.238866396761132</v>
      </c>
      <c r="J59" s="112">
        <v>855</v>
      </c>
      <c r="K59" s="112">
        <v>503</v>
      </c>
      <c r="L59" s="112">
        <v>352</v>
      </c>
      <c r="M59" s="75">
        <v>5.9649122807017543</v>
      </c>
      <c r="N59" s="75">
        <v>22.807017543859647</v>
      </c>
      <c r="O59" s="75">
        <v>16.023391812865498</v>
      </c>
      <c r="P59" s="75">
        <v>55.204678362573098</v>
      </c>
      <c r="Q59" s="112">
        <v>801</v>
      </c>
      <c r="R59" s="112">
        <v>462</v>
      </c>
      <c r="S59" s="112">
        <v>339</v>
      </c>
      <c r="T59" s="75">
        <v>14.107365792759053</v>
      </c>
      <c r="U59" s="75">
        <v>21.972534332084894</v>
      </c>
      <c r="V59" s="75">
        <v>6.1173533083645442</v>
      </c>
      <c r="W59" s="75">
        <v>57.802746566791505</v>
      </c>
      <c r="X59" s="112">
        <v>688</v>
      </c>
      <c r="Y59" s="112">
        <v>396</v>
      </c>
      <c r="Z59" s="112">
        <v>292</v>
      </c>
      <c r="AA59" s="75">
        <v>11.337209302325581</v>
      </c>
      <c r="AB59" s="75">
        <v>21.36627906976744</v>
      </c>
      <c r="AC59" s="75">
        <v>6.104651162790697</v>
      </c>
      <c r="AD59" s="75">
        <v>61.191860465116278</v>
      </c>
      <c r="AE59" s="57">
        <v>675</v>
      </c>
      <c r="AF59" s="57">
        <v>368</v>
      </c>
      <c r="AG59" s="57">
        <v>307</v>
      </c>
      <c r="AH59" s="29">
        <v>5.7777777777777777</v>
      </c>
      <c r="AI59" s="29">
        <v>22.222222222222221</v>
      </c>
      <c r="AJ59" s="29">
        <v>10.666666666666668</v>
      </c>
      <c r="AK59" s="29">
        <v>61.333333333333336</v>
      </c>
      <c r="AL59" s="57">
        <v>586</v>
      </c>
      <c r="AM59" s="57">
        <v>317</v>
      </c>
      <c r="AN59" s="57">
        <v>269</v>
      </c>
      <c r="AO59" s="29">
        <v>4.0955631399317403</v>
      </c>
      <c r="AP59" s="29">
        <v>20.136518771331058</v>
      </c>
      <c r="AQ59" s="29">
        <v>11.262798634812286</v>
      </c>
      <c r="AR59" s="29">
        <v>64.50511945392492</v>
      </c>
      <c r="AS59" s="57">
        <v>496</v>
      </c>
      <c r="AT59" s="57">
        <v>258</v>
      </c>
      <c r="AU59" s="57">
        <v>238</v>
      </c>
      <c r="AV59" s="29">
        <v>4.435483870967742</v>
      </c>
      <c r="AW59" s="29">
        <v>16.33064516129032</v>
      </c>
      <c r="AX59" s="29">
        <v>9.879032258064516</v>
      </c>
      <c r="AY59" s="29">
        <v>69.354838709677423</v>
      </c>
      <c r="AZ59" s="57">
        <v>389</v>
      </c>
      <c r="BA59" s="57">
        <v>205</v>
      </c>
      <c r="BB59" s="57">
        <v>184</v>
      </c>
      <c r="BC59" s="83">
        <v>5.6555269922879177</v>
      </c>
      <c r="BD59" s="83">
        <v>17.480719794344473</v>
      </c>
      <c r="BE59" s="83" t="s">
        <v>214</v>
      </c>
      <c r="BF59" s="83" t="s">
        <v>214</v>
      </c>
      <c r="BG59" s="57">
        <v>293</v>
      </c>
      <c r="BH59" s="57">
        <v>149</v>
      </c>
      <c r="BI59" s="57">
        <v>144</v>
      </c>
      <c r="BJ59" s="83">
        <v>5.4607508532423212</v>
      </c>
      <c r="BK59" s="83" t="s">
        <v>214</v>
      </c>
      <c r="BL59" s="83" t="s">
        <v>214</v>
      </c>
      <c r="BM59" s="78" t="s">
        <v>214</v>
      </c>
      <c r="BN59" s="62"/>
    </row>
    <row r="60" spans="1:66" s="54" customFormat="1" ht="16.5" customHeight="1">
      <c r="A60" s="108">
        <v>4</v>
      </c>
      <c r="B60" s="84" t="s">
        <v>157</v>
      </c>
      <c r="C60" s="193">
        <f>VLOOKUP(A60,'C4_Berechnung'!$A$10:I$61,3,FALSE)</f>
        <v>98270</v>
      </c>
      <c r="D60" s="193">
        <f>VLOOKUP(A60,'C4_Berechnung'!$A$10:$I$61,4,FALSE)</f>
        <v>66775</v>
      </c>
      <c r="E60" s="193">
        <f>VLOOKUP(A60,'C4_Berechnung'!$A$10:$I$61,5,FALSE)</f>
        <v>31495</v>
      </c>
      <c r="F60" s="115">
        <f>VLOOKUP(A60,'C4_Berechnung'!$A$10:$I$61,6,FALSE)</f>
        <v>6.9746616464841766</v>
      </c>
      <c r="G60" s="115">
        <f>VLOOKUP(A60,'C4_Berechnung'!$A$10:$I$61,7,FALSE)</f>
        <v>26.165666022183778</v>
      </c>
      <c r="H60" s="115">
        <f>VLOOKUP(A60,'C4_Berechnung'!$A$10:$I$61,8,FALSE)</f>
        <v>25.039177775516436</v>
      </c>
      <c r="I60" s="115">
        <f>VLOOKUP(A60,'C4_Berechnung'!$A$10:$I$61,9,FALSE)</f>
        <v>41.820494555815607</v>
      </c>
      <c r="J60" s="113">
        <v>89139</v>
      </c>
      <c r="K60" s="113">
        <v>60669</v>
      </c>
      <c r="L60" s="113">
        <v>28470</v>
      </c>
      <c r="M60" s="85">
        <v>6.8118332043213412</v>
      </c>
      <c r="N60" s="85">
        <v>26.708847978999088</v>
      </c>
      <c r="O60" s="85">
        <v>24.091587296245191</v>
      </c>
      <c r="P60" s="85">
        <v>42.387731520434379</v>
      </c>
      <c r="Q60" s="113">
        <v>78621</v>
      </c>
      <c r="R60" s="113">
        <v>53110</v>
      </c>
      <c r="S60" s="113">
        <v>25511</v>
      </c>
      <c r="T60" s="85">
        <v>23.058724768191706</v>
      </c>
      <c r="U60" s="85">
        <v>27.539715851998832</v>
      </c>
      <c r="V60" s="85">
        <v>6.8645781661388181</v>
      </c>
      <c r="W60" s="85">
        <v>42.53698121367065</v>
      </c>
      <c r="X60" s="113">
        <v>69027</v>
      </c>
      <c r="Y60" s="113">
        <v>46209</v>
      </c>
      <c r="Z60" s="113">
        <v>22818</v>
      </c>
      <c r="AA60" s="85">
        <v>22.389789502658381</v>
      </c>
      <c r="AB60" s="85">
        <v>27.826792414562419</v>
      </c>
      <c r="AC60" s="85">
        <v>6.9088907239196251</v>
      </c>
      <c r="AD60" s="85">
        <v>42.874527358859574</v>
      </c>
      <c r="AE60" s="86">
        <v>60126</v>
      </c>
      <c r="AF60" s="86">
        <v>40153</v>
      </c>
      <c r="AG60" s="86">
        <v>19973</v>
      </c>
      <c r="AH60" s="87">
        <v>6.9553936732860988</v>
      </c>
      <c r="AI60" s="87">
        <v>28.287263413498319</v>
      </c>
      <c r="AJ60" s="87">
        <v>21.524797924358847</v>
      </c>
      <c r="AK60" s="87">
        <v>43.232544988856731</v>
      </c>
      <c r="AL60" s="86">
        <v>51181</v>
      </c>
      <c r="AM60" s="86">
        <v>33979</v>
      </c>
      <c r="AN60" s="86">
        <v>17202</v>
      </c>
      <c r="AO60" s="87">
        <v>6.912721517750728</v>
      </c>
      <c r="AP60" s="87">
        <v>28.430472245559873</v>
      </c>
      <c r="AQ60" s="87">
        <v>22.3813524550126</v>
      </c>
      <c r="AR60" s="87">
        <v>42.275453781676802</v>
      </c>
      <c r="AS60" s="86">
        <v>46230</v>
      </c>
      <c r="AT60" s="86">
        <v>30367</v>
      </c>
      <c r="AU60" s="86">
        <v>15863</v>
      </c>
      <c r="AV60" s="87">
        <v>6.1172398875189273</v>
      </c>
      <c r="AW60" s="87">
        <v>24.239671209171533</v>
      </c>
      <c r="AX60" s="87">
        <v>20.028120268224097</v>
      </c>
      <c r="AY60" s="87">
        <v>49.61496863508544</v>
      </c>
      <c r="AZ60" s="86">
        <v>35622</v>
      </c>
      <c r="BA60" s="86">
        <v>23377</v>
      </c>
      <c r="BB60" s="86">
        <v>12245</v>
      </c>
      <c r="BC60" s="88">
        <v>5.3085172084666779</v>
      </c>
      <c r="BD60" s="88">
        <v>22.811745550502501</v>
      </c>
      <c r="BE60" s="88">
        <v>24.308011902756725</v>
      </c>
      <c r="BF60" s="88">
        <v>47.571725338274092</v>
      </c>
      <c r="BG60" s="86">
        <v>31040</v>
      </c>
      <c r="BH60" s="86">
        <v>20429</v>
      </c>
      <c r="BI60" s="86">
        <v>10611</v>
      </c>
      <c r="BJ60" s="88">
        <v>5.331829896907216</v>
      </c>
      <c r="BK60" s="88">
        <v>24.871134020618555</v>
      </c>
      <c r="BL60" s="88">
        <v>26.794458762886599</v>
      </c>
      <c r="BM60" s="89">
        <v>43.002577319587637</v>
      </c>
      <c r="BN60" s="106"/>
    </row>
    <row r="61" spans="1:66" s="54" customFormat="1" ht="16.5" customHeight="1">
      <c r="A61" s="108">
        <v>0</v>
      </c>
      <c r="B61" s="84" t="s">
        <v>130</v>
      </c>
      <c r="C61" s="193">
        <f>VLOOKUP(A61,'C4_Berechnung'!$A$10:I$61,3,FALSE)</f>
        <v>280719</v>
      </c>
      <c r="D61" s="193">
        <f>VLOOKUP(A61,'C4_Berechnung'!$A$10:$I$61,4,FALSE)</f>
        <v>186982</v>
      </c>
      <c r="E61" s="193">
        <f>VLOOKUP(A61,'C4_Berechnung'!$A$10:$I$61,5,FALSE)</f>
        <v>93737</v>
      </c>
      <c r="F61" s="115">
        <f>VLOOKUP(A61,'C4_Berechnung'!$A$10:$I$61,6,FALSE)</f>
        <v>11.298843327313078</v>
      </c>
      <c r="G61" s="115">
        <f>VLOOKUP(A61,'C4_Berechnung'!$A$10:$I$61,7,FALSE)</f>
        <v>29.938835632785811</v>
      </c>
      <c r="H61" s="115">
        <f>VLOOKUP(A61,'C4_Berechnung'!$A$10:$I$61,8,FALSE)</f>
        <v>25.281509267274391</v>
      </c>
      <c r="I61" s="115">
        <f>VLOOKUP(A61,'C4_Berechnung'!$A$10:$I$61,9,FALSE)</f>
        <v>33.480811772626723</v>
      </c>
      <c r="J61" s="113">
        <v>255519</v>
      </c>
      <c r="K61" s="113">
        <v>170046</v>
      </c>
      <c r="L61" s="113">
        <v>85473</v>
      </c>
      <c r="M61" s="85">
        <v>11.010922866792685</v>
      </c>
      <c r="N61" s="85">
        <v>30.478359730587552</v>
      </c>
      <c r="O61" s="85">
        <v>24.364137304858001</v>
      </c>
      <c r="P61" s="85">
        <v>34.146580097761806</v>
      </c>
      <c r="Q61" s="113">
        <v>226387</v>
      </c>
      <c r="R61" s="113">
        <v>148723</v>
      </c>
      <c r="S61" s="113">
        <v>77664</v>
      </c>
      <c r="T61" s="85">
        <v>23.068904133187861</v>
      </c>
      <c r="U61" s="85">
        <v>31.197904473313397</v>
      </c>
      <c r="V61" s="85">
        <v>11.066448161776075</v>
      </c>
      <c r="W61" s="85">
        <v>34.66674323172267</v>
      </c>
      <c r="X61" s="113">
        <v>202263</v>
      </c>
      <c r="Y61" s="113">
        <v>131518</v>
      </c>
      <c r="Z61" s="113">
        <v>70745</v>
      </c>
      <c r="AA61" s="85">
        <v>22.440584783178338</v>
      </c>
      <c r="AB61" s="85">
        <v>31.615273183923904</v>
      </c>
      <c r="AC61" s="85">
        <v>11.081117159342044</v>
      </c>
      <c r="AD61" s="85">
        <v>34.863024873555716</v>
      </c>
      <c r="AE61" s="86">
        <v>179647</v>
      </c>
      <c r="AF61" s="86">
        <v>116488</v>
      </c>
      <c r="AG61" s="86">
        <v>63159</v>
      </c>
      <c r="AH61" s="87">
        <v>11.060023267853067</v>
      </c>
      <c r="AI61" s="87">
        <v>31.815170862858828</v>
      </c>
      <c r="AJ61" s="87">
        <v>21.830589990370004</v>
      </c>
      <c r="AK61" s="87">
        <v>35.294215878918102</v>
      </c>
      <c r="AL61" s="86">
        <v>159318</v>
      </c>
      <c r="AM61" s="86">
        <v>102991</v>
      </c>
      <c r="AN61" s="86">
        <v>56327</v>
      </c>
      <c r="AO61" s="87">
        <v>11.007544659109454</v>
      </c>
      <c r="AP61" s="87">
        <v>31.727739489574308</v>
      </c>
      <c r="AQ61" s="87">
        <v>21.699368558480522</v>
      </c>
      <c r="AR61" s="87">
        <v>35.56534729283571</v>
      </c>
      <c r="AS61" s="86">
        <v>146791</v>
      </c>
      <c r="AT61" s="86">
        <v>94039</v>
      </c>
      <c r="AU61" s="86">
        <v>52752</v>
      </c>
      <c r="AV61" s="87">
        <v>9.6095809688604881</v>
      </c>
      <c r="AW61" s="87">
        <v>27.994223079071606</v>
      </c>
      <c r="AX61" s="87">
        <v>19.52163279765108</v>
      </c>
      <c r="AY61" s="87">
        <v>42.874563154416833</v>
      </c>
      <c r="AZ61" s="86">
        <v>120849</v>
      </c>
      <c r="BA61" s="86">
        <v>77448</v>
      </c>
      <c r="BB61" s="86">
        <v>43401</v>
      </c>
      <c r="BC61" s="88">
        <v>8.217693154266895</v>
      </c>
      <c r="BD61" s="88">
        <v>27.390379730076376</v>
      </c>
      <c r="BE61" s="88">
        <v>22.982399523372145</v>
      </c>
      <c r="BF61" s="88">
        <v>41.409527592284576</v>
      </c>
      <c r="BG61" s="86">
        <v>110615</v>
      </c>
      <c r="BH61" s="86">
        <v>70980</v>
      </c>
      <c r="BI61" s="86">
        <v>39635</v>
      </c>
      <c r="BJ61" s="88">
        <v>8.0649098223568227</v>
      </c>
      <c r="BK61" s="88">
        <v>28.625412466663651</v>
      </c>
      <c r="BL61" s="88">
        <v>24.276996790670342</v>
      </c>
      <c r="BM61" s="89">
        <v>39.03268092030919</v>
      </c>
      <c r="BN61" s="90"/>
    </row>
    <row r="62" spans="1:66" ht="8.25" customHeight="1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3"/>
      <c r="AF62" s="93"/>
      <c r="AG62" s="93"/>
      <c r="AH62" s="94"/>
      <c r="AI62" s="94"/>
      <c r="AJ62" s="94"/>
      <c r="AK62" s="94"/>
      <c r="AL62" s="93"/>
      <c r="AM62" s="93"/>
      <c r="AN62" s="93"/>
      <c r="AO62" s="95"/>
      <c r="AP62" s="95"/>
      <c r="AQ62" s="95"/>
      <c r="AR62" s="95"/>
      <c r="AS62" s="93"/>
      <c r="AT62" s="93"/>
      <c r="AU62" s="93"/>
      <c r="AV62" s="95"/>
      <c r="AW62" s="95"/>
      <c r="AX62" s="95"/>
      <c r="AY62" s="95"/>
      <c r="AZ62" s="93"/>
      <c r="BA62" s="93"/>
      <c r="BB62" s="93"/>
      <c r="BC62" s="96"/>
      <c r="BD62" s="96"/>
      <c r="BE62" s="96"/>
      <c r="BF62" s="96"/>
      <c r="BG62" s="93"/>
      <c r="BH62" s="93"/>
      <c r="BI62" s="93"/>
      <c r="BJ62" s="96"/>
      <c r="BK62" s="96"/>
      <c r="BL62" s="96"/>
      <c r="BM62" s="97"/>
      <c r="BN62" s="97"/>
    </row>
    <row r="63" spans="1:66" ht="8.25" customHeight="1">
      <c r="B63" s="271" t="s">
        <v>158</v>
      </c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98"/>
      <c r="AL63" s="99"/>
      <c r="AM63" s="100"/>
      <c r="AN63" s="99"/>
      <c r="AO63" s="99"/>
      <c r="AP63" s="99"/>
      <c r="AQ63" s="99"/>
      <c r="AR63" s="99"/>
    </row>
    <row r="64" spans="1:66" ht="8.25" customHeigh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2"/>
      <c r="AF64" s="99"/>
      <c r="AG64" s="99"/>
      <c r="AH64" s="99"/>
      <c r="AI64" s="99"/>
      <c r="AJ64" s="99"/>
      <c r="AK64" s="99"/>
      <c r="AL64" s="99"/>
      <c r="AM64" s="100"/>
      <c r="AN64" s="99"/>
      <c r="AO64" s="99"/>
      <c r="AP64" s="99"/>
      <c r="AQ64" s="99"/>
      <c r="AR64" s="99"/>
    </row>
    <row r="65" spans="2:44" ht="8.25" customHeight="1">
      <c r="B65" s="25" t="s">
        <v>159</v>
      </c>
      <c r="C65" s="25"/>
      <c r="D65" s="25"/>
      <c r="E65" s="25"/>
      <c r="F65" s="25"/>
      <c r="G65" s="25"/>
      <c r="H65" s="25"/>
      <c r="I65" s="25"/>
      <c r="J65" s="185"/>
      <c r="K65" s="185"/>
      <c r="L65" s="185"/>
      <c r="M65" s="185"/>
      <c r="N65" s="185"/>
      <c r="O65" s="185"/>
      <c r="P65" s="18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103"/>
      <c r="AF65" s="103"/>
      <c r="AG65" s="103"/>
      <c r="AH65" s="103"/>
      <c r="AI65" s="103"/>
      <c r="AJ65" s="103"/>
      <c r="AK65" s="103"/>
      <c r="AL65" s="99"/>
      <c r="AM65" s="100"/>
      <c r="AN65" s="99"/>
      <c r="AO65" s="99"/>
      <c r="AP65" s="99"/>
      <c r="AQ65" s="99"/>
      <c r="AR65" s="99"/>
    </row>
    <row r="66" spans="2:4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2"/>
      <c r="AF66" s="99"/>
      <c r="AG66" s="99"/>
      <c r="AH66" s="99"/>
      <c r="AI66" s="99"/>
      <c r="AJ66" s="99"/>
      <c r="AK66" s="99"/>
      <c r="AL66" s="99"/>
      <c r="AM66" s="100"/>
      <c r="AN66" s="99"/>
      <c r="AO66" s="99"/>
      <c r="AP66" s="99"/>
      <c r="AQ66" s="99"/>
      <c r="AR66" s="99"/>
    </row>
  </sheetData>
  <autoFilter ref="A9:BM9" xr:uid="{00000000-0009-0000-0000-000000000000}"/>
  <mergeCells count="48">
    <mergeCell ref="AL5:AR5"/>
    <mergeCell ref="AH6:AK6"/>
    <mergeCell ref="AL6:AN6"/>
    <mergeCell ref="AO6:AR6"/>
    <mergeCell ref="AE8:AG8"/>
    <mergeCell ref="B5:B8"/>
    <mergeCell ref="J5:P5"/>
    <mergeCell ref="Q5:W5"/>
    <mergeCell ref="X5:AD5"/>
    <mergeCell ref="AE5:AK5"/>
    <mergeCell ref="J6:L6"/>
    <mergeCell ref="M6:P6"/>
    <mergeCell ref="Q6:S6"/>
    <mergeCell ref="T6:W6"/>
    <mergeCell ref="X6:Z6"/>
    <mergeCell ref="T8:V8"/>
    <mergeCell ref="X8:Z8"/>
    <mergeCell ref="AA8:AC8"/>
    <mergeCell ref="C5:I5"/>
    <mergeCell ref="C6:E6"/>
    <mergeCell ref="F6:I6"/>
    <mergeCell ref="BG6:BI6"/>
    <mergeCell ref="BJ6:BM6"/>
    <mergeCell ref="AS5:AY5"/>
    <mergeCell ref="AZ5:BF5"/>
    <mergeCell ref="BG5:BM5"/>
    <mergeCell ref="BG8:BI8"/>
    <mergeCell ref="BJ8:BL8"/>
    <mergeCell ref="B63:AJ63"/>
    <mergeCell ref="A5:A8"/>
    <mergeCell ref="J8:L8"/>
    <mergeCell ref="M8:O8"/>
    <mergeCell ref="Q8:S8"/>
    <mergeCell ref="AH8:AJ8"/>
    <mergeCell ref="AL8:AN8"/>
    <mergeCell ref="AO8:AR8"/>
    <mergeCell ref="AS8:AU8"/>
    <mergeCell ref="AV8:AY8"/>
    <mergeCell ref="AZ8:BB8"/>
    <mergeCell ref="AS6:AU6"/>
    <mergeCell ref="AV6:AY6"/>
    <mergeCell ref="AZ6:BB6"/>
    <mergeCell ref="C8:E8"/>
    <mergeCell ref="F8:H8"/>
    <mergeCell ref="BC8:BF8"/>
    <mergeCell ref="BC6:BF6"/>
    <mergeCell ref="AA6:AD6"/>
    <mergeCell ref="AE6:AG6"/>
  </mergeCells>
  <pageMargins left="0.7" right="0.7" top="0.78740157499999996" bottom="0.78740157499999996" header="0.3" footer="0.3"/>
  <pageSetup paperSize="9" orientation="portrait" r:id="rId1"/>
  <ignoredErrors>
    <ignoredError sqref="J9:BL9 A9:B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/>
  <dimension ref="A1:I47"/>
  <sheetViews>
    <sheetView workbookViewId="0">
      <selection sqref="A1:XFD1048576"/>
    </sheetView>
    <sheetView workbookViewId="1"/>
  </sheetViews>
  <sheetFormatPr baseColWidth="10" defaultRowHeight="13.5"/>
  <cols>
    <col min="2" max="2" width="16.25" customWidth="1"/>
    <col min="3" max="3" width="29.375" bestFit="1" customWidth="1"/>
  </cols>
  <sheetData>
    <row r="1" spans="1:9" ht="15">
      <c r="A1" t="s">
        <v>220</v>
      </c>
      <c r="B1" s="109" t="s">
        <v>224</v>
      </c>
      <c r="C1" s="109" t="s">
        <v>221</v>
      </c>
      <c r="D1" s="109" t="s">
        <v>222</v>
      </c>
    </row>
    <row r="2" spans="1:9" ht="15">
      <c r="A2" s="120">
        <v>101</v>
      </c>
      <c r="B2" s="109">
        <v>3101</v>
      </c>
      <c r="C2" s="109" t="s">
        <v>132</v>
      </c>
      <c r="D2" s="110">
        <f>VLOOKUP(A2,'2018_C4_Beasrbeitet_2'!$A$2:$I$55,6,FALSE)</f>
        <v>22.897890462513619</v>
      </c>
      <c r="G2" s="109">
        <v>0</v>
      </c>
      <c r="H2" s="109" t="s">
        <v>130</v>
      </c>
      <c r="I2" s="110">
        <f>VLOOKUP(G2,'2018_C4_Beasrbeitet_2'!$A$2:$I$55,6,FALSE)</f>
        <v>11.010922866792685</v>
      </c>
    </row>
    <row r="3" spans="1:9" ht="15">
      <c r="A3" s="120">
        <v>102</v>
      </c>
      <c r="B3" s="109">
        <v>3102</v>
      </c>
      <c r="C3" s="109" t="s">
        <v>133</v>
      </c>
      <c r="D3" s="110">
        <f>VLOOKUP(A3,'2018_C4_Beasrbeitet_2'!$A$2:$I$55,6,FALSE)</f>
        <v>7.8196872125115</v>
      </c>
      <c r="G3" s="109">
        <v>241</v>
      </c>
      <c r="H3" s="109" t="s">
        <v>137</v>
      </c>
      <c r="I3" s="110">
        <f>VLOOKUP(G3,'2018_C4_Beasrbeitet_2'!$A$2:$I$55,6,FALSE)</f>
        <v>12.773112234004696</v>
      </c>
    </row>
    <row r="4" spans="1:9" ht="15">
      <c r="A4" s="120">
        <v>103</v>
      </c>
      <c r="B4" s="109">
        <v>3103</v>
      </c>
      <c r="C4" s="109" t="s">
        <v>134</v>
      </c>
      <c r="D4" s="110">
        <f>VLOOKUP(A4,'2018_C4_Beasrbeitet_2'!$A$2:$I$55,6,FALSE)</f>
        <v>21.965666097781348</v>
      </c>
    </row>
    <row r="5" spans="1:9" ht="15">
      <c r="A5" s="120">
        <v>151</v>
      </c>
      <c r="B5" s="109">
        <v>3151</v>
      </c>
      <c r="C5" s="109" t="s">
        <v>94</v>
      </c>
      <c r="D5" s="110">
        <f>VLOOKUP(A5,'2018_C4_Beasrbeitet_2'!$A$2:$I$55,6,FALSE)</f>
        <v>15.396058014131647</v>
      </c>
    </row>
    <row r="6" spans="1:9" ht="15">
      <c r="A6" s="120">
        <v>153</v>
      </c>
      <c r="B6" s="109">
        <v>3153</v>
      </c>
      <c r="C6" s="109" t="s">
        <v>96</v>
      </c>
      <c r="D6" s="110">
        <f>VLOOKUP(A6,'2018_C4_Beasrbeitet_2'!$A$2:$I$55,6,FALSE)</f>
        <v>16.618392469225199</v>
      </c>
    </row>
    <row r="7" spans="1:9" ht="15">
      <c r="A7" s="120">
        <v>154</v>
      </c>
      <c r="B7" s="109">
        <v>3154</v>
      </c>
      <c r="C7" s="109" t="s">
        <v>97</v>
      </c>
      <c r="D7" s="110">
        <f>VLOOKUP(A7,'2018_C4_Beasrbeitet_2'!$A$2:$I$55,6,FALSE)</f>
        <v>12.718378756114603</v>
      </c>
      <c r="F7" t="s">
        <v>225</v>
      </c>
      <c r="G7" t="s">
        <v>120</v>
      </c>
      <c r="H7">
        <f>SMALL(D2:D47,1)</f>
        <v>2.9102844638949672</v>
      </c>
    </row>
    <row r="8" spans="1:9" ht="15">
      <c r="A8" s="120">
        <v>155</v>
      </c>
      <c r="B8" s="109">
        <v>3155</v>
      </c>
      <c r="C8" s="109" t="s">
        <v>98</v>
      </c>
      <c r="D8" s="110">
        <f>VLOOKUP(A8,'2018_C4_Beasrbeitet_2'!$A$2:$I$55,6,FALSE)</f>
        <v>8.1809432146294512</v>
      </c>
      <c r="F8" t="s">
        <v>226</v>
      </c>
      <c r="G8" t="s">
        <v>95</v>
      </c>
      <c r="H8">
        <f>LARGE(D2:D47,1)</f>
        <v>29.114216422219659</v>
      </c>
    </row>
    <row r="9" spans="1:9" ht="15">
      <c r="A9" s="120">
        <v>157</v>
      </c>
      <c r="B9" s="109">
        <v>3157</v>
      </c>
      <c r="C9" s="109" t="s">
        <v>99</v>
      </c>
      <c r="D9" s="110">
        <f>VLOOKUP(A9,'2018_C4_Beasrbeitet_2'!$A$2:$I$55,6,FALSE)</f>
        <v>6.8725868725868722</v>
      </c>
    </row>
    <row r="10" spans="1:9" ht="15">
      <c r="A10" s="120">
        <v>158</v>
      </c>
      <c r="B10" s="109">
        <v>3158</v>
      </c>
      <c r="C10" s="109" t="s">
        <v>100</v>
      </c>
      <c r="D10" s="110">
        <f>VLOOKUP(A10,'2018_C4_Beasrbeitet_2'!$A$2:$I$55,6,FALSE)</f>
        <v>12.110481586402265</v>
      </c>
    </row>
    <row r="11" spans="1:9" ht="15">
      <c r="A11" s="120">
        <v>159</v>
      </c>
      <c r="B11" s="109">
        <v>3159</v>
      </c>
      <c r="C11" s="109" t="s">
        <v>95</v>
      </c>
      <c r="D11" s="110">
        <f>VLOOKUP(A11,'2018_C4_Beasrbeitet_2'!$A$2:$I$55,6,FALSE)</f>
        <v>29.114216422219659</v>
      </c>
    </row>
    <row r="12" spans="1:9" ht="15">
      <c r="A12" s="120">
        <v>241001</v>
      </c>
      <c r="B12" s="109">
        <v>3241001</v>
      </c>
      <c r="C12" s="109" t="s">
        <v>162</v>
      </c>
      <c r="D12" s="110">
        <f>VLOOKUP(A12,'2018_C4_Beasrbeitet_2'!$A$2:$I$55,6,FALSE)</f>
        <v>15.644649713427189</v>
      </c>
    </row>
    <row r="13" spans="1:9" ht="15">
      <c r="A13" s="120">
        <v>241999</v>
      </c>
      <c r="B13" s="109">
        <v>3241999</v>
      </c>
      <c r="C13" s="109" t="s">
        <v>163</v>
      </c>
      <c r="D13" s="110">
        <f>VLOOKUP(A13,'2018_C4_Beasrbeitet_2'!$A$2:$I$55,6,FALSE)</f>
        <v>7.6793998618102846</v>
      </c>
    </row>
    <row r="14" spans="1:9" ht="15">
      <c r="A14" s="120">
        <v>251</v>
      </c>
      <c r="B14" s="109">
        <v>3251</v>
      </c>
      <c r="C14" s="109" t="s">
        <v>101</v>
      </c>
      <c r="D14" s="110">
        <f>VLOOKUP(A14,'2018_C4_Beasrbeitet_2'!$A$2:$I$55,6,FALSE)</f>
        <v>6.785967399007796</v>
      </c>
    </row>
    <row r="15" spans="1:9" ht="15">
      <c r="A15" s="120">
        <v>252</v>
      </c>
      <c r="B15" s="109">
        <v>3252</v>
      </c>
      <c r="C15" s="109" t="s">
        <v>102</v>
      </c>
      <c r="D15" s="110">
        <f>VLOOKUP(A15,'2018_C4_Beasrbeitet_2'!$A$2:$I$55,6,FALSE)</f>
        <v>10.60358890701468</v>
      </c>
    </row>
    <row r="16" spans="1:9" ht="15">
      <c r="A16" s="120">
        <v>254</v>
      </c>
      <c r="B16" s="109">
        <v>3254</v>
      </c>
      <c r="C16" s="109" t="s">
        <v>103</v>
      </c>
      <c r="D16" s="110">
        <f>VLOOKUP(A16,'2018_C4_Beasrbeitet_2'!$A$2:$I$55,6,FALSE)</f>
        <v>15.638575152041703</v>
      </c>
    </row>
    <row r="17" spans="1:4" ht="15">
      <c r="A17" s="120">
        <v>255</v>
      </c>
      <c r="B17" s="109">
        <v>3255</v>
      </c>
      <c r="C17" s="109" t="s">
        <v>104</v>
      </c>
      <c r="D17" s="110">
        <f>VLOOKUP(A17,'2018_C4_Beasrbeitet_2'!$A$2:$I$55,6,FALSE)</f>
        <v>11.190476190476192</v>
      </c>
    </row>
    <row r="18" spans="1:4" ht="15">
      <c r="A18" s="120">
        <v>256</v>
      </c>
      <c r="B18" s="109">
        <v>3256</v>
      </c>
      <c r="C18" s="109" t="s">
        <v>105</v>
      </c>
      <c r="D18" s="110">
        <f>VLOOKUP(A18,'2018_C4_Beasrbeitet_2'!$A$2:$I$55,6,FALSE)</f>
        <v>6.2463683904706562</v>
      </c>
    </row>
    <row r="19" spans="1:4" ht="15">
      <c r="A19" s="120">
        <v>257</v>
      </c>
      <c r="B19" s="109">
        <v>3257</v>
      </c>
      <c r="C19" s="109" t="s">
        <v>106</v>
      </c>
      <c r="D19" s="110">
        <f>VLOOKUP(A19,'2018_C4_Beasrbeitet_2'!$A$2:$I$55,6,FALSE)</f>
        <v>8.0931586608442512</v>
      </c>
    </row>
    <row r="20" spans="1:4" ht="15">
      <c r="A20" s="120">
        <v>351</v>
      </c>
      <c r="B20" s="109">
        <v>3351</v>
      </c>
      <c r="C20" s="109" t="s">
        <v>107</v>
      </c>
      <c r="D20" s="110">
        <f>VLOOKUP(A20,'2018_C4_Beasrbeitet_2'!$A$2:$I$55,6,FALSE)</f>
        <v>13.554392088423503</v>
      </c>
    </row>
    <row r="21" spans="1:4" ht="15">
      <c r="A21" s="120">
        <v>352</v>
      </c>
      <c r="B21" s="109">
        <v>3352</v>
      </c>
      <c r="C21" s="109" t="s">
        <v>108</v>
      </c>
      <c r="D21" s="110">
        <f>VLOOKUP(A21,'2018_C4_Beasrbeitet_2'!$A$2:$I$55,6,FALSE)</f>
        <v>6.3041385948026951</v>
      </c>
    </row>
    <row r="22" spans="1:4" ht="15">
      <c r="A22" s="120">
        <v>353</v>
      </c>
      <c r="B22" s="109">
        <v>3353</v>
      </c>
      <c r="C22" s="109" t="s">
        <v>109</v>
      </c>
      <c r="D22" s="110">
        <f>VLOOKUP(A22,'2018_C4_Beasrbeitet_2'!$A$2:$I$55,6,FALSE)</f>
        <v>6.7604581673306772</v>
      </c>
    </row>
    <row r="23" spans="1:4" ht="15">
      <c r="A23" s="120">
        <v>354</v>
      </c>
      <c r="B23" s="109">
        <v>3354</v>
      </c>
      <c r="C23" s="109" t="s">
        <v>110</v>
      </c>
      <c r="D23" s="110">
        <f>VLOOKUP(A23,'2018_C4_Beasrbeitet_2'!$A$2:$I$55,6,FALSE)</f>
        <v>8.862629246676514</v>
      </c>
    </row>
    <row r="24" spans="1:4" ht="15">
      <c r="A24" s="120">
        <v>355</v>
      </c>
      <c r="B24" s="109">
        <v>3355</v>
      </c>
      <c r="C24" s="109" t="s">
        <v>111</v>
      </c>
      <c r="D24" s="110">
        <f>VLOOKUP(A24,'2018_C4_Beasrbeitet_2'!$A$2:$I$55,6,FALSE)</f>
        <v>13.85921665297179</v>
      </c>
    </row>
    <row r="25" spans="1:4" ht="15">
      <c r="A25" s="120">
        <v>356</v>
      </c>
      <c r="B25" s="109">
        <v>3356</v>
      </c>
      <c r="C25" s="109" t="s">
        <v>112</v>
      </c>
      <c r="D25" s="110">
        <f>VLOOKUP(A25,'2018_C4_Beasrbeitet_2'!$A$2:$I$55,6,FALSE)</f>
        <v>9.9823840281855549</v>
      </c>
    </row>
    <row r="26" spans="1:4" ht="15">
      <c r="A26" s="120">
        <v>357</v>
      </c>
      <c r="B26" s="109">
        <v>3357</v>
      </c>
      <c r="C26" s="109" t="s">
        <v>113</v>
      </c>
      <c r="D26" s="110">
        <f>VLOOKUP(A26,'2018_C4_Beasrbeitet_2'!$A$2:$I$55,6,FALSE)</f>
        <v>8.7077093732667787</v>
      </c>
    </row>
    <row r="27" spans="1:4" ht="15">
      <c r="A27" s="120">
        <v>358</v>
      </c>
      <c r="B27" s="109">
        <v>3358</v>
      </c>
      <c r="C27" s="109" t="s">
        <v>114</v>
      </c>
      <c r="D27" s="110">
        <f>VLOOKUP(A27,'2018_C4_Beasrbeitet_2'!$A$2:$I$55,6,FALSE)</f>
        <v>7.3742428232815378</v>
      </c>
    </row>
    <row r="28" spans="1:4" ht="15">
      <c r="A28" s="120">
        <v>359</v>
      </c>
      <c r="B28" s="109">
        <v>3359</v>
      </c>
      <c r="C28" s="109" t="s">
        <v>115</v>
      </c>
      <c r="D28" s="110">
        <f>VLOOKUP(A28,'2018_C4_Beasrbeitet_2'!$A$2:$I$55,6,FALSE)</f>
        <v>7.7137176938369789</v>
      </c>
    </row>
    <row r="29" spans="1:4" ht="15">
      <c r="A29" s="120">
        <v>360</v>
      </c>
      <c r="B29" s="109">
        <v>3360</v>
      </c>
      <c r="C29" s="109" t="s">
        <v>116</v>
      </c>
      <c r="D29" s="110">
        <f>VLOOKUP(A29,'2018_C4_Beasrbeitet_2'!$A$2:$I$55,6,FALSE)</f>
        <v>14.578910120311395</v>
      </c>
    </row>
    <row r="30" spans="1:4" ht="15">
      <c r="A30" s="120">
        <v>361</v>
      </c>
      <c r="B30" s="109">
        <v>3361</v>
      </c>
      <c r="C30" s="109" t="s">
        <v>117</v>
      </c>
      <c r="D30" s="110">
        <f>VLOOKUP(A30,'2018_C4_Beasrbeitet_2'!$A$2:$I$55,6,FALSE)</f>
        <v>8.2403824265877521</v>
      </c>
    </row>
    <row r="31" spans="1:4" ht="15">
      <c r="A31" s="120">
        <v>401</v>
      </c>
      <c r="B31" s="109">
        <v>3401</v>
      </c>
      <c r="C31" s="109" t="s">
        <v>139</v>
      </c>
      <c r="D31" s="110">
        <f>VLOOKUP(A31,'2018_C4_Beasrbeitet_2'!$A$2:$I$55,6,FALSE)</f>
        <v>8.9630931458699479</v>
      </c>
    </row>
    <row r="32" spans="1:4" ht="15">
      <c r="A32" s="120">
        <v>402</v>
      </c>
      <c r="B32" s="109">
        <v>3402</v>
      </c>
      <c r="C32" s="109" t="s">
        <v>140</v>
      </c>
      <c r="D32" s="110">
        <f>VLOOKUP(A32,'2018_C4_Beasrbeitet_2'!$A$2:$I$55,6,FALSE)</f>
        <v>8.9716684155299049</v>
      </c>
    </row>
    <row r="33" spans="1:4" ht="15">
      <c r="A33" s="120">
        <v>403</v>
      </c>
      <c r="B33" s="109">
        <v>3403</v>
      </c>
      <c r="C33" s="109" t="s">
        <v>141</v>
      </c>
      <c r="D33" s="110">
        <f>VLOOKUP(A33,'2018_C4_Beasrbeitet_2'!$A$2:$I$55,6,FALSE)</f>
        <v>18.664488462323874</v>
      </c>
    </row>
    <row r="34" spans="1:4" ht="15">
      <c r="A34" s="120">
        <v>404</v>
      </c>
      <c r="B34" s="109">
        <v>3404</v>
      </c>
      <c r="C34" s="109" t="s">
        <v>142</v>
      </c>
      <c r="D34" s="110">
        <f>VLOOKUP(A34,'2018_C4_Beasrbeitet_2'!$A$2:$I$55,6,FALSE)</f>
        <v>10.994833752814943</v>
      </c>
    </row>
    <row r="35" spans="1:4" ht="15">
      <c r="A35" s="120">
        <v>405</v>
      </c>
      <c r="B35" s="109">
        <v>3405</v>
      </c>
      <c r="C35" s="109" t="s">
        <v>143</v>
      </c>
      <c r="D35" s="110">
        <f>VLOOKUP(A35,'2018_C4_Beasrbeitet_2'!$A$2:$I$55,6,FALSE)</f>
        <v>13.782252989301448</v>
      </c>
    </row>
    <row r="36" spans="1:4" ht="15">
      <c r="A36" s="120">
        <v>451</v>
      </c>
      <c r="B36" s="109">
        <v>3451</v>
      </c>
      <c r="C36" s="109" t="s">
        <v>118</v>
      </c>
      <c r="D36" s="110">
        <f>VLOOKUP(A36,'2018_C4_Beasrbeitet_2'!$A$2:$I$55,6,FALSE)</f>
        <v>5.8051341890315049</v>
      </c>
    </row>
    <row r="37" spans="1:4" ht="15">
      <c r="A37" s="120">
        <v>452</v>
      </c>
      <c r="B37" s="109">
        <v>3452</v>
      </c>
      <c r="C37" s="109" t="s">
        <v>119</v>
      </c>
      <c r="D37" s="110">
        <f>VLOOKUP(A37,'2018_C4_Beasrbeitet_2'!$A$2:$I$55,6,FALSE)</f>
        <v>8.2466918714555764</v>
      </c>
    </row>
    <row r="38" spans="1:4" ht="15">
      <c r="A38" s="120">
        <v>453</v>
      </c>
      <c r="B38" s="109">
        <v>3453</v>
      </c>
      <c r="C38" s="109" t="s">
        <v>120</v>
      </c>
      <c r="D38" s="110">
        <f>VLOOKUP(A38,'2018_C4_Beasrbeitet_2'!$A$2:$I$55,6,FALSE)</f>
        <v>2.9102844638949672</v>
      </c>
    </row>
    <row r="39" spans="1:4" ht="15">
      <c r="A39" s="120">
        <v>454</v>
      </c>
      <c r="B39" s="109">
        <v>3454</v>
      </c>
      <c r="C39" s="109" t="s">
        <v>121</v>
      </c>
      <c r="D39" s="110">
        <f>VLOOKUP(A39,'2018_C4_Beasrbeitet_2'!$A$2:$I$55,6,FALSE)</f>
        <v>6.5376864167674329</v>
      </c>
    </row>
    <row r="40" spans="1:4" ht="15">
      <c r="A40" s="120">
        <v>455</v>
      </c>
      <c r="B40" s="109">
        <v>3455</v>
      </c>
      <c r="C40" s="109" t="s">
        <v>122</v>
      </c>
      <c r="D40" s="110">
        <f>VLOOKUP(A40,'2018_C4_Beasrbeitet_2'!$A$2:$I$55,6,FALSE)</f>
        <v>11.837048424289009</v>
      </c>
    </row>
    <row r="41" spans="1:4" ht="15">
      <c r="A41" s="120">
        <v>456</v>
      </c>
      <c r="B41" s="109">
        <v>3456</v>
      </c>
      <c r="C41" s="109" t="s">
        <v>123</v>
      </c>
      <c r="D41" s="110">
        <f>VLOOKUP(A41,'2018_C4_Beasrbeitet_2'!$A$2:$I$55,6,FALSE)</f>
        <v>6.5814943863724356</v>
      </c>
    </row>
    <row r="42" spans="1:4" ht="15">
      <c r="A42" s="120">
        <v>457</v>
      </c>
      <c r="B42" s="109">
        <v>3457</v>
      </c>
      <c r="C42" s="109" t="s">
        <v>124</v>
      </c>
      <c r="D42" s="110">
        <f>VLOOKUP(A42,'2018_C4_Beasrbeitet_2'!$A$2:$I$55,6,FALSE)</f>
        <v>8.6263901412684092</v>
      </c>
    </row>
    <row r="43" spans="1:4" ht="15">
      <c r="A43" s="120">
        <v>458</v>
      </c>
      <c r="B43" s="109">
        <v>3458</v>
      </c>
      <c r="C43" s="109" t="s">
        <v>125</v>
      </c>
      <c r="D43" s="110">
        <f>VLOOKUP(A43,'2018_C4_Beasrbeitet_2'!$A$2:$I$55,6,FALSE)</f>
        <v>4.20954162768943</v>
      </c>
    </row>
    <row r="44" spans="1:4" ht="15">
      <c r="A44" s="120">
        <v>459</v>
      </c>
      <c r="B44" s="109">
        <v>3459</v>
      </c>
      <c r="C44" s="109" t="s">
        <v>126</v>
      </c>
      <c r="D44" s="110">
        <f>VLOOKUP(A44,'2018_C4_Beasrbeitet_2'!$A$2:$I$55,6,FALSE)</f>
        <v>3.9975247524752477</v>
      </c>
    </row>
    <row r="45" spans="1:4" ht="15">
      <c r="A45" s="120">
        <v>460</v>
      </c>
      <c r="B45" s="109">
        <v>3460</v>
      </c>
      <c r="C45" s="109" t="s">
        <v>127</v>
      </c>
      <c r="D45" s="110">
        <f>VLOOKUP(A45,'2018_C4_Beasrbeitet_2'!$A$2:$I$55,6,FALSE)</f>
        <v>4.1569026999490575</v>
      </c>
    </row>
    <row r="46" spans="1:4" ht="15">
      <c r="A46" s="120">
        <v>461</v>
      </c>
      <c r="B46" s="109">
        <v>3461</v>
      </c>
      <c r="C46" s="109" t="s">
        <v>128</v>
      </c>
      <c r="D46" s="110">
        <f>VLOOKUP(A46,'2018_C4_Beasrbeitet_2'!$A$2:$I$55,6,FALSE)</f>
        <v>5.6619144602851321</v>
      </c>
    </row>
    <row r="47" spans="1:4" ht="15">
      <c r="A47" s="120">
        <v>462</v>
      </c>
      <c r="B47" s="109">
        <v>3462</v>
      </c>
      <c r="C47" s="109" t="s">
        <v>129</v>
      </c>
      <c r="D47" s="110">
        <f>VLOOKUP(A47,'2018_C4_Beasrbeitet_2'!$A$2:$I$55,6,FALSE)</f>
        <v>5.9649122807017543</v>
      </c>
    </row>
  </sheetData>
  <conditionalFormatting sqref="C2:D47">
    <cfRule type="expression" dxfId="0" priority="1">
      <formula>"$C$2:$C47=kkleinste($D$2:$D$47)"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 filterMode="1"/>
  <dimension ref="B1:Z390"/>
  <sheetViews>
    <sheetView topLeftCell="G1" workbookViewId="0">
      <selection activeCell="S23" sqref="S23"/>
    </sheetView>
    <sheetView workbookViewId="1"/>
  </sheetViews>
  <sheetFormatPr baseColWidth="10" defaultRowHeight="13.5"/>
  <cols>
    <col min="2" max="2" width="17" customWidth="1"/>
    <col min="4" max="4" width="27.875" customWidth="1"/>
    <col min="6" max="10" width="11" customWidth="1"/>
    <col min="14" max="14" width="32.25" bestFit="1" customWidth="1"/>
    <col min="15" max="15" width="28.375" bestFit="1" customWidth="1"/>
    <col min="16" max="16" width="30" bestFit="1" customWidth="1"/>
    <col min="17" max="17" width="19.75" customWidth="1"/>
    <col min="21" max="21" width="25.5" customWidth="1"/>
    <col min="22" max="22" width="32.25" bestFit="1" customWidth="1"/>
    <col min="23" max="23" width="26.375" bestFit="1" customWidth="1"/>
    <col min="24" max="24" width="28" bestFit="1" customWidth="1"/>
    <col min="25" max="25" width="17.5" bestFit="1" customWidth="1"/>
  </cols>
  <sheetData>
    <row r="1" spans="4:17" ht="15">
      <c r="D1" s="36" t="s">
        <v>146</v>
      </c>
      <c r="E1" s="36"/>
      <c r="F1" s="36"/>
      <c r="G1" s="36"/>
      <c r="H1" s="36"/>
      <c r="I1" s="36"/>
      <c r="J1" s="36"/>
      <c r="K1" s="36"/>
      <c r="L1" s="36"/>
      <c r="M1" s="36"/>
    </row>
    <row r="2" spans="4:17" ht="15">
      <c r="D2" s="36" t="s">
        <v>2</v>
      </c>
      <c r="E2" s="36"/>
      <c r="F2" s="36"/>
      <c r="G2" s="36"/>
      <c r="H2" s="36"/>
      <c r="I2" s="36"/>
      <c r="J2" s="36"/>
      <c r="K2" s="36"/>
      <c r="L2" s="36"/>
      <c r="M2" s="36"/>
    </row>
    <row r="3" spans="4:17" ht="15">
      <c r="D3" s="36" t="s">
        <v>3</v>
      </c>
      <c r="E3" s="36"/>
      <c r="F3" s="36"/>
      <c r="G3" s="36"/>
      <c r="H3" s="36"/>
      <c r="I3" s="36"/>
      <c r="J3" s="36"/>
      <c r="K3" s="36"/>
      <c r="L3" s="36"/>
      <c r="M3" s="36"/>
    </row>
    <row r="4" spans="4:17" ht="15">
      <c r="D4" s="170" t="s">
        <v>4</v>
      </c>
      <c r="E4" s="36"/>
      <c r="F4" s="36"/>
      <c r="G4" s="36"/>
      <c r="H4" s="36"/>
      <c r="I4" s="36"/>
      <c r="J4" s="36"/>
      <c r="K4" s="36"/>
      <c r="L4" s="36"/>
      <c r="M4" s="36"/>
    </row>
    <row r="5" spans="4:17" ht="15">
      <c r="D5" s="36" t="s">
        <v>3</v>
      </c>
      <c r="E5" s="36"/>
      <c r="F5" s="36"/>
      <c r="G5" s="36"/>
      <c r="H5" s="36"/>
      <c r="I5" s="36"/>
      <c r="J5" s="36"/>
      <c r="K5" s="36"/>
      <c r="L5" s="36"/>
      <c r="M5" s="36"/>
    </row>
    <row r="6" spans="4:17" ht="15">
      <c r="D6" s="36" t="s">
        <v>147</v>
      </c>
      <c r="E6" s="36"/>
      <c r="F6" s="36"/>
      <c r="G6" s="36"/>
      <c r="H6" s="36"/>
      <c r="I6" s="36"/>
      <c r="J6" s="36"/>
      <c r="K6" s="36"/>
      <c r="L6" s="36"/>
      <c r="M6" s="36"/>
    </row>
    <row r="7" spans="4:17" ht="15">
      <c r="D7" s="36" t="s">
        <v>6</v>
      </c>
      <c r="E7" s="36"/>
      <c r="F7" s="36"/>
      <c r="G7" s="36"/>
      <c r="H7" s="36"/>
      <c r="I7" s="36"/>
      <c r="J7" s="36"/>
      <c r="K7" s="36"/>
      <c r="L7" s="36"/>
      <c r="M7" s="36"/>
    </row>
    <row r="8" spans="4:17" ht="15">
      <c r="D8" s="36" t="s">
        <v>7</v>
      </c>
      <c r="E8" s="36"/>
      <c r="F8" s="36"/>
      <c r="G8" s="36"/>
      <c r="H8" s="36"/>
      <c r="I8" s="36"/>
      <c r="J8" s="36"/>
      <c r="K8" s="36"/>
      <c r="L8" s="36"/>
      <c r="M8" s="36"/>
    </row>
    <row r="9" spans="4:17" ht="15">
      <c r="D9" s="36" t="s">
        <v>148</v>
      </c>
      <c r="E9" s="36"/>
      <c r="F9" s="36"/>
      <c r="G9" s="36"/>
      <c r="H9" s="36"/>
      <c r="I9" s="36"/>
      <c r="J9" s="36"/>
      <c r="K9" s="36"/>
      <c r="L9" s="36"/>
      <c r="M9" s="36"/>
    </row>
    <row r="10" spans="4:17" ht="15">
      <c r="D10" s="36" t="s">
        <v>3</v>
      </c>
      <c r="E10" s="36"/>
      <c r="F10" s="36"/>
      <c r="G10" s="36"/>
      <c r="H10" s="36"/>
      <c r="I10" s="36"/>
      <c r="J10" s="36"/>
      <c r="K10" s="36"/>
      <c r="L10" s="36"/>
      <c r="M10" s="36"/>
    </row>
    <row r="11" spans="4:17" ht="15">
      <c r="D11" s="36" t="s">
        <v>149</v>
      </c>
      <c r="E11" s="36"/>
      <c r="F11" s="36"/>
      <c r="G11" s="36"/>
      <c r="H11" s="36"/>
      <c r="I11" s="36"/>
      <c r="J11" s="36"/>
      <c r="K11" s="36"/>
      <c r="L11" s="36"/>
      <c r="M11" s="36"/>
    </row>
    <row r="12" spans="4:17" ht="15">
      <c r="D12" s="36" t="s">
        <v>3</v>
      </c>
      <c r="E12" s="36"/>
      <c r="F12" s="36"/>
      <c r="G12" s="36"/>
      <c r="H12" s="36"/>
      <c r="I12" s="36"/>
      <c r="J12" s="36"/>
      <c r="K12" s="36"/>
      <c r="L12" s="36"/>
      <c r="M12" s="36"/>
    </row>
    <row r="13" spans="4:17">
      <c r="D13" s="342" t="s">
        <v>10</v>
      </c>
      <c r="E13" s="345" t="s">
        <v>11</v>
      </c>
      <c r="F13" s="346"/>
      <c r="G13" s="346"/>
      <c r="H13" s="346"/>
      <c r="I13" s="346"/>
      <c r="J13" s="346"/>
      <c r="K13" s="346"/>
      <c r="L13" s="346"/>
      <c r="M13" s="347"/>
    </row>
    <row r="14" spans="4:17">
      <c r="D14" s="343"/>
      <c r="E14" s="345" t="s">
        <v>12</v>
      </c>
      <c r="F14" s="346"/>
      <c r="G14" s="347"/>
      <c r="H14" s="345" t="s">
        <v>13</v>
      </c>
      <c r="I14" s="346"/>
      <c r="J14" s="347"/>
      <c r="K14" s="345" t="s">
        <v>14</v>
      </c>
      <c r="L14" s="346"/>
      <c r="M14" s="347"/>
    </row>
    <row r="15" spans="4:17">
      <c r="D15" s="343"/>
      <c r="E15" s="37" t="s">
        <v>15</v>
      </c>
      <c r="F15" s="37" t="s">
        <v>16</v>
      </c>
      <c r="G15" s="37" t="s">
        <v>17</v>
      </c>
      <c r="H15" s="37" t="s">
        <v>15</v>
      </c>
      <c r="I15" s="37" t="s">
        <v>16</v>
      </c>
      <c r="J15" s="37" t="s">
        <v>17</v>
      </c>
      <c r="K15" s="37" t="s">
        <v>15</v>
      </c>
      <c r="L15" s="37" t="s">
        <v>16</v>
      </c>
      <c r="M15" s="37" t="s">
        <v>17</v>
      </c>
      <c r="N15" s="35"/>
      <c r="O15" s="35"/>
      <c r="P15" s="35"/>
      <c r="Q15" s="32"/>
    </row>
    <row r="16" spans="4:17">
      <c r="D16" s="344"/>
      <c r="E16" s="37" t="s">
        <v>18</v>
      </c>
      <c r="F16" s="37" t="s">
        <v>19</v>
      </c>
      <c r="G16" s="37" t="s">
        <v>20</v>
      </c>
      <c r="H16" s="37" t="s">
        <v>21</v>
      </c>
      <c r="I16" s="37" t="s">
        <v>22</v>
      </c>
      <c r="J16" s="37" t="s">
        <v>23</v>
      </c>
      <c r="K16" s="37" t="s">
        <v>24</v>
      </c>
      <c r="L16" s="37" t="s">
        <v>25</v>
      </c>
      <c r="M16" s="37" t="s">
        <v>26</v>
      </c>
    </row>
    <row r="17" spans="3:26">
      <c r="C17">
        <v>1</v>
      </c>
      <c r="D17" s="39" t="s">
        <v>27</v>
      </c>
      <c r="E17" s="41"/>
      <c r="F17" s="41"/>
      <c r="G17" s="41"/>
      <c r="H17" s="41"/>
      <c r="I17" s="41"/>
      <c r="J17" s="41"/>
      <c r="K17" s="41"/>
      <c r="L17" s="41"/>
      <c r="M17" s="40"/>
      <c r="N17" s="38" t="s">
        <v>29</v>
      </c>
      <c r="O17" s="42" t="s">
        <v>30</v>
      </c>
      <c r="P17" s="38" t="s">
        <v>31</v>
      </c>
      <c r="Q17" s="42" t="s">
        <v>32</v>
      </c>
      <c r="R17" s="48" t="s">
        <v>150</v>
      </c>
      <c r="S17" s="49" t="s">
        <v>151</v>
      </c>
      <c r="T17" s="49"/>
      <c r="U17" s="49"/>
      <c r="V17" s="38" t="s">
        <v>29</v>
      </c>
      <c r="W17" s="42" t="s">
        <v>30</v>
      </c>
      <c r="X17" s="38" t="s">
        <v>31</v>
      </c>
      <c r="Y17" s="42" t="s">
        <v>32</v>
      </c>
      <c r="Z17" t="s">
        <v>150</v>
      </c>
    </row>
    <row r="18" spans="3:26">
      <c r="D18" s="42" t="s">
        <v>28</v>
      </c>
      <c r="E18" s="43">
        <v>2956773</v>
      </c>
      <c r="F18" s="43">
        <v>1604003</v>
      </c>
      <c r="G18" s="43">
        <v>1352770</v>
      </c>
      <c r="H18" s="43">
        <v>2700138</v>
      </c>
      <c r="I18" s="43">
        <v>1433181</v>
      </c>
      <c r="J18" s="43">
        <v>1266957</v>
      </c>
      <c r="K18" s="46">
        <v>255519</v>
      </c>
      <c r="L18" s="43">
        <v>170046</v>
      </c>
      <c r="M18" s="43">
        <v>85473</v>
      </c>
      <c r="N18" s="44">
        <v>62255</v>
      </c>
      <c r="O18" s="43">
        <v>77878</v>
      </c>
      <c r="P18" s="44">
        <v>28135</v>
      </c>
      <c r="Q18" s="43">
        <v>87251</v>
      </c>
      <c r="R18" s="45">
        <f>SUM(N18:Q18)</f>
        <v>255519</v>
      </c>
      <c r="S18" t="str">
        <f>IF(R18=K18,"RICHTIG","FALSCH")</f>
        <v>RICHTIG</v>
      </c>
      <c r="V18" s="2">
        <f>N18/R18*100</f>
        <v>24.364137304857955</v>
      </c>
      <c r="W18" s="2">
        <f>O18/R18*100</f>
        <v>30.478359730587552</v>
      </c>
      <c r="X18" s="2">
        <f>P18/R18*100</f>
        <v>11.010922866792685</v>
      </c>
      <c r="Y18" s="2">
        <f>Q18/R18*100</f>
        <v>34.146580097761806</v>
      </c>
      <c r="Z18" s="2">
        <f>SUM(V18:Y18)</f>
        <v>100</v>
      </c>
    </row>
    <row r="19" spans="3:26" hidden="1">
      <c r="D19" s="38" t="s">
        <v>29</v>
      </c>
      <c r="E19" s="44">
        <v>358054</v>
      </c>
      <c r="F19" s="44">
        <v>205911</v>
      </c>
      <c r="G19" s="44">
        <v>152143</v>
      </c>
      <c r="H19" s="44">
        <v>295522</v>
      </c>
      <c r="I19" s="44">
        <v>163507</v>
      </c>
      <c r="J19" s="44">
        <v>132015</v>
      </c>
      <c r="K19" s="46">
        <v>62255</v>
      </c>
      <c r="L19" s="44">
        <v>42187</v>
      </c>
      <c r="M19" s="44">
        <v>20068</v>
      </c>
      <c r="R19" s="45"/>
      <c r="V19" s="2"/>
      <c r="W19" s="2"/>
      <c r="X19" s="2"/>
      <c r="Y19" s="2"/>
      <c r="Z19" s="2"/>
    </row>
    <row r="20" spans="3:26" hidden="1">
      <c r="D20" s="42" t="s">
        <v>30</v>
      </c>
      <c r="E20" s="43">
        <v>1928124</v>
      </c>
      <c r="F20" s="43">
        <v>1016237</v>
      </c>
      <c r="G20" s="43">
        <v>911887</v>
      </c>
      <c r="H20" s="43">
        <v>1849817</v>
      </c>
      <c r="I20" s="43">
        <v>965180</v>
      </c>
      <c r="J20" s="43">
        <v>884637</v>
      </c>
      <c r="K20" s="46">
        <v>77878</v>
      </c>
      <c r="L20" s="43">
        <v>50792</v>
      </c>
      <c r="M20" s="43">
        <v>27086</v>
      </c>
      <c r="R20" s="45"/>
      <c r="V20" s="2"/>
      <c r="W20" s="2"/>
      <c r="X20" s="2"/>
      <c r="Y20" s="2"/>
      <c r="Z20" s="2"/>
    </row>
    <row r="21" spans="3:26" hidden="1">
      <c r="D21" s="38" t="s">
        <v>31</v>
      </c>
      <c r="E21" s="44">
        <v>373190</v>
      </c>
      <c r="F21" s="44">
        <v>207261</v>
      </c>
      <c r="G21" s="44">
        <v>165929</v>
      </c>
      <c r="H21" s="44">
        <v>344965</v>
      </c>
      <c r="I21" s="44">
        <v>191938</v>
      </c>
      <c r="J21" s="44">
        <v>153027</v>
      </c>
      <c r="K21" s="46">
        <v>28135</v>
      </c>
      <c r="L21" s="44">
        <v>15264</v>
      </c>
      <c r="M21" s="44">
        <v>12871</v>
      </c>
      <c r="R21" s="45"/>
      <c r="V21" s="2"/>
      <c r="W21" s="2"/>
      <c r="X21" s="2"/>
      <c r="Y21" s="2"/>
      <c r="Z21" s="2"/>
    </row>
    <row r="22" spans="3:26" hidden="1">
      <c r="D22" s="42" t="s">
        <v>32</v>
      </c>
      <c r="E22" s="43">
        <v>297405</v>
      </c>
      <c r="F22" s="43">
        <v>174594</v>
      </c>
      <c r="G22" s="43">
        <v>122811</v>
      </c>
      <c r="H22" s="43">
        <v>209834</v>
      </c>
      <c r="I22" s="43">
        <v>112556</v>
      </c>
      <c r="J22" s="43">
        <v>97278</v>
      </c>
      <c r="K22" s="46">
        <v>87251</v>
      </c>
      <c r="L22" s="43">
        <v>61803</v>
      </c>
      <c r="M22" s="43">
        <v>25448</v>
      </c>
      <c r="R22" s="45"/>
      <c r="V22" s="2"/>
      <c r="W22" s="2"/>
      <c r="X22" s="2"/>
      <c r="Y22" s="2"/>
      <c r="Z22" s="2"/>
    </row>
    <row r="23" spans="3:26">
      <c r="C23">
        <v>2</v>
      </c>
      <c r="D23" s="39" t="s">
        <v>33</v>
      </c>
      <c r="E23" s="41"/>
      <c r="F23" s="41"/>
      <c r="G23" s="41"/>
      <c r="H23" s="41"/>
      <c r="I23" s="41"/>
      <c r="J23" s="41"/>
      <c r="K23" s="47"/>
      <c r="L23" s="41"/>
      <c r="M23" s="40"/>
      <c r="R23" s="45"/>
      <c r="V23" s="2"/>
      <c r="W23" s="2"/>
      <c r="X23" s="2"/>
      <c r="Y23" s="2"/>
      <c r="Z23" s="2"/>
    </row>
    <row r="24" spans="3:26">
      <c r="D24" s="42" t="s">
        <v>28</v>
      </c>
      <c r="E24" s="43">
        <v>640237</v>
      </c>
      <c r="F24" s="43">
        <v>356306</v>
      </c>
      <c r="G24" s="43">
        <v>283931</v>
      </c>
      <c r="H24" s="43">
        <v>592988</v>
      </c>
      <c r="I24" s="43">
        <v>324752</v>
      </c>
      <c r="J24" s="43">
        <v>268236</v>
      </c>
      <c r="K24" s="46">
        <v>47066</v>
      </c>
      <c r="L24" s="43">
        <v>31429</v>
      </c>
      <c r="M24" s="43">
        <v>15637</v>
      </c>
      <c r="N24" s="44">
        <v>10274</v>
      </c>
      <c r="O24" s="43">
        <v>15630</v>
      </c>
      <c r="P24" s="44">
        <v>9020</v>
      </c>
      <c r="Q24" s="43">
        <v>12142</v>
      </c>
      <c r="R24" s="45">
        <f>SUM(N24:Q24)</f>
        <v>47066</v>
      </c>
      <c r="S24" t="str">
        <f>IF(R24=K24,"RICHTIG","FALSCH")</f>
        <v>RICHTIG</v>
      </c>
      <c r="V24" s="2">
        <f>N24/R24*100</f>
        <v>21.828921089533846</v>
      </c>
      <c r="W24" s="2">
        <f>O24/R24*100</f>
        <v>33.208685675434495</v>
      </c>
      <c r="X24" s="2">
        <f>P24/R24*100</f>
        <v>19.164577401946204</v>
      </c>
      <c r="Y24" s="2">
        <f>Q24/R24*100</f>
        <v>25.797815833085451</v>
      </c>
      <c r="Z24" s="2">
        <f>SUM(V24:Y24)</f>
        <v>100</v>
      </c>
    </row>
    <row r="25" spans="3:26" hidden="1">
      <c r="D25" s="38" t="s">
        <v>29</v>
      </c>
      <c r="E25" s="44">
        <v>68410</v>
      </c>
      <c r="F25" s="44">
        <v>39131</v>
      </c>
      <c r="G25" s="44">
        <v>29279</v>
      </c>
      <c r="H25" s="44">
        <v>58084</v>
      </c>
      <c r="I25" s="44">
        <v>32131</v>
      </c>
      <c r="J25" s="44">
        <v>25953</v>
      </c>
      <c r="K25" s="46">
        <v>10274</v>
      </c>
      <c r="L25" s="44">
        <v>6959</v>
      </c>
      <c r="M25" s="44">
        <v>3315</v>
      </c>
      <c r="V25" s="2"/>
      <c r="W25" s="2"/>
      <c r="X25" s="2"/>
      <c r="Y25" s="2"/>
      <c r="Z25" s="2"/>
    </row>
    <row r="26" spans="3:26" hidden="1">
      <c r="D26" s="42" t="s">
        <v>30</v>
      </c>
      <c r="E26" s="43">
        <v>410467</v>
      </c>
      <c r="F26" s="43">
        <v>219918</v>
      </c>
      <c r="G26" s="43">
        <v>190549</v>
      </c>
      <c r="H26" s="43">
        <v>394775</v>
      </c>
      <c r="I26" s="43">
        <v>209417</v>
      </c>
      <c r="J26" s="43">
        <v>185358</v>
      </c>
      <c r="K26" s="46">
        <v>15630</v>
      </c>
      <c r="L26" s="43">
        <v>10464</v>
      </c>
      <c r="M26" s="43">
        <v>5166</v>
      </c>
      <c r="R26" s="45"/>
      <c r="V26" s="2"/>
      <c r="W26" s="2"/>
      <c r="X26" s="2"/>
      <c r="Y26" s="2"/>
      <c r="Z26" s="2"/>
    </row>
    <row r="27" spans="3:26" hidden="1">
      <c r="D27" s="38" t="s">
        <v>31</v>
      </c>
      <c r="E27" s="44">
        <v>106397</v>
      </c>
      <c r="F27" s="44">
        <v>64663</v>
      </c>
      <c r="G27" s="44">
        <v>41734</v>
      </c>
      <c r="H27" s="44">
        <v>97355</v>
      </c>
      <c r="I27" s="44">
        <v>59413</v>
      </c>
      <c r="J27" s="44">
        <v>37942</v>
      </c>
      <c r="K27" s="46">
        <v>9020</v>
      </c>
      <c r="L27" s="44">
        <v>5234</v>
      </c>
      <c r="M27" s="44">
        <v>3786</v>
      </c>
      <c r="R27" s="45"/>
      <c r="V27" s="2"/>
      <c r="W27" s="2"/>
      <c r="X27" s="2"/>
      <c r="Y27" s="2"/>
      <c r="Z27" s="2"/>
    </row>
    <row r="28" spans="3:26" hidden="1">
      <c r="D28" s="42" t="s">
        <v>32</v>
      </c>
      <c r="E28" s="43">
        <v>54963</v>
      </c>
      <c r="F28" s="43">
        <v>32594</v>
      </c>
      <c r="G28" s="43">
        <v>22369</v>
      </c>
      <c r="H28" s="43">
        <v>42774</v>
      </c>
      <c r="I28" s="43">
        <v>23791</v>
      </c>
      <c r="J28" s="43">
        <v>18983</v>
      </c>
      <c r="K28" s="46">
        <v>12142</v>
      </c>
      <c r="L28" s="43">
        <v>8772</v>
      </c>
      <c r="M28" s="43">
        <v>3370</v>
      </c>
      <c r="R28" s="45"/>
      <c r="V28" s="2"/>
      <c r="W28" s="2"/>
      <c r="X28" s="2"/>
      <c r="Y28" s="2"/>
      <c r="Z28" s="2"/>
    </row>
    <row r="29" spans="3:26">
      <c r="C29">
        <v>3</v>
      </c>
      <c r="D29" s="39" t="s">
        <v>34</v>
      </c>
      <c r="E29" s="41"/>
      <c r="F29" s="41"/>
      <c r="G29" s="41"/>
      <c r="H29" s="41"/>
      <c r="I29" s="41"/>
      <c r="J29" s="41"/>
      <c r="K29" s="47"/>
      <c r="L29" s="41"/>
      <c r="M29" s="40"/>
      <c r="R29" s="45"/>
      <c r="V29" s="2"/>
      <c r="W29" s="2"/>
      <c r="X29" s="2"/>
      <c r="Y29" s="2"/>
      <c r="Z29" s="2"/>
    </row>
    <row r="30" spans="3:26">
      <c r="D30" s="42" t="s">
        <v>28</v>
      </c>
      <c r="E30" s="43">
        <v>130103</v>
      </c>
      <c r="F30" s="43">
        <v>68553</v>
      </c>
      <c r="G30" s="43">
        <v>61550</v>
      </c>
      <c r="H30" s="43">
        <v>119978</v>
      </c>
      <c r="I30" s="43">
        <v>62411</v>
      </c>
      <c r="J30" s="43">
        <v>57567</v>
      </c>
      <c r="K30" s="46">
        <v>10097</v>
      </c>
      <c r="L30" s="43">
        <v>6123</v>
      </c>
      <c r="M30" s="43">
        <v>3974</v>
      </c>
      <c r="N30" s="44">
        <v>2360</v>
      </c>
      <c r="O30" s="43">
        <v>2861</v>
      </c>
      <c r="P30" s="44">
        <v>2312</v>
      </c>
      <c r="Q30" s="43">
        <v>2564</v>
      </c>
      <c r="R30" s="45">
        <f>SUM(N30:Q30)</f>
        <v>10097</v>
      </c>
      <c r="S30" t="str">
        <f>IF(R30=K30,"RICHTIG","FALSCH")</f>
        <v>RICHTIG</v>
      </c>
      <c r="V30" s="2">
        <f>N30/R30*100</f>
        <v>23.37327919183916</v>
      </c>
      <c r="W30" s="2">
        <f>O30/R30*100</f>
        <v>28.335149054174508</v>
      </c>
      <c r="X30" s="2">
        <f>P30/R30*100</f>
        <v>22.897890462513619</v>
      </c>
      <c r="Y30" s="2">
        <f>Q30/R30*100</f>
        <v>25.393681291472713</v>
      </c>
      <c r="Z30" s="2">
        <f>SUM(V30:Y30)</f>
        <v>100</v>
      </c>
    </row>
    <row r="31" spans="3:26" hidden="1">
      <c r="D31" s="38" t="s">
        <v>29</v>
      </c>
      <c r="E31" s="44">
        <v>14931</v>
      </c>
      <c r="F31" s="44">
        <v>8418</v>
      </c>
      <c r="G31" s="44">
        <v>6513</v>
      </c>
      <c r="H31" s="44">
        <v>12564</v>
      </c>
      <c r="I31" s="44">
        <v>6898</v>
      </c>
      <c r="J31" s="44">
        <v>5666</v>
      </c>
      <c r="K31" s="46">
        <v>2360</v>
      </c>
      <c r="L31" s="44">
        <v>1514</v>
      </c>
      <c r="M31" s="44">
        <v>846</v>
      </c>
      <c r="R31" s="45"/>
      <c r="V31" s="2"/>
      <c r="W31" s="2"/>
      <c r="X31" s="2"/>
      <c r="Y31" s="2"/>
      <c r="Z31" s="2"/>
    </row>
    <row r="32" spans="3:26" hidden="1">
      <c r="D32" s="42" t="s">
        <v>30</v>
      </c>
      <c r="E32" s="43">
        <v>77771</v>
      </c>
      <c r="F32" s="43">
        <v>38883</v>
      </c>
      <c r="G32" s="43">
        <v>38888</v>
      </c>
      <c r="H32" s="43">
        <v>74902</v>
      </c>
      <c r="I32" s="43">
        <v>37194</v>
      </c>
      <c r="J32" s="43">
        <v>37708</v>
      </c>
      <c r="K32" s="46">
        <v>2861</v>
      </c>
      <c r="L32" s="43">
        <v>1686</v>
      </c>
      <c r="M32" s="43">
        <v>1175</v>
      </c>
      <c r="R32" s="45"/>
      <c r="V32" s="2"/>
      <c r="W32" s="2"/>
      <c r="X32" s="2"/>
      <c r="Y32" s="2"/>
      <c r="Z32" s="2"/>
    </row>
    <row r="33" spans="3:26" hidden="1">
      <c r="D33" s="38" t="s">
        <v>31</v>
      </c>
      <c r="E33" s="44">
        <v>26862</v>
      </c>
      <c r="F33" s="44">
        <v>15625</v>
      </c>
      <c r="G33" s="44">
        <v>11237</v>
      </c>
      <c r="H33" s="44">
        <v>24546</v>
      </c>
      <c r="I33" s="44">
        <v>14321</v>
      </c>
      <c r="J33" s="44">
        <v>10225</v>
      </c>
      <c r="K33" s="46">
        <v>2312</v>
      </c>
      <c r="L33" s="44">
        <v>1301</v>
      </c>
      <c r="M33" s="44">
        <v>1011</v>
      </c>
      <c r="R33" s="45"/>
      <c r="V33" s="2"/>
      <c r="W33" s="2"/>
      <c r="X33" s="2"/>
      <c r="Y33" s="2"/>
      <c r="Z33" s="2"/>
    </row>
    <row r="34" spans="3:26" hidden="1">
      <c r="D34" s="42" t="s">
        <v>32</v>
      </c>
      <c r="E34" s="43">
        <v>10539</v>
      </c>
      <c r="F34" s="43">
        <v>5627</v>
      </c>
      <c r="G34" s="43">
        <v>4912</v>
      </c>
      <c r="H34" s="43">
        <v>7966</v>
      </c>
      <c r="I34" s="43">
        <v>3998</v>
      </c>
      <c r="J34" s="43">
        <v>3968</v>
      </c>
      <c r="K34" s="46">
        <v>2564</v>
      </c>
      <c r="L34" s="43">
        <v>1622</v>
      </c>
      <c r="M34" s="43">
        <v>942</v>
      </c>
      <c r="R34" s="45"/>
      <c r="V34" s="2"/>
      <c r="W34" s="2"/>
      <c r="X34" s="2"/>
      <c r="Y34" s="2"/>
      <c r="Z34" s="2"/>
    </row>
    <row r="35" spans="3:26">
      <c r="C35">
        <v>4</v>
      </c>
      <c r="D35" s="39" t="s">
        <v>35</v>
      </c>
      <c r="E35" s="41"/>
      <c r="F35" s="41"/>
      <c r="G35" s="41"/>
      <c r="H35" s="41"/>
      <c r="I35" s="41"/>
      <c r="J35" s="41"/>
      <c r="K35" s="47"/>
      <c r="L35" s="41"/>
      <c r="M35" s="40"/>
      <c r="R35" s="45"/>
      <c r="V35" s="2"/>
      <c r="W35" s="2"/>
      <c r="X35" s="2"/>
      <c r="Y35" s="2"/>
      <c r="Z35" s="2"/>
    </row>
    <row r="36" spans="3:26">
      <c r="D36" s="42" t="s">
        <v>28</v>
      </c>
      <c r="E36" s="43">
        <v>47975</v>
      </c>
      <c r="F36" s="43">
        <v>32138</v>
      </c>
      <c r="G36" s="43">
        <v>15837</v>
      </c>
      <c r="H36" s="43">
        <v>43612</v>
      </c>
      <c r="I36" s="43">
        <v>28751</v>
      </c>
      <c r="J36" s="43">
        <v>14861</v>
      </c>
      <c r="K36" s="46">
        <v>4348</v>
      </c>
      <c r="L36" s="43">
        <v>3378</v>
      </c>
      <c r="M36" s="43">
        <v>970</v>
      </c>
      <c r="N36" s="46">
        <v>1015</v>
      </c>
      <c r="O36" s="46">
        <v>1795</v>
      </c>
      <c r="P36" s="46">
        <v>340</v>
      </c>
      <c r="Q36" s="46">
        <v>1198</v>
      </c>
      <c r="R36" s="45">
        <f>SUM(N36:Q36)</f>
        <v>4348</v>
      </c>
      <c r="S36" t="str">
        <f>IF(R36=K36,"RICHTIG","FALSCH")</f>
        <v>RICHTIG</v>
      </c>
      <c r="V36" s="2">
        <f>N36/R36*100</f>
        <v>23.344066237350507</v>
      </c>
      <c r="W36" s="2">
        <f>O36/R36*100</f>
        <v>41.283348666053357</v>
      </c>
      <c r="X36" s="2">
        <f>P36/R36*100</f>
        <v>7.8196872125115</v>
      </c>
      <c r="Y36" s="2">
        <f>Q36/R36*100</f>
        <v>27.552897884084636</v>
      </c>
      <c r="Z36" s="2">
        <f>SUM(V36:Y36)</f>
        <v>100</v>
      </c>
    </row>
    <row r="37" spans="3:26" hidden="1">
      <c r="D37" s="38" t="s">
        <v>29</v>
      </c>
      <c r="E37" s="44">
        <v>5088</v>
      </c>
      <c r="F37" s="44">
        <v>3196</v>
      </c>
      <c r="G37" s="44">
        <v>1892</v>
      </c>
      <c r="H37" s="44">
        <v>4071</v>
      </c>
      <c r="I37" s="44">
        <v>2409</v>
      </c>
      <c r="J37" s="44">
        <v>1662</v>
      </c>
      <c r="K37" s="46">
        <v>1015</v>
      </c>
      <c r="L37" s="44">
        <v>785</v>
      </c>
      <c r="M37" s="44">
        <v>230</v>
      </c>
      <c r="R37" s="45"/>
      <c r="V37" s="2"/>
      <c r="W37" s="2"/>
      <c r="X37" s="2"/>
      <c r="Y37" s="2"/>
      <c r="Z37" s="2"/>
    </row>
    <row r="38" spans="3:26" hidden="1">
      <c r="D38" s="42" t="s">
        <v>30</v>
      </c>
      <c r="E38" s="43">
        <v>32393</v>
      </c>
      <c r="F38" s="43">
        <v>21686</v>
      </c>
      <c r="G38" s="43">
        <v>10707</v>
      </c>
      <c r="H38" s="43">
        <v>30592</v>
      </c>
      <c r="I38" s="43">
        <v>20251</v>
      </c>
      <c r="J38" s="43">
        <v>10341</v>
      </c>
      <c r="K38" s="46">
        <v>1795</v>
      </c>
      <c r="L38" s="43">
        <v>1432</v>
      </c>
      <c r="M38" s="43">
        <v>363</v>
      </c>
      <c r="R38" s="45"/>
      <c r="V38" s="2"/>
      <c r="W38" s="2"/>
      <c r="X38" s="2"/>
      <c r="Y38" s="2"/>
      <c r="Z38" s="2"/>
    </row>
    <row r="39" spans="3:26" hidden="1">
      <c r="D39" s="38" t="s">
        <v>31</v>
      </c>
      <c r="E39" s="44">
        <v>4996</v>
      </c>
      <c r="F39" s="44">
        <v>3269</v>
      </c>
      <c r="G39" s="44">
        <v>1727</v>
      </c>
      <c r="H39" s="44">
        <v>4654</v>
      </c>
      <c r="I39" s="44">
        <v>3054</v>
      </c>
      <c r="J39" s="44">
        <v>1600</v>
      </c>
      <c r="K39" s="46">
        <v>340</v>
      </c>
      <c r="L39" s="44">
        <v>213</v>
      </c>
      <c r="M39" s="44">
        <v>127</v>
      </c>
      <c r="R39" s="45"/>
      <c r="V39" s="2"/>
      <c r="W39" s="2"/>
      <c r="X39" s="2"/>
      <c r="Y39" s="2"/>
      <c r="Z39" s="2"/>
    </row>
    <row r="40" spans="3:26" hidden="1">
      <c r="D40" s="42" t="s">
        <v>32</v>
      </c>
      <c r="E40" s="43">
        <v>5498</v>
      </c>
      <c r="F40" s="43">
        <v>3987</v>
      </c>
      <c r="G40" s="43">
        <v>1511</v>
      </c>
      <c r="H40" s="43">
        <v>4295</v>
      </c>
      <c r="I40" s="43">
        <v>3037</v>
      </c>
      <c r="J40" s="43">
        <v>1258</v>
      </c>
      <c r="K40" s="46">
        <v>1198</v>
      </c>
      <c r="L40" s="43">
        <v>948</v>
      </c>
      <c r="M40" s="43">
        <v>250</v>
      </c>
      <c r="R40" s="45"/>
      <c r="V40" s="2"/>
      <c r="W40" s="2"/>
      <c r="X40" s="2"/>
      <c r="Y40" s="2"/>
      <c r="Z40" s="2"/>
    </row>
    <row r="41" spans="3:26">
      <c r="C41">
        <v>5</v>
      </c>
      <c r="D41" s="39" t="s">
        <v>36</v>
      </c>
      <c r="E41" s="41"/>
      <c r="F41" s="41"/>
      <c r="G41" s="41"/>
      <c r="H41" s="41"/>
      <c r="I41" s="41"/>
      <c r="J41" s="41"/>
      <c r="K41" s="47"/>
      <c r="L41" s="41"/>
      <c r="M41" s="40"/>
      <c r="R41" s="45"/>
      <c r="V41" s="2"/>
      <c r="W41" s="2"/>
      <c r="X41" s="2"/>
      <c r="Y41" s="2"/>
      <c r="Z41" s="2"/>
    </row>
    <row r="42" spans="3:26">
      <c r="D42" s="42" t="s">
        <v>28</v>
      </c>
      <c r="E42" s="43">
        <v>120757</v>
      </c>
      <c r="F42" s="43">
        <v>81301</v>
      </c>
      <c r="G42" s="43">
        <v>39456</v>
      </c>
      <c r="H42" s="43">
        <v>110769</v>
      </c>
      <c r="I42" s="43">
        <v>74321</v>
      </c>
      <c r="J42" s="43">
        <v>36448</v>
      </c>
      <c r="K42" s="46">
        <v>9961</v>
      </c>
      <c r="L42" s="43">
        <v>6958</v>
      </c>
      <c r="M42" s="43">
        <v>3003</v>
      </c>
      <c r="N42" s="46">
        <v>1411</v>
      </c>
      <c r="O42" s="46">
        <v>3385</v>
      </c>
      <c r="P42" s="46">
        <v>2188</v>
      </c>
      <c r="Q42" s="46">
        <v>2977</v>
      </c>
      <c r="R42" s="45">
        <f>SUM(N42:Q42)</f>
        <v>9961</v>
      </c>
      <c r="S42" t="str">
        <f>IF(R42=K42,"RICHTIG","FALSCH")</f>
        <v>RICHTIG</v>
      </c>
      <c r="V42" s="2">
        <f>N42/R42*100</f>
        <v>14.165244453368137</v>
      </c>
      <c r="W42" s="2">
        <f>O42/R42*100</f>
        <v>33.982531874309807</v>
      </c>
      <c r="X42" s="2">
        <f>P42/R42*100</f>
        <v>21.965666097781348</v>
      </c>
      <c r="Y42" s="2">
        <f>Q42/R42*100</f>
        <v>29.886557574540706</v>
      </c>
      <c r="Z42" s="2">
        <f>SUM(V42:Y42)</f>
        <v>100</v>
      </c>
    </row>
    <row r="43" spans="3:26" hidden="1">
      <c r="D43" s="38" t="s">
        <v>29</v>
      </c>
      <c r="E43" s="44">
        <v>7460</v>
      </c>
      <c r="F43" s="44">
        <v>4424</v>
      </c>
      <c r="G43" s="44">
        <v>3036</v>
      </c>
      <c r="H43" s="44">
        <v>6042</v>
      </c>
      <c r="I43" s="44">
        <v>3461</v>
      </c>
      <c r="J43" s="44">
        <v>2581</v>
      </c>
      <c r="K43" s="46">
        <v>1411</v>
      </c>
      <c r="L43" s="44">
        <v>958</v>
      </c>
      <c r="M43" s="44">
        <v>453</v>
      </c>
      <c r="R43" s="45"/>
      <c r="V43" s="2"/>
      <c r="W43" s="2"/>
      <c r="X43" s="2"/>
      <c r="Y43" s="2"/>
      <c r="Z43" s="2"/>
    </row>
    <row r="44" spans="3:26" hidden="1">
      <c r="D44" s="42" t="s">
        <v>30</v>
      </c>
      <c r="E44" s="43">
        <v>70915</v>
      </c>
      <c r="F44" s="43">
        <v>46686</v>
      </c>
      <c r="G44" s="43">
        <v>24229</v>
      </c>
      <c r="H44" s="43">
        <v>67521</v>
      </c>
      <c r="I44" s="43">
        <v>44372</v>
      </c>
      <c r="J44" s="43">
        <v>23149</v>
      </c>
      <c r="K44" s="46">
        <v>3385</v>
      </c>
      <c r="L44" s="43">
        <v>2307</v>
      </c>
      <c r="M44" s="43">
        <v>1078</v>
      </c>
      <c r="R44" s="45"/>
      <c r="V44" s="2"/>
      <c r="W44" s="2"/>
      <c r="X44" s="2"/>
      <c r="Y44" s="2"/>
      <c r="Z44" s="2"/>
    </row>
    <row r="45" spans="3:26" hidden="1">
      <c r="D45" s="38" t="s">
        <v>31</v>
      </c>
      <c r="E45" s="44">
        <v>28825</v>
      </c>
      <c r="F45" s="44">
        <v>21125</v>
      </c>
      <c r="G45" s="44">
        <v>7700</v>
      </c>
      <c r="H45" s="44">
        <v>26632</v>
      </c>
      <c r="I45" s="44">
        <v>19689</v>
      </c>
      <c r="J45" s="44">
        <v>6943</v>
      </c>
      <c r="K45" s="46">
        <v>2188</v>
      </c>
      <c r="L45" s="44">
        <v>1431</v>
      </c>
      <c r="M45" s="44">
        <v>757</v>
      </c>
      <c r="R45" s="45"/>
      <c r="V45" s="2"/>
      <c r="W45" s="2"/>
      <c r="X45" s="2"/>
      <c r="Y45" s="2"/>
      <c r="Z45" s="2"/>
    </row>
    <row r="46" spans="3:26" hidden="1">
      <c r="D46" s="42" t="s">
        <v>32</v>
      </c>
      <c r="E46" s="43">
        <v>13557</v>
      </c>
      <c r="F46" s="43">
        <v>9066</v>
      </c>
      <c r="G46" s="43">
        <v>4491</v>
      </c>
      <c r="H46" s="43">
        <v>10574</v>
      </c>
      <c r="I46" s="43">
        <v>6799</v>
      </c>
      <c r="J46" s="43">
        <v>3775</v>
      </c>
      <c r="K46" s="46">
        <v>2977</v>
      </c>
      <c r="L46" s="43">
        <v>2262</v>
      </c>
      <c r="M46" s="43">
        <v>715</v>
      </c>
      <c r="R46" s="45"/>
      <c r="V46" s="2"/>
      <c r="W46" s="2"/>
      <c r="X46" s="2"/>
      <c r="Y46" s="2"/>
      <c r="Z46" s="2"/>
    </row>
    <row r="47" spans="3:26">
      <c r="C47">
        <v>6</v>
      </c>
      <c r="D47" s="39" t="s">
        <v>37</v>
      </c>
      <c r="E47" s="41"/>
      <c r="F47" s="41"/>
      <c r="G47" s="41"/>
      <c r="H47" s="41"/>
      <c r="I47" s="41"/>
      <c r="J47" s="41"/>
      <c r="K47" s="47"/>
      <c r="L47" s="41"/>
      <c r="M47" s="40"/>
      <c r="R47" s="45"/>
      <c r="V47" s="2"/>
      <c r="W47" s="2"/>
      <c r="X47" s="2"/>
      <c r="Y47" s="2"/>
      <c r="Z47" s="2"/>
    </row>
    <row r="48" spans="3:26">
      <c r="D48" s="42" t="s">
        <v>28</v>
      </c>
      <c r="E48" s="43">
        <v>41976</v>
      </c>
      <c r="F48" s="43">
        <v>21895</v>
      </c>
      <c r="G48" s="43">
        <v>20081</v>
      </c>
      <c r="H48" s="43">
        <v>39280</v>
      </c>
      <c r="I48" s="43">
        <v>20120</v>
      </c>
      <c r="J48" s="43">
        <v>19160</v>
      </c>
      <c r="K48" s="46">
        <v>2689</v>
      </c>
      <c r="L48" s="43">
        <v>1771</v>
      </c>
      <c r="M48" s="43">
        <v>918</v>
      </c>
      <c r="N48" s="46">
        <v>696</v>
      </c>
      <c r="O48" s="46">
        <v>723</v>
      </c>
      <c r="P48" s="46">
        <v>414</v>
      </c>
      <c r="Q48" s="46">
        <v>856</v>
      </c>
      <c r="R48" s="45">
        <f>SUM(N48:Q48)</f>
        <v>2689</v>
      </c>
      <c r="S48" t="str">
        <f>IF(R48=K48,"RICHTIG","FALSCH")</f>
        <v>RICHTIG</v>
      </c>
      <c r="V48" s="2">
        <f>N48/R48*100</f>
        <v>25.883227965786539</v>
      </c>
      <c r="W48" s="2">
        <f>O48/R48*100</f>
        <v>26.887318705838602</v>
      </c>
      <c r="X48" s="2">
        <f>P48/R48*100</f>
        <v>15.396058014131647</v>
      </c>
      <c r="Y48" s="2">
        <f>Q48/R48*100</f>
        <v>31.833395314243212</v>
      </c>
      <c r="Z48" s="2">
        <f>SUM(V48:Y48)</f>
        <v>100</v>
      </c>
    </row>
    <row r="49" spans="3:26" hidden="1">
      <c r="D49" s="38" t="s">
        <v>29</v>
      </c>
      <c r="E49" s="44">
        <v>5381</v>
      </c>
      <c r="F49" s="44">
        <v>2977</v>
      </c>
      <c r="G49" s="44">
        <v>2404</v>
      </c>
      <c r="H49" s="44">
        <v>4685</v>
      </c>
      <c r="I49" s="44">
        <v>2522</v>
      </c>
      <c r="J49" s="44">
        <v>2163</v>
      </c>
      <c r="K49" s="46">
        <v>696</v>
      </c>
      <c r="L49" s="44">
        <v>455</v>
      </c>
      <c r="M49" s="44">
        <v>241</v>
      </c>
      <c r="R49" s="45"/>
      <c r="V49" s="2"/>
      <c r="W49" s="2"/>
      <c r="X49" s="2"/>
      <c r="Y49" s="2"/>
      <c r="Z49" s="2"/>
    </row>
    <row r="50" spans="3:26" hidden="1">
      <c r="D50" s="42" t="s">
        <v>30</v>
      </c>
      <c r="E50" s="43">
        <v>26936</v>
      </c>
      <c r="F50" s="43">
        <v>12840</v>
      </c>
      <c r="G50" s="43">
        <v>14096</v>
      </c>
      <c r="H50" s="43">
        <v>26209</v>
      </c>
      <c r="I50" s="43">
        <v>12440</v>
      </c>
      <c r="J50" s="43">
        <v>13769</v>
      </c>
      <c r="K50" s="46">
        <v>723</v>
      </c>
      <c r="L50" s="43">
        <v>398</v>
      </c>
      <c r="M50" s="43">
        <v>325</v>
      </c>
      <c r="R50" s="45"/>
      <c r="V50" s="2"/>
      <c r="W50" s="2"/>
      <c r="X50" s="2"/>
      <c r="Y50" s="2"/>
      <c r="Z50" s="2"/>
    </row>
    <row r="51" spans="3:26" hidden="1">
      <c r="D51" s="38" t="s">
        <v>31</v>
      </c>
      <c r="E51" s="44">
        <v>6152</v>
      </c>
      <c r="F51" s="44">
        <v>4046</v>
      </c>
      <c r="G51" s="44">
        <v>2106</v>
      </c>
      <c r="H51" s="44">
        <v>5737</v>
      </c>
      <c r="I51" s="44">
        <v>3803</v>
      </c>
      <c r="J51" s="44">
        <v>1934</v>
      </c>
      <c r="K51" s="46">
        <v>414</v>
      </c>
      <c r="L51" s="44">
        <v>242</v>
      </c>
      <c r="M51" s="44">
        <v>172</v>
      </c>
      <c r="R51" s="45"/>
      <c r="V51" s="2"/>
      <c r="W51" s="2"/>
      <c r="X51" s="2"/>
      <c r="Y51" s="2"/>
      <c r="Z51" s="2"/>
    </row>
    <row r="52" spans="3:26" hidden="1">
      <c r="D52" s="42" t="s">
        <v>32</v>
      </c>
      <c r="E52" s="43">
        <v>3507</v>
      </c>
      <c r="F52" s="43">
        <v>2032</v>
      </c>
      <c r="G52" s="43">
        <v>1475</v>
      </c>
      <c r="H52" s="43">
        <v>2649</v>
      </c>
      <c r="I52" s="43">
        <v>1355</v>
      </c>
      <c r="J52" s="43">
        <v>1294</v>
      </c>
      <c r="K52" s="46">
        <v>856</v>
      </c>
      <c r="L52" s="43">
        <v>676</v>
      </c>
      <c r="M52" s="43">
        <v>180</v>
      </c>
      <c r="R52" s="45"/>
      <c r="V52" s="2"/>
      <c r="W52" s="2"/>
      <c r="X52" s="2"/>
      <c r="Y52" s="2"/>
      <c r="Z52" s="2"/>
    </row>
    <row r="53" spans="3:26">
      <c r="C53">
        <v>7</v>
      </c>
      <c r="D53" s="39" t="s">
        <v>38</v>
      </c>
      <c r="E53" s="41"/>
      <c r="F53" s="41"/>
      <c r="G53" s="41"/>
      <c r="H53" s="41"/>
      <c r="I53" s="41"/>
      <c r="J53" s="41"/>
      <c r="K53" s="47"/>
      <c r="L53" s="41"/>
      <c r="M53" s="40"/>
      <c r="R53" s="45"/>
      <c r="V53" s="2"/>
      <c r="W53" s="2"/>
      <c r="X53" s="2"/>
      <c r="Y53" s="2"/>
      <c r="Z53" s="2"/>
    </row>
    <row r="54" spans="3:26">
      <c r="D54" s="42" t="s">
        <v>28</v>
      </c>
      <c r="E54" s="43">
        <v>45334</v>
      </c>
      <c r="F54" s="43">
        <v>22750</v>
      </c>
      <c r="G54" s="43">
        <v>22584</v>
      </c>
      <c r="H54" s="43">
        <v>42548</v>
      </c>
      <c r="I54" s="43">
        <v>20938</v>
      </c>
      <c r="J54" s="43">
        <v>21610</v>
      </c>
      <c r="K54" s="46">
        <v>2762</v>
      </c>
      <c r="L54" s="43">
        <v>1800</v>
      </c>
      <c r="M54" s="43">
        <v>962</v>
      </c>
      <c r="N54" s="46">
        <v>659</v>
      </c>
      <c r="O54" s="46">
        <v>878</v>
      </c>
      <c r="P54" s="46">
        <v>459</v>
      </c>
      <c r="Q54" s="46">
        <v>766</v>
      </c>
      <c r="R54" s="45">
        <f>SUM(N54:Q54)</f>
        <v>2762</v>
      </c>
      <c r="S54" t="str">
        <f>IF(R54=K54,"RICHTIG","FALSCH")</f>
        <v>RICHTIG</v>
      </c>
      <c r="V54" s="2">
        <f>N54/R54*100</f>
        <v>23.859522085445327</v>
      </c>
      <c r="W54" s="2">
        <f>O54/R54*100</f>
        <v>31.788559015206374</v>
      </c>
      <c r="X54" s="2">
        <f>P54/R54*100</f>
        <v>16.618392469225199</v>
      </c>
      <c r="Y54" s="2">
        <f>Q54/R54*100</f>
        <v>27.733526430123099</v>
      </c>
      <c r="Z54" s="2">
        <f>SUM(V54:Y54)</f>
        <v>100</v>
      </c>
    </row>
    <row r="55" spans="3:26" hidden="1">
      <c r="D55" s="38" t="s">
        <v>29</v>
      </c>
      <c r="E55" s="44">
        <v>4955</v>
      </c>
      <c r="F55" s="44">
        <v>2717</v>
      </c>
      <c r="G55" s="44">
        <v>2238</v>
      </c>
      <c r="H55" s="44">
        <v>4291</v>
      </c>
      <c r="I55" s="44">
        <v>2278</v>
      </c>
      <c r="J55" s="44">
        <v>2013</v>
      </c>
      <c r="K55" s="46">
        <v>659</v>
      </c>
      <c r="L55" s="44">
        <v>437</v>
      </c>
      <c r="M55" s="44">
        <v>222</v>
      </c>
      <c r="R55" s="45"/>
      <c r="V55" s="2"/>
      <c r="W55" s="2"/>
      <c r="X55" s="2"/>
      <c r="Y55" s="2"/>
      <c r="Z55" s="2"/>
    </row>
    <row r="56" spans="3:26" hidden="1">
      <c r="D56" s="42" t="s">
        <v>30</v>
      </c>
      <c r="E56" s="43">
        <v>32098</v>
      </c>
      <c r="F56" s="43">
        <v>15635</v>
      </c>
      <c r="G56" s="43">
        <v>16463</v>
      </c>
      <c r="H56" s="43">
        <v>31212</v>
      </c>
      <c r="I56" s="43">
        <v>15087</v>
      </c>
      <c r="J56" s="43">
        <v>16125</v>
      </c>
      <c r="K56" s="46">
        <v>878</v>
      </c>
      <c r="L56" s="43">
        <v>544</v>
      </c>
      <c r="M56" s="43">
        <v>334</v>
      </c>
      <c r="R56" s="45"/>
      <c r="V56" s="2"/>
      <c r="W56" s="2"/>
      <c r="X56" s="2"/>
      <c r="Y56" s="2"/>
      <c r="Z56" s="2"/>
    </row>
    <row r="57" spans="3:26" hidden="1">
      <c r="D57" s="38" t="s">
        <v>31</v>
      </c>
      <c r="E57" s="44">
        <v>4756</v>
      </c>
      <c r="F57" s="44">
        <v>2599</v>
      </c>
      <c r="G57" s="44">
        <v>2157</v>
      </c>
      <c r="H57" s="44">
        <v>4296</v>
      </c>
      <c r="I57" s="44">
        <v>2325</v>
      </c>
      <c r="J57" s="44">
        <v>1971</v>
      </c>
      <c r="K57" s="46">
        <v>459</v>
      </c>
      <c r="L57" s="44">
        <v>274</v>
      </c>
      <c r="M57" s="44">
        <v>185</v>
      </c>
      <c r="R57" s="45"/>
      <c r="V57" s="2"/>
      <c r="W57" s="2"/>
      <c r="X57" s="2"/>
      <c r="Y57" s="2"/>
      <c r="Z57" s="2"/>
    </row>
    <row r="58" spans="3:26" hidden="1">
      <c r="D58" s="42" t="s">
        <v>32</v>
      </c>
      <c r="E58" s="43">
        <v>3525</v>
      </c>
      <c r="F58" s="43">
        <v>1799</v>
      </c>
      <c r="G58" s="43">
        <v>1726</v>
      </c>
      <c r="H58" s="43">
        <v>2749</v>
      </c>
      <c r="I58" s="43">
        <v>1248</v>
      </c>
      <c r="J58" s="43">
        <v>1501</v>
      </c>
      <c r="K58" s="46">
        <v>766</v>
      </c>
      <c r="L58" s="43">
        <v>545</v>
      </c>
      <c r="M58" s="43">
        <v>221</v>
      </c>
      <c r="R58" s="45"/>
      <c r="V58" s="2"/>
      <c r="W58" s="2"/>
      <c r="X58" s="2"/>
      <c r="Y58" s="2"/>
      <c r="Z58" s="2"/>
    </row>
    <row r="59" spans="3:26">
      <c r="C59">
        <v>8</v>
      </c>
      <c r="D59" s="39" t="s">
        <v>39</v>
      </c>
      <c r="E59" s="41"/>
      <c r="F59" s="41"/>
      <c r="G59" s="41"/>
      <c r="H59" s="41"/>
      <c r="I59" s="41"/>
      <c r="J59" s="41"/>
      <c r="K59" s="47"/>
      <c r="L59" s="41"/>
      <c r="M59" s="40"/>
      <c r="R59" s="45"/>
      <c r="V59" s="2"/>
      <c r="W59" s="2"/>
      <c r="X59" s="2"/>
      <c r="Y59" s="2"/>
      <c r="Z59" s="2"/>
    </row>
    <row r="60" spans="3:26">
      <c r="D60" s="42" t="s">
        <v>28</v>
      </c>
      <c r="E60" s="43">
        <v>22488</v>
      </c>
      <c r="F60" s="43">
        <v>9679</v>
      </c>
      <c r="G60" s="43">
        <v>12809</v>
      </c>
      <c r="H60" s="43">
        <v>21049</v>
      </c>
      <c r="I60" s="43">
        <v>8680</v>
      </c>
      <c r="J60" s="43">
        <v>12369</v>
      </c>
      <c r="K60" s="46">
        <v>1431</v>
      </c>
      <c r="L60" s="43">
        <v>994</v>
      </c>
      <c r="M60" s="43">
        <v>437</v>
      </c>
      <c r="N60" s="46">
        <v>305</v>
      </c>
      <c r="O60" s="46">
        <v>606</v>
      </c>
      <c r="P60" s="46">
        <v>182</v>
      </c>
      <c r="Q60" s="46">
        <v>338</v>
      </c>
      <c r="R60" s="45">
        <f>SUM(N60:Q60)</f>
        <v>1431</v>
      </c>
      <c r="S60" t="str">
        <f>IF(R60=K60,"RICHTIG","FALSCH")</f>
        <v>RICHTIG</v>
      </c>
      <c r="V60" s="2">
        <f>N60/R60*100</f>
        <v>21.313766596785463</v>
      </c>
      <c r="W60" s="2">
        <f>O60/R60*100</f>
        <v>42.348008385744237</v>
      </c>
      <c r="X60" s="2">
        <f>P60/R60*100</f>
        <v>12.718378756114603</v>
      </c>
      <c r="Y60" s="2">
        <f>Q60/R60*100</f>
        <v>23.619846261355697</v>
      </c>
      <c r="Z60" s="2">
        <f>SUM(V60:Y60)</f>
        <v>100</v>
      </c>
    </row>
    <row r="61" spans="3:26" hidden="1">
      <c r="D61" s="38" t="s">
        <v>29</v>
      </c>
      <c r="E61" s="44">
        <v>2496</v>
      </c>
      <c r="F61" s="44">
        <v>1260</v>
      </c>
      <c r="G61" s="44">
        <v>1236</v>
      </c>
      <c r="H61" s="44">
        <v>2190</v>
      </c>
      <c r="I61" s="44">
        <v>1068</v>
      </c>
      <c r="J61" s="44">
        <v>1122</v>
      </c>
      <c r="K61" s="46">
        <v>305</v>
      </c>
      <c r="L61" s="44">
        <v>192</v>
      </c>
      <c r="M61" s="44">
        <v>113</v>
      </c>
      <c r="R61" s="45"/>
      <c r="V61" s="2"/>
      <c r="W61" s="2"/>
      <c r="X61" s="2"/>
      <c r="Y61" s="2"/>
      <c r="Z61" s="2"/>
    </row>
    <row r="62" spans="3:26" hidden="1">
      <c r="D62" s="42" t="s">
        <v>30</v>
      </c>
      <c r="E62" s="43">
        <v>15661</v>
      </c>
      <c r="F62" s="43">
        <v>6248</v>
      </c>
      <c r="G62" s="43">
        <v>9413</v>
      </c>
      <c r="H62" s="43">
        <v>15049</v>
      </c>
      <c r="I62" s="43">
        <v>5803</v>
      </c>
      <c r="J62" s="43">
        <v>9246</v>
      </c>
      <c r="K62" s="46">
        <v>606</v>
      </c>
      <c r="L62" s="43">
        <v>441</v>
      </c>
      <c r="M62" s="43">
        <v>165</v>
      </c>
      <c r="R62" s="45"/>
      <c r="V62" s="2"/>
      <c r="W62" s="2"/>
      <c r="X62" s="2"/>
      <c r="Y62" s="2"/>
      <c r="Z62" s="2"/>
    </row>
    <row r="63" spans="3:26" hidden="1">
      <c r="D63" s="38" t="s">
        <v>31</v>
      </c>
      <c r="E63" s="44">
        <v>2223</v>
      </c>
      <c r="F63" s="44">
        <v>1053</v>
      </c>
      <c r="G63" s="44">
        <v>1170</v>
      </c>
      <c r="H63" s="44">
        <v>2041</v>
      </c>
      <c r="I63" s="44">
        <v>943</v>
      </c>
      <c r="J63" s="44">
        <v>1098</v>
      </c>
      <c r="K63" s="46">
        <v>182</v>
      </c>
      <c r="L63" s="44">
        <v>110</v>
      </c>
      <c r="M63" s="44">
        <v>72</v>
      </c>
      <c r="R63" s="45"/>
      <c r="V63" s="2"/>
      <c r="W63" s="2"/>
      <c r="X63" s="2"/>
      <c r="Y63" s="2"/>
      <c r="Z63" s="2"/>
    </row>
    <row r="64" spans="3:26" hidden="1">
      <c r="D64" s="42" t="s">
        <v>32</v>
      </c>
      <c r="E64" s="43">
        <v>2108</v>
      </c>
      <c r="F64" s="43">
        <v>1118</v>
      </c>
      <c r="G64" s="43">
        <v>990</v>
      </c>
      <c r="H64" s="43">
        <v>1769</v>
      </c>
      <c r="I64" s="43">
        <v>866</v>
      </c>
      <c r="J64" s="43">
        <v>903</v>
      </c>
      <c r="K64" s="46">
        <v>338</v>
      </c>
      <c r="L64" s="43">
        <v>251</v>
      </c>
      <c r="M64" s="43">
        <v>87</v>
      </c>
      <c r="R64" s="45"/>
      <c r="V64" s="2"/>
      <c r="W64" s="2"/>
      <c r="X64" s="2"/>
      <c r="Y64" s="2"/>
      <c r="Z64" s="2"/>
    </row>
    <row r="65" spans="3:26">
      <c r="C65">
        <v>9</v>
      </c>
      <c r="D65" s="39" t="s">
        <v>40</v>
      </c>
      <c r="E65" s="41"/>
      <c r="F65" s="41"/>
      <c r="G65" s="41"/>
      <c r="H65" s="41"/>
      <c r="I65" s="41"/>
      <c r="J65" s="41"/>
      <c r="K65" s="47"/>
      <c r="L65" s="41"/>
      <c r="M65" s="40"/>
      <c r="R65" s="45"/>
      <c r="V65" s="2"/>
      <c r="W65" s="2"/>
      <c r="X65" s="2"/>
      <c r="Y65" s="2"/>
      <c r="Z65" s="2"/>
    </row>
    <row r="66" spans="3:26">
      <c r="D66" s="42" t="s">
        <v>28</v>
      </c>
      <c r="E66" s="43">
        <v>45481</v>
      </c>
      <c r="F66" s="43">
        <v>24951</v>
      </c>
      <c r="G66" s="43">
        <v>20530</v>
      </c>
      <c r="H66" s="43">
        <v>42353</v>
      </c>
      <c r="I66" s="43">
        <v>22551</v>
      </c>
      <c r="J66" s="43">
        <v>19802</v>
      </c>
      <c r="K66" s="46">
        <v>3117</v>
      </c>
      <c r="L66" s="43">
        <v>2391</v>
      </c>
      <c r="M66" s="43">
        <v>726</v>
      </c>
      <c r="N66" s="46">
        <v>701</v>
      </c>
      <c r="O66" s="46">
        <v>1412</v>
      </c>
      <c r="P66" s="46">
        <v>255</v>
      </c>
      <c r="Q66" s="46">
        <v>749</v>
      </c>
      <c r="R66" s="45">
        <f>SUM(N66:Q66)</f>
        <v>3117</v>
      </c>
      <c r="S66" t="str">
        <f>IF(R66=K66,"RICHTIG","FALSCH")</f>
        <v>RICHTIG</v>
      </c>
      <c r="V66" s="2">
        <f>N66/R66*100</f>
        <v>22.48957330766763</v>
      </c>
      <c r="W66" s="2">
        <f>O66/R66*100</f>
        <v>45.299967917869751</v>
      </c>
      <c r="X66" s="2">
        <f>P66/R66*100</f>
        <v>8.1809432146294512</v>
      </c>
      <c r="Y66" s="2">
        <f>Q66/R66*100</f>
        <v>24.029515559833172</v>
      </c>
      <c r="Z66" s="2">
        <f>SUM(V66:Y66)</f>
        <v>100</v>
      </c>
    </row>
    <row r="67" spans="3:26" hidden="1">
      <c r="D67" s="38" t="s">
        <v>29</v>
      </c>
      <c r="E67" s="44">
        <v>5060</v>
      </c>
      <c r="F67" s="44">
        <v>3066</v>
      </c>
      <c r="G67" s="44">
        <v>1994</v>
      </c>
      <c r="H67" s="44">
        <v>4355</v>
      </c>
      <c r="I67" s="44">
        <v>2534</v>
      </c>
      <c r="J67" s="44">
        <v>1821</v>
      </c>
      <c r="K67" s="46">
        <v>701</v>
      </c>
      <c r="L67" s="44">
        <v>528</v>
      </c>
      <c r="M67" s="44">
        <v>173</v>
      </c>
      <c r="R67" s="45"/>
      <c r="V67" s="2"/>
      <c r="W67" s="2"/>
      <c r="X67" s="2"/>
      <c r="Y67" s="2"/>
      <c r="Z67" s="2"/>
    </row>
    <row r="68" spans="3:26" hidden="1">
      <c r="D68" s="42" t="s">
        <v>30</v>
      </c>
      <c r="E68" s="43">
        <v>32847</v>
      </c>
      <c r="F68" s="43">
        <v>17909</v>
      </c>
      <c r="G68" s="43">
        <v>14938</v>
      </c>
      <c r="H68" s="43">
        <v>31433</v>
      </c>
      <c r="I68" s="43">
        <v>16760</v>
      </c>
      <c r="J68" s="43">
        <v>14673</v>
      </c>
      <c r="K68" s="46">
        <v>1412</v>
      </c>
      <c r="L68" s="43">
        <v>1148</v>
      </c>
      <c r="M68" s="43">
        <v>264</v>
      </c>
      <c r="R68" s="45"/>
      <c r="V68" s="2"/>
      <c r="W68" s="2"/>
      <c r="X68" s="2"/>
      <c r="Y68" s="2"/>
      <c r="Z68" s="2"/>
    </row>
    <row r="69" spans="3:26" hidden="1">
      <c r="D69" s="38" t="s">
        <v>31</v>
      </c>
      <c r="E69" s="44">
        <v>4294</v>
      </c>
      <c r="F69" s="44">
        <v>2220</v>
      </c>
      <c r="G69" s="44">
        <v>2074</v>
      </c>
      <c r="H69" s="44">
        <v>4038</v>
      </c>
      <c r="I69" s="44">
        <v>2068</v>
      </c>
      <c r="J69" s="44">
        <v>1970</v>
      </c>
      <c r="K69" s="46">
        <v>255</v>
      </c>
      <c r="L69" s="44">
        <v>151</v>
      </c>
      <c r="M69" s="44">
        <v>104</v>
      </c>
      <c r="R69" s="45"/>
      <c r="V69" s="2"/>
      <c r="W69" s="2"/>
      <c r="X69" s="2"/>
      <c r="Y69" s="2"/>
      <c r="Z69" s="2"/>
    </row>
    <row r="70" spans="3:26" hidden="1">
      <c r="D70" s="42" t="s">
        <v>32</v>
      </c>
      <c r="E70" s="43">
        <v>3280</v>
      </c>
      <c r="F70" s="43">
        <v>1756</v>
      </c>
      <c r="G70" s="43">
        <v>1524</v>
      </c>
      <c r="H70" s="43">
        <v>2527</v>
      </c>
      <c r="I70" s="43">
        <v>1189</v>
      </c>
      <c r="J70" s="43">
        <v>1338</v>
      </c>
      <c r="K70" s="46">
        <v>749</v>
      </c>
      <c r="L70" s="43">
        <v>564</v>
      </c>
      <c r="M70" s="43">
        <v>185</v>
      </c>
      <c r="R70" s="45"/>
      <c r="V70" s="2"/>
      <c r="W70" s="2"/>
      <c r="X70" s="2"/>
      <c r="Y70" s="2"/>
      <c r="Z70" s="2"/>
    </row>
    <row r="71" spans="3:26">
      <c r="C71">
        <v>10</v>
      </c>
      <c r="D71" s="39" t="s">
        <v>41</v>
      </c>
      <c r="E71" s="41"/>
      <c r="F71" s="41"/>
      <c r="G71" s="41"/>
      <c r="H71" s="41"/>
      <c r="I71" s="41"/>
      <c r="J71" s="41"/>
      <c r="K71" s="47"/>
      <c r="L71" s="41"/>
      <c r="M71" s="40"/>
      <c r="R71" s="45"/>
      <c r="V71" s="2"/>
      <c r="W71" s="2"/>
      <c r="X71" s="2"/>
      <c r="Y71" s="2"/>
      <c r="Z71" s="2"/>
    </row>
    <row r="72" spans="3:26">
      <c r="D72" s="42" t="s">
        <v>28</v>
      </c>
      <c r="E72" s="43">
        <v>32164</v>
      </c>
      <c r="F72" s="43">
        <v>17073</v>
      </c>
      <c r="G72" s="43">
        <v>15091</v>
      </c>
      <c r="H72" s="43">
        <v>29551</v>
      </c>
      <c r="I72" s="43">
        <v>15182</v>
      </c>
      <c r="J72" s="43">
        <v>14369</v>
      </c>
      <c r="K72" s="46">
        <v>2590</v>
      </c>
      <c r="L72" s="43">
        <v>1871</v>
      </c>
      <c r="M72" s="43">
        <v>719</v>
      </c>
      <c r="N72" s="46">
        <v>787</v>
      </c>
      <c r="O72" s="46">
        <v>863</v>
      </c>
      <c r="P72" s="46">
        <v>178</v>
      </c>
      <c r="Q72" s="46">
        <v>762</v>
      </c>
      <c r="R72" s="45">
        <f>SUM(N72:Q72)</f>
        <v>2590</v>
      </c>
      <c r="S72" t="str">
        <f>IF(R72=K72,"RICHTIG","FALSCH")</f>
        <v>RICHTIG</v>
      </c>
      <c r="V72" s="2">
        <f>N72/R72*100</f>
        <v>30.386100386100384</v>
      </c>
      <c r="W72" s="2">
        <f>O72/R72*100</f>
        <v>33.320463320463325</v>
      </c>
      <c r="X72" s="2">
        <f>P72/R72*100</f>
        <v>6.8725868725868722</v>
      </c>
      <c r="Y72" s="2">
        <f>Q72/R72*100</f>
        <v>29.420849420849422</v>
      </c>
      <c r="Z72" s="2">
        <f>SUM(V72:Y72)</f>
        <v>100.00000000000001</v>
      </c>
    </row>
    <row r="73" spans="3:26" hidden="1">
      <c r="D73" s="38" t="s">
        <v>29</v>
      </c>
      <c r="E73" s="44">
        <v>4990</v>
      </c>
      <c r="F73" s="44">
        <v>3024</v>
      </c>
      <c r="G73" s="44">
        <v>1966</v>
      </c>
      <c r="H73" s="44">
        <v>4192</v>
      </c>
      <c r="I73" s="44">
        <v>2436</v>
      </c>
      <c r="J73" s="44">
        <v>1756</v>
      </c>
      <c r="K73" s="46">
        <v>787</v>
      </c>
      <c r="L73" s="44">
        <v>578</v>
      </c>
      <c r="M73" s="44">
        <v>209</v>
      </c>
      <c r="R73" s="45"/>
      <c r="V73" s="2"/>
      <c r="W73" s="2"/>
      <c r="X73" s="2"/>
      <c r="Y73" s="2"/>
      <c r="Z73" s="2"/>
    </row>
    <row r="74" spans="3:26" hidden="1">
      <c r="D74" s="42" t="s">
        <v>30</v>
      </c>
      <c r="E74" s="43">
        <v>21626</v>
      </c>
      <c r="F74" s="43">
        <v>10933</v>
      </c>
      <c r="G74" s="43">
        <v>10693</v>
      </c>
      <c r="H74" s="43">
        <v>20753</v>
      </c>
      <c r="I74" s="43">
        <v>10325</v>
      </c>
      <c r="J74" s="43">
        <v>10428</v>
      </c>
      <c r="K74" s="46">
        <v>863</v>
      </c>
      <c r="L74" s="43">
        <v>600</v>
      </c>
      <c r="M74" s="43">
        <v>263</v>
      </c>
      <c r="R74" s="45"/>
      <c r="V74" s="2"/>
      <c r="W74" s="2"/>
      <c r="X74" s="2"/>
      <c r="Y74" s="2"/>
      <c r="Z74" s="2"/>
    </row>
    <row r="75" spans="3:26" hidden="1">
      <c r="D75" s="38" t="s">
        <v>31</v>
      </c>
      <c r="E75" s="44">
        <v>2777</v>
      </c>
      <c r="F75" s="44">
        <v>1407</v>
      </c>
      <c r="G75" s="44">
        <v>1370</v>
      </c>
      <c r="H75" s="44">
        <v>2599</v>
      </c>
      <c r="I75" s="44">
        <v>1316</v>
      </c>
      <c r="J75" s="44">
        <v>1283</v>
      </c>
      <c r="K75" s="46">
        <v>178</v>
      </c>
      <c r="L75" s="44">
        <v>91</v>
      </c>
      <c r="M75" s="44">
        <v>87</v>
      </c>
      <c r="R75" s="45"/>
      <c r="V75" s="2"/>
      <c r="W75" s="2"/>
      <c r="X75" s="2"/>
      <c r="Y75" s="2"/>
      <c r="Z75" s="2"/>
    </row>
    <row r="76" spans="3:26" hidden="1">
      <c r="D76" s="42" t="s">
        <v>32</v>
      </c>
      <c r="E76" s="43">
        <v>2771</v>
      </c>
      <c r="F76" s="43">
        <v>1709</v>
      </c>
      <c r="G76" s="43">
        <v>1062</v>
      </c>
      <c r="H76" s="43">
        <v>2007</v>
      </c>
      <c r="I76" s="43">
        <v>1105</v>
      </c>
      <c r="J76" s="43">
        <v>902</v>
      </c>
      <c r="K76" s="46">
        <v>762</v>
      </c>
      <c r="L76" s="43">
        <v>602</v>
      </c>
      <c r="M76" s="43">
        <v>160</v>
      </c>
      <c r="R76" s="45"/>
      <c r="V76" s="2"/>
      <c r="W76" s="2"/>
      <c r="X76" s="2"/>
      <c r="Y76" s="2"/>
      <c r="Z76" s="2"/>
    </row>
    <row r="77" spans="3:26">
      <c r="C77">
        <v>11</v>
      </c>
      <c r="D77" s="39" t="s">
        <v>42</v>
      </c>
      <c r="E77" s="41"/>
      <c r="F77" s="41"/>
      <c r="G77" s="41"/>
      <c r="H77" s="41"/>
      <c r="I77" s="41"/>
      <c r="J77" s="41"/>
      <c r="K77" s="47"/>
      <c r="L77" s="41"/>
      <c r="M77" s="40"/>
      <c r="R77" s="45"/>
      <c r="V77" s="2"/>
      <c r="W77" s="2"/>
      <c r="X77" s="2"/>
      <c r="Y77" s="2"/>
      <c r="Z77" s="2"/>
    </row>
    <row r="78" spans="3:26">
      <c r="D78" s="42" t="s">
        <v>28</v>
      </c>
      <c r="E78" s="43">
        <v>24876</v>
      </c>
      <c r="F78" s="43">
        <v>11402</v>
      </c>
      <c r="G78" s="43">
        <v>13474</v>
      </c>
      <c r="H78" s="43">
        <v>23462</v>
      </c>
      <c r="I78" s="43">
        <v>10528</v>
      </c>
      <c r="J78" s="43">
        <v>12934</v>
      </c>
      <c r="K78" s="46">
        <v>1412</v>
      </c>
      <c r="L78" s="43">
        <v>873</v>
      </c>
      <c r="M78" s="43">
        <v>539</v>
      </c>
      <c r="N78" s="46">
        <v>319</v>
      </c>
      <c r="O78" s="46">
        <v>568</v>
      </c>
      <c r="P78" s="46">
        <v>171</v>
      </c>
      <c r="Q78" s="46">
        <v>354</v>
      </c>
      <c r="R78" s="45">
        <f>SUM(N78:Q78)</f>
        <v>1412</v>
      </c>
      <c r="S78" t="str">
        <f>IF(R78=K78,"RICHTIG","FALSCH")</f>
        <v>RICHTIG</v>
      </c>
      <c r="V78" s="2">
        <f>N78/R78*100</f>
        <v>22.592067988668553</v>
      </c>
      <c r="W78" s="2">
        <f>O78/R78*100</f>
        <v>40.226628895184135</v>
      </c>
      <c r="X78" s="2">
        <f>P78/R78*100</f>
        <v>12.110481586402265</v>
      </c>
      <c r="Y78" s="2">
        <f>Q78/R78*100</f>
        <v>25.070821529745039</v>
      </c>
      <c r="Z78" s="2">
        <f>SUM(V78:Y78)</f>
        <v>100</v>
      </c>
    </row>
    <row r="79" spans="3:26" hidden="1">
      <c r="D79" s="38" t="s">
        <v>29</v>
      </c>
      <c r="E79" s="44">
        <v>2595</v>
      </c>
      <c r="F79" s="44">
        <v>1320</v>
      </c>
      <c r="G79" s="44">
        <v>1275</v>
      </c>
      <c r="H79" s="44">
        <v>2276</v>
      </c>
      <c r="I79" s="44">
        <v>1141</v>
      </c>
      <c r="J79" s="44">
        <v>1135</v>
      </c>
      <c r="K79" s="46">
        <v>319</v>
      </c>
      <c r="L79" s="44">
        <v>179</v>
      </c>
      <c r="M79" s="44">
        <v>140</v>
      </c>
      <c r="R79" s="45"/>
      <c r="V79" s="2"/>
      <c r="W79" s="2"/>
      <c r="X79" s="2"/>
      <c r="Y79" s="2"/>
      <c r="Z79" s="2"/>
    </row>
    <row r="80" spans="3:26" hidden="1">
      <c r="D80" s="42" t="s">
        <v>30</v>
      </c>
      <c r="E80" s="43">
        <v>16927</v>
      </c>
      <c r="F80" s="43">
        <v>7635</v>
      </c>
      <c r="G80" s="43">
        <v>9292</v>
      </c>
      <c r="H80" s="43">
        <v>16357</v>
      </c>
      <c r="I80" s="43">
        <v>7252</v>
      </c>
      <c r="J80" s="43">
        <v>9105</v>
      </c>
      <c r="K80" s="46">
        <v>568</v>
      </c>
      <c r="L80" s="43">
        <v>382</v>
      </c>
      <c r="M80" s="43">
        <v>186</v>
      </c>
      <c r="R80" s="45"/>
      <c r="V80" s="2"/>
      <c r="W80" s="2"/>
      <c r="X80" s="2"/>
      <c r="Y80" s="2"/>
      <c r="Z80" s="2"/>
    </row>
    <row r="81" spans="3:26" hidden="1">
      <c r="D81" s="38" t="s">
        <v>31</v>
      </c>
      <c r="E81" s="44">
        <v>3197</v>
      </c>
      <c r="F81" s="44">
        <v>1485</v>
      </c>
      <c r="G81" s="44">
        <v>1712</v>
      </c>
      <c r="H81" s="44">
        <v>3026</v>
      </c>
      <c r="I81" s="44">
        <v>1408</v>
      </c>
      <c r="J81" s="44">
        <v>1618</v>
      </c>
      <c r="K81" s="46">
        <v>171</v>
      </c>
      <c r="L81" s="44">
        <v>77</v>
      </c>
      <c r="M81" s="44">
        <v>94</v>
      </c>
      <c r="R81" s="45"/>
      <c r="V81" s="2"/>
      <c r="W81" s="2"/>
      <c r="X81" s="2"/>
      <c r="Y81" s="2"/>
      <c r="Z81" s="2"/>
    </row>
    <row r="82" spans="3:26" hidden="1">
      <c r="D82" s="42" t="s">
        <v>32</v>
      </c>
      <c r="E82" s="43">
        <v>2157</v>
      </c>
      <c r="F82" s="43">
        <v>962</v>
      </c>
      <c r="G82" s="43">
        <v>1195</v>
      </c>
      <c r="H82" s="43">
        <v>1803</v>
      </c>
      <c r="I82" s="43">
        <v>727</v>
      </c>
      <c r="J82" s="43">
        <v>1076</v>
      </c>
      <c r="K82" s="46">
        <v>354</v>
      </c>
      <c r="L82" s="43">
        <v>235</v>
      </c>
      <c r="M82" s="43">
        <v>119</v>
      </c>
      <c r="R82" s="45"/>
      <c r="V82" s="2"/>
      <c r="W82" s="2"/>
      <c r="X82" s="2"/>
      <c r="Y82" s="2"/>
      <c r="Z82" s="2"/>
    </row>
    <row r="83" spans="3:26">
      <c r="C83">
        <v>12</v>
      </c>
      <c r="D83" s="39" t="s">
        <v>43</v>
      </c>
      <c r="E83" s="41"/>
      <c r="F83" s="41"/>
      <c r="G83" s="41"/>
      <c r="H83" s="41"/>
      <c r="I83" s="41"/>
      <c r="J83" s="41"/>
      <c r="K83" s="47"/>
      <c r="L83" s="41"/>
      <c r="M83" s="40"/>
      <c r="R83" s="45"/>
      <c r="V83" s="2"/>
      <c r="W83" s="2"/>
      <c r="X83" s="2"/>
      <c r="Y83" s="2"/>
      <c r="Z83" s="2"/>
    </row>
    <row r="84" spans="3:26">
      <c r="D84" s="42" t="s">
        <v>28</v>
      </c>
      <c r="E84" s="43">
        <v>129083</v>
      </c>
      <c r="F84" s="43">
        <v>66564</v>
      </c>
      <c r="G84" s="43">
        <v>62519</v>
      </c>
      <c r="H84" s="43">
        <v>120386</v>
      </c>
      <c r="I84" s="43">
        <v>61270</v>
      </c>
      <c r="J84" s="43">
        <v>59116</v>
      </c>
      <c r="K84" s="46">
        <v>8659</v>
      </c>
      <c r="L84" s="43">
        <v>5270</v>
      </c>
      <c r="M84" s="43">
        <v>3389</v>
      </c>
      <c r="N84" s="46">
        <v>2021</v>
      </c>
      <c r="O84" s="46">
        <v>2539</v>
      </c>
      <c r="P84" s="46">
        <v>2521</v>
      </c>
      <c r="Q84" s="46">
        <v>1578</v>
      </c>
      <c r="R84" s="45">
        <f>SUM(N84:Q84)</f>
        <v>8659</v>
      </c>
      <c r="S84" t="str">
        <f>IF(R84=K84,"RICHTIG","FALSCH")</f>
        <v>RICHTIG</v>
      </c>
      <c r="V84" s="2">
        <f>N84/R84*100</f>
        <v>23.33987758401663</v>
      </c>
      <c r="W84" s="2">
        <f>O84/R84*100</f>
        <v>29.322092620394962</v>
      </c>
      <c r="X84" s="2">
        <f>P84/R84*100</f>
        <v>29.114216422219659</v>
      </c>
      <c r="Y84" s="2">
        <f>Q84/R84*100</f>
        <v>18.223813373368749</v>
      </c>
      <c r="Z84" s="2">
        <f>SUM(V84:Y84)</f>
        <v>100</v>
      </c>
    </row>
    <row r="85" spans="3:26" hidden="1">
      <c r="D85" s="38" t="s">
        <v>29</v>
      </c>
      <c r="E85" s="44">
        <v>15454</v>
      </c>
      <c r="F85" s="44">
        <v>8729</v>
      </c>
      <c r="G85" s="44">
        <v>6725</v>
      </c>
      <c r="H85" s="44">
        <v>13418</v>
      </c>
      <c r="I85" s="44">
        <v>7384</v>
      </c>
      <c r="J85" s="44">
        <v>6034</v>
      </c>
      <c r="K85" s="46">
        <v>2021</v>
      </c>
      <c r="L85" s="44">
        <v>1333</v>
      </c>
      <c r="M85" s="44">
        <v>688</v>
      </c>
      <c r="R85" s="45"/>
      <c r="V85" s="2"/>
      <c r="W85" s="2"/>
      <c r="X85" s="2"/>
      <c r="Y85" s="2"/>
      <c r="Z85" s="2"/>
    </row>
    <row r="86" spans="3:26" hidden="1">
      <c r="D86" s="42" t="s">
        <v>30</v>
      </c>
      <c r="E86" s="43">
        <v>83293</v>
      </c>
      <c r="F86" s="43">
        <v>41463</v>
      </c>
      <c r="G86" s="43">
        <v>41830</v>
      </c>
      <c r="H86" s="43">
        <v>80747</v>
      </c>
      <c r="I86" s="43">
        <v>39933</v>
      </c>
      <c r="J86" s="43">
        <v>40814</v>
      </c>
      <c r="K86" s="46">
        <v>2539</v>
      </c>
      <c r="L86" s="43">
        <v>1526</v>
      </c>
      <c r="M86" s="43">
        <v>1013</v>
      </c>
      <c r="R86" s="45"/>
      <c r="V86" s="2"/>
      <c r="W86" s="2"/>
      <c r="X86" s="2"/>
      <c r="Y86" s="2"/>
      <c r="Z86" s="2"/>
    </row>
    <row r="87" spans="3:26" hidden="1">
      <c r="D87" s="38" t="s">
        <v>31</v>
      </c>
      <c r="E87" s="44">
        <v>22315</v>
      </c>
      <c r="F87" s="44">
        <v>11834</v>
      </c>
      <c r="G87" s="44">
        <v>10481</v>
      </c>
      <c r="H87" s="44">
        <v>19786</v>
      </c>
      <c r="I87" s="44">
        <v>10486</v>
      </c>
      <c r="J87" s="44">
        <v>9300</v>
      </c>
      <c r="K87" s="46">
        <v>2521</v>
      </c>
      <c r="L87" s="44">
        <v>1344</v>
      </c>
      <c r="M87" s="44">
        <v>1177</v>
      </c>
      <c r="R87" s="45"/>
      <c r="V87" s="2"/>
      <c r="W87" s="2"/>
      <c r="X87" s="2"/>
      <c r="Y87" s="2"/>
      <c r="Z87" s="2"/>
    </row>
    <row r="88" spans="3:26" hidden="1">
      <c r="D88" s="42" t="s">
        <v>32</v>
      </c>
      <c r="E88" s="43">
        <v>8021</v>
      </c>
      <c r="F88" s="43">
        <v>4538</v>
      </c>
      <c r="G88" s="43">
        <v>3483</v>
      </c>
      <c r="H88" s="43">
        <v>6435</v>
      </c>
      <c r="I88" s="43">
        <v>3467</v>
      </c>
      <c r="J88" s="43">
        <v>2968</v>
      </c>
      <c r="K88" s="46">
        <v>1578</v>
      </c>
      <c r="L88" s="43">
        <v>1067</v>
      </c>
      <c r="M88" s="43">
        <v>511</v>
      </c>
      <c r="R88" s="45"/>
      <c r="V88" s="2"/>
      <c r="W88" s="2"/>
      <c r="X88" s="2"/>
      <c r="Y88" s="2"/>
      <c r="Z88" s="2"/>
    </row>
    <row r="89" spans="3:26">
      <c r="C89">
        <v>13</v>
      </c>
      <c r="D89" s="39" t="s">
        <v>44</v>
      </c>
      <c r="E89" s="41"/>
      <c r="F89" s="41"/>
      <c r="G89" s="41"/>
      <c r="H89" s="41"/>
      <c r="I89" s="41"/>
      <c r="J89" s="41"/>
      <c r="K89" s="47"/>
      <c r="L89" s="41"/>
      <c r="M89" s="40"/>
      <c r="R89" s="45"/>
      <c r="V89" s="2"/>
      <c r="W89" s="2"/>
      <c r="X89" s="2"/>
      <c r="Y89" s="2"/>
      <c r="Z89" s="2"/>
    </row>
    <row r="90" spans="3:26">
      <c r="D90" s="42" t="s">
        <v>28</v>
      </c>
      <c r="E90" s="43">
        <v>831428</v>
      </c>
      <c r="F90" s="43">
        <v>442454</v>
      </c>
      <c r="G90" s="43">
        <v>388974</v>
      </c>
      <c r="H90" s="43">
        <v>751603</v>
      </c>
      <c r="I90" s="43">
        <v>391704</v>
      </c>
      <c r="J90" s="43">
        <v>359899</v>
      </c>
      <c r="K90" s="46">
        <v>79418</v>
      </c>
      <c r="L90" s="43">
        <v>50474</v>
      </c>
      <c r="M90" s="43">
        <v>28944</v>
      </c>
      <c r="N90" s="46">
        <v>20904</v>
      </c>
      <c r="O90" s="46">
        <v>26346</v>
      </c>
      <c r="P90" s="46">
        <v>9486</v>
      </c>
      <c r="Q90" s="46">
        <v>22682</v>
      </c>
      <c r="R90" s="45">
        <f>SUM(N90:Q90)</f>
        <v>79418</v>
      </c>
      <c r="S90" t="str">
        <f>IF(R90=K90,"RICHTIG","FALSCH")</f>
        <v>RICHTIG</v>
      </c>
      <c r="V90" s="2">
        <f>N90/R90*100</f>
        <v>26.321488831247326</v>
      </c>
      <c r="W90" s="2">
        <f>O90/R90*100</f>
        <v>33.173839683698908</v>
      </c>
      <c r="X90" s="2">
        <f>P90/R90*100</f>
        <v>11.944395477095872</v>
      </c>
      <c r="Y90" s="2">
        <f>Q90/R90*100</f>
        <v>28.560276007957892</v>
      </c>
      <c r="Z90" s="2">
        <f>SUM(V90:Y90)</f>
        <v>100</v>
      </c>
    </row>
    <row r="91" spans="3:26" hidden="1">
      <c r="D91" s="38" t="s">
        <v>29</v>
      </c>
      <c r="E91" s="44">
        <v>101556</v>
      </c>
      <c r="F91" s="44">
        <v>58269</v>
      </c>
      <c r="G91" s="44">
        <v>43287</v>
      </c>
      <c r="H91" s="44">
        <v>80538</v>
      </c>
      <c r="I91" s="44">
        <v>44464</v>
      </c>
      <c r="J91" s="44">
        <v>36074</v>
      </c>
      <c r="K91" s="46">
        <v>20904</v>
      </c>
      <c r="L91" s="44">
        <v>13717</v>
      </c>
      <c r="M91" s="44">
        <v>7187</v>
      </c>
      <c r="R91" s="45"/>
      <c r="V91" s="2"/>
      <c r="W91" s="2"/>
      <c r="X91" s="2"/>
      <c r="Y91" s="2"/>
      <c r="Z91" s="2"/>
    </row>
    <row r="92" spans="3:26" hidden="1">
      <c r="D92" s="42" t="s">
        <v>30</v>
      </c>
      <c r="E92" s="43">
        <v>529990</v>
      </c>
      <c r="F92" s="43">
        <v>272429</v>
      </c>
      <c r="G92" s="43">
        <v>257561</v>
      </c>
      <c r="H92" s="43">
        <v>503494</v>
      </c>
      <c r="I92" s="43">
        <v>256066</v>
      </c>
      <c r="J92" s="43">
        <v>247428</v>
      </c>
      <c r="K92" s="46">
        <v>26346</v>
      </c>
      <c r="L92" s="43">
        <v>16274</v>
      </c>
      <c r="M92" s="43">
        <v>10072</v>
      </c>
      <c r="R92" s="45"/>
      <c r="V92" s="2"/>
      <c r="W92" s="2"/>
      <c r="X92" s="2"/>
      <c r="Y92" s="2"/>
      <c r="Z92" s="2"/>
    </row>
    <row r="93" spans="3:26" hidden="1">
      <c r="D93" s="38" t="s">
        <v>31</v>
      </c>
      <c r="E93" s="44">
        <v>121609</v>
      </c>
      <c r="F93" s="44">
        <v>65902</v>
      </c>
      <c r="G93" s="44">
        <v>55707</v>
      </c>
      <c r="H93" s="44">
        <v>112094</v>
      </c>
      <c r="I93" s="44">
        <v>61005</v>
      </c>
      <c r="J93" s="44">
        <v>51089</v>
      </c>
      <c r="K93" s="46">
        <v>9486</v>
      </c>
      <c r="L93" s="44">
        <v>4882</v>
      </c>
      <c r="M93" s="44">
        <v>4604</v>
      </c>
      <c r="R93" s="45"/>
      <c r="V93" s="2"/>
      <c r="W93" s="2"/>
      <c r="X93" s="2"/>
      <c r="Y93" s="2"/>
      <c r="Z93" s="2"/>
    </row>
    <row r="94" spans="3:26" hidden="1">
      <c r="D94" s="42" t="s">
        <v>32</v>
      </c>
      <c r="E94" s="43">
        <v>78273</v>
      </c>
      <c r="F94" s="43">
        <v>45854</v>
      </c>
      <c r="G94" s="43">
        <v>32419</v>
      </c>
      <c r="H94" s="43">
        <v>55477</v>
      </c>
      <c r="I94" s="43">
        <v>30169</v>
      </c>
      <c r="J94" s="43">
        <v>25308</v>
      </c>
      <c r="K94" s="46">
        <v>22682</v>
      </c>
      <c r="L94" s="43">
        <v>15601</v>
      </c>
      <c r="M94" s="43">
        <v>7081</v>
      </c>
      <c r="R94" s="45"/>
      <c r="V94" s="2"/>
      <c r="W94" s="2"/>
      <c r="X94" s="2"/>
      <c r="Y94" s="2"/>
      <c r="Z94" s="2"/>
    </row>
    <row r="95" spans="3:26">
      <c r="C95">
        <v>14</v>
      </c>
      <c r="D95" s="39" t="s">
        <v>45</v>
      </c>
      <c r="E95" s="41"/>
      <c r="F95" s="41"/>
      <c r="G95" s="41"/>
      <c r="H95" s="41"/>
      <c r="I95" s="41"/>
      <c r="J95" s="41"/>
      <c r="K95" s="47"/>
      <c r="L95" s="41"/>
      <c r="M95" s="40"/>
      <c r="R95" s="45"/>
      <c r="V95" s="2"/>
      <c r="W95" s="2"/>
      <c r="X95" s="2"/>
      <c r="Y95" s="2"/>
      <c r="Z95" s="2"/>
    </row>
    <row r="96" spans="3:26">
      <c r="D96" s="42" t="s">
        <v>28</v>
      </c>
      <c r="E96" s="43">
        <v>509668</v>
      </c>
      <c r="F96" s="43">
        <v>272704</v>
      </c>
      <c r="G96" s="43">
        <v>236964</v>
      </c>
      <c r="H96" s="43">
        <v>453174</v>
      </c>
      <c r="I96" s="43">
        <v>237484</v>
      </c>
      <c r="J96" s="43">
        <v>215690</v>
      </c>
      <c r="K96" s="46">
        <v>56204</v>
      </c>
      <c r="L96" s="43">
        <v>35024</v>
      </c>
      <c r="M96" s="43">
        <v>21180</v>
      </c>
      <c r="N96" s="46">
        <v>14972</v>
      </c>
      <c r="O96" s="46">
        <v>18258</v>
      </c>
      <c r="P96" s="46">
        <v>7179</v>
      </c>
      <c r="Q96" s="46">
        <v>15795</v>
      </c>
      <c r="R96" s="45">
        <f>SUM(N96:Q96)</f>
        <v>56204</v>
      </c>
      <c r="S96" t="str">
        <f>IF(R96=K96,"RICHTIG","FALSCH")</f>
        <v>RICHTIG</v>
      </c>
      <c r="V96" s="2">
        <f>N96/R96*100</f>
        <v>26.638673404028186</v>
      </c>
      <c r="W96" s="2">
        <f>O96/R96*100</f>
        <v>32.485232367803</v>
      </c>
      <c r="X96" s="2">
        <f>P96/R96*100</f>
        <v>12.773112234004696</v>
      </c>
      <c r="Y96" s="2">
        <f>Q96/R96*100</f>
        <v>28.102981994164118</v>
      </c>
      <c r="Z96" s="2">
        <f>SUM(V96:Y96)</f>
        <v>100</v>
      </c>
    </row>
    <row r="97" spans="3:26" hidden="1">
      <c r="D97" s="38" t="s">
        <v>29</v>
      </c>
      <c r="E97" s="44">
        <v>61546</v>
      </c>
      <c r="F97" s="44">
        <v>35435</v>
      </c>
      <c r="G97" s="44">
        <v>26111</v>
      </c>
      <c r="H97" s="44">
        <v>46491</v>
      </c>
      <c r="I97" s="44">
        <v>25668</v>
      </c>
      <c r="J97" s="44">
        <v>20823</v>
      </c>
      <c r="K97" s="46">
        <v>14972</v>
      </c>
      <c r="L97" s="44">
        <v>9701</v>
      </c>
      <c r="M97" s="44">
        <v>5271</v>
      </c>
      <c r="R97" s="45"/>
      <c r="V97" s="2"/>
      <c r="W97" s="2"/>
      <c r="X97" s="2"/>
      <c r="Y97" s="2"/>
      <c r="Z97" s="2"/>
    </row>
    <row r="98" spans="3:26" hidden="1">
      <c r="D98" s="42" t="s">
        <v>30</v>
      </c>
      <c r="E98" s="43">
        <v>309771</v>
      </c>
      <c r="F98" s="43">
        <v>159248</v>
      </c>
      <c r="G98" s="43">
        <v>150523</v>
      </c>
      <c r="H98" s="43">
        <v>291404</v>
      </c>
      <c r="I98" s="43">
        <v>148205</v>
      </c>
      <c r="J98" s="43">
        <v>143199</v>
      </c>
      <c r="K98" s="46">
        <v>18258</v>
      </c>
      <c r="L98" s="43">
        <v>10983</v>
      </c>
      <c r="M98" s="43">
        <v>7275</v>
      </c>
      <c r="R98" s="45"/>
      <c r="V98" s="2"/>
      <c r="W98" s="2"/>
      <c r="X98" s="2"/>
      <c r="Y98" s="2"/>
      <c r="Z98" s="2"/>
    </row>
    <row r="99" spans="3:26" hidden="1">
      <c r="D99" s="38" t="s">
        <v>31</v>
      </c>
      <c r="E99" s="44">
        <v>89183</v>
      </c>
      <c r="F99" s="44">
        <v>48831</v>
      </c>
      <c r="G99" s="44">
        <v>40352</v>
      </c>
      <c r="H99" s="44">
        <v>81980</v>
      </c>
      <c r="I99" s="44">
        <v>45150</v>
      </c>
      <c r="J99" s="44">
        <v>36830</v>
      </c>
      <c r="K99" s="46">
        <v>7179</v>
      </c>
      <c r="L99" s="44">
        <v>3668</v>
      </c>
      <c r="M99" s="44">
        <v>3511</v>
      </c>
      <c r="R99" s="45"/>
      <c r="V99" s="2"/>
      <c r="W99" s="2"/>
      <c r="X99" s="2"/>
      <c r="Y99" s="2"/>
      <c r="Z99" s="2"/>
    </row>
    <row r="100" spans="3:26" hidden="1">
      <c r="D100" s="42" t="s">
        <v>32</v>
      </c>
      <c r="E100" s="43">
        <v>49168</v>
      </c>
      <c r="F100" s="43">
        <v>29190</v>
      </c>
      <c r="G100" s="43">
        <v>19978</v>
      </c>
      <c r="H100" s="43">
        <v>33299</v>
      </c>
      <c r="I100" s="43">
        <v>18461</v>
      </c>
      <c r="J100" s="43">
        <v>14838</v>
      </c>
      <c r="K100" s="46">
        <v>15795</v>
      </c>
      <c r="L100" s="43">
        <v>10672</v>
      </c>
      <c r="M100" s="43">
        <v>5123</v>
      </c>
      <c r="R100" s="45"/>
      <c r="V100" s="2"/>
      <c r="W100" s="2"/>
      <c r="X100" s="2"/>
      <c r="Y100" s="2"/>
      <c r="Z100" s="2"/>
    </row>
    <row r="101" spans="3:26">
      <c r="C101">
        <v>15</v>
      </c>
      <c r="D101" s="39" t="s">
        <v>46</v>
      </c>
      <c r="E101" s="41"/>
      <c r="F101" s="41"/>
      <c r="G101" s="41"/>
      <c r="H101" s="41"/>
      <c r="I101" s="41"/>
      <c r="J101" s="41"/>
      <c r="K101" s="47"/>
      <c r="L101" s="41"/>
      <c r="M101" s="40"/>
      <c r="R101" s="45"/>
      <c r="V101" s="2"/>
      <c r="W101" s="2"/>
      <c r="X101" s="2"/>
      <c r="Y101" s="2"/>
      <c r="Z101" s="2"/>
    </row>
    <row r="102" spans="3:26">
      <c r="D102" s="42" t="s">
        <v>28</v>
      </c>
      <c r="E102" s="43">
        <v>324727</v>
      </c>
      <c r="F102" s="43">
        <v>171976</v>
      </c>
      <c r="G102" s="43">
        <v>152751</v>
      </c>
      <c r="H102" s="43">
        <v>288598</v>
      </c>
      <c r="I102" s="43">
        <v>150232</v>
      </c>
      <c r="J102" s="43">
        <v>138366</v>
      </c>
      <c r="K102" s="46">
        <v>35942</v>
      </c>
      <c r="L102" s="43">
        <v>21620</v>
      </c>
      <c r="M102" s="43">
        <v>14322</v>
      </c>
      <c r="N102" s="46">
        <v>9237</v>
      </c>
      <c r="O102" s="46">
        <v>11528</v>
      </c>
      <c r="P102" s="46">
        <v>5623</v>
      </c>
      <c r="Q102" s="46">
        <v>9554</v>
      </c>
      <c r="R102" s="45">
        <f>SUM(N102:Q102)</f>
        <v>35942</v>
      </c>
      <c r="S102" t="str">
        <f>IF(R102=K102,"RICHTIG","FALSCH")</f>
        <v>RICHTIG</v>
      </c>
      <c r="V102" s="2">
        <f>N102/R102*100</f>
        <v>25.699738467531024</v>
      </c>
      <c r="W102" s="2">
        <f>O102/R102*100</f>
        <v>32.073896833787771</v>
      </c>
      <c r="X102" s="2">
        <f>P102/R102*100</f>
        <v>15.644649713427189</v>
      </c>
      <c r="Y102" s="2">
        <f>Q102/R102*100</f>
        <v>26.581714985254017</v>
      </c>
      <c r="Z102" s="2">
        <f>SUM(V102:Y102)</f>
        <v>100</v>
      </c>
    </row>
    <row r="103" spans="3:26" hidden="1">
      <c r="D103" s="38" t="s">
        <v>29</v>
      </c>
      <c r="E103" s="44">
        <v>37292</v>
      </c>
      <c r="F103" s="44">
        <v>20860</v>
      </c>
      <c r="G103" s="44">
        <v>16432</v>
      </c>
      <c r="H103" s="44">
        <v>28003</v>
      </c>
      <c r="I103" s="44">
        <v>15059</v>
      </c>
      <c r="J103" s="44">
        <v>12944</v>
      </c>
      <c r="K103" s="46">
        <v>9237</v>
      </c>
      <c r="L103" s="44">
        <v>5760</v>
      </c>
      <c r="M103" s="44">
        <v>3477</v>
      </c>
      <c r="R103" s="45"/>
      <c r="V103" s="2"/>
      <c r="W103" s="2"/>
      <c r="X103" s="2"/>
      <c r="Y103" s="2"/>
      <c r="Z103" s="2"/>
    </row>
    <row r="104" spans="3:26" hidden="1">
      <c r="D104" s="42" t="s">
        <v>30</v>
      </c>
      <c r="E104" s="43">
        <v>187991</v>
      </c>
      <c r="F104" s="43">
        <v>95085</v>
      </c>
      <c r="G104" s="43">
        <v>92906</v>
      </c>
      <c r="H104" s="43">
        <v>176392</v>
      </c>
      <c r="I104" s="43">
        <v>88321</v>
      </c>
      <c r="J104" s="43">
        <v>88071</v>
      </c>
      <c r="K104" s="46">
        <v>11528</v>
      </c>
      <c r="L104" s="43">
        <v>6727</v>
      </c>
      <c r="M104" s="43">
        <v>4801</v>
      </c>
      <c r="R104" s="45"/>
      <c r="V104" s="2"/>
      <c r="W104" s="2"/>
      <c r="X104" s="2"/>
      <c r="Y104" s="2"/>
      <c r="Z104" s="2"/>
    </row>
    <row r="105" spans="3:26" hidden="1">
      <c r="D105" s="38" t="s">
        <v>31</v>
      </c>
      <c r="E105" s="44">
        <v>69883</v>
      </c>
      <c r="F105" s="44">
        <v>38475</v>
      </c>
      <c r="G105" s="44">
        <v>31408</v>
      </c>
      <c r="H105" s="44">
        <v>64241</v>
      </c>
      <c r="I105" s="44">
        <v>35599</v>
      </c>
      <c r="J105" s="44">
        <v>28642</v>
      </c>
      <c r="K105" s="46">
        <v>5623</v>
      </c>
      <c r="L105" s="44">
        <v>2867</v>
      </c>
      <c r="M105" s="44">
        <v>2756</v>
      </c>
      <c r="R105" s="45"/>
      <c r="V105" s="2"/>
      <c r="W105" s="2"/>
      <c r="X105" s="2"/>
      <c r="Y105" s="2"/>
      <c r="Z105" s="2"/>
    </row>
    <row r="106" spans="3:26" hidden="1">
      <c r="D106" s="42" t="s">
        <v>32</v>
      </c>
      <c r="E106" s="43">
        <v>29561</v>
      </c>
      <c r="F106" s="43">
        <v>17556</v>
      </c>
      <c r="G106" s="43">
        <v>12005</v>
      </c>
      <c r="H106" s="43">
        <v>19962</v>
      </c>
      <c r="I106" s="43">
        <v>11253</v>
      </c>
      <c r="J106" s="43">
        <v>8709</v>
      </c>
      <c r="K106" s="46">
        <v>9554</v>
      </c>
      <c r="L106" s="43">
        <v>6266</v>
      </c>
      <c r="M106" s="43">
        <v>3288</v>
      </c>
      <c r="R106" s="45"/>
      <c r="V106" s="2"/>
      <c r="W106" s="2"/>
      <c r="X106" s="2"/>
      <c r="Y106" s="2"/>
      <c r="Z106" s="2"/>
    </row>
    <row r="107" spans="3:26">
      <c r="C107">
        <v>16</v>
      </c>
      <c r="D107" s="39" t="s">
        <v>47</v>
      </c>
      <c r="E107" s="41"/>
      <c r="F107" s="41"/>
      <c r="G107" s="41"/>
      <c r="H107" s="41"/>
      <c r="I107" s="41"/>
      <c r="J107" s="41"/>
      <c r="K107" s="47"/>
      <c r="L107" s="41"/>
      <c r="M107" s="40"/>
      <c r="R107" s="45"/>
      <c r="V107" s="2"/>
      <c r="W107" s="2"/>
      <c r="X107" s="2"/>
      <c r="Y107" s="2"/>
      <c r="Z107" s="2"/>
    </row>
    <row r="108" spans="3:26">
      <c r="D108" s="42" t="s">
        <v>28</v>
      </c>
      <c r="E108" s="43">
        <v>70423</v>
      </c>
      <c r="F108" s="43">
        <v>38285</v>
      </c>
      <c r="G108" s="43">
        <v>32138</v>
      </c>
      <c r="H108" s="43">
        <v>64741</v>
      </c>
      <c r="I108" s="43">
        <v>34323</v>
      </c>
      <c r="J108" s="43">
        <v>30418</v>
      </c>
      <c r="K108" s="46">
        <v>5644</v>
      </c>
      <c r="L108" s="43">
        <v>3930</v>
      </c>
      <c r="M108" s="43">
        <v>1714</v>
      </c>
      <c r="N108" s="46">
        <v>1326</v>
      </c>
      <c r="O108" s="46">
        <v>1820</v>
      </c>
      <c r="P108" s="46">
        <v>383</v>
      </c>
      <c r="Q108" s="46">
        <v>2115</v>
      </c>
      <c r="R108" s="45">
        <f>SUM(N108:Q108)</f>
        <v>5644</v>
      </c>
      <c r="S108" t="str">
        <f>IF(R108=K108,"RICHTIG","FALSCH")</f>
        <v>RICHTIG</v>
      </c>
      <c r="V108" s="2">
        <f>N108/R108*100</f>
        <v>23.493975903614459</v>
      </c>
      <c r="W108" s="2">
        <f>O108/R108*100</f>
        <v>32.246633593196314</v>
      </c>
      <c r="X108" s="2">
        <f>P108/R108*100</f>
        <v>6.785967399007796</v>
      </c>
      <c r="Y108" s="2">
        <f>Q108/R108*100</f>
        <v>37.473423104181428</v>
      </c>
      <c r="Z108" s="2">
        <f>SUM(V108:Y108)</f>
        <v>100</v>
      </c>
    </row>
    <row r="109" spans="3:26" hidden="1">
      <c r="D109" s="38" t="s">
        <v>29</v>
      </c>
      <c r="E109" s="44">
        <v>8504</v>
      </c>
      <c r="F109" s="44">
        <v>4791</v>
      </c>
      <c r="G109" s="44">
        <v>3713</v>
      </c>
      <c r="H109" s="44">
        <v>7165</v>
      </c>
      <c r="I109" s="44">
        <v>3915</v>
      </c>
      <c r="J109" s="44">
        <v>3250</v>
      </c>
      <c r="K109" s="46">
        <v>1326</v>
      </c>
      <c r="L109" s="44">
        <v>864</v>
      </c>
      <c r="M109" s="44">
        <v>462</v>
      </c>
      <c r="R109" s="45"/>
      <c r="V109" s="2"/>
      <c r="W109" s="2"/>
      <c r="X109" s="2"/>
      <c r="Y109" s="2"/>
      <c r="Z109" s="2"/>
    </row>
    <row r="110" spans="3:26" hidden="1">
      <c r="D110" s="42" t="s">
        <v>30</v>
      </c>
      <c r="E110" s="43">
        <v>47650</v>
      </c>
      <c r="F110" s="43">
        <v>25453</v>
      </c>
      <c r="G110" s="43">
        <v>22197</v>
      </c>
      <c r="H110" s="43">
        <v>45818</v>
      </c>
      <c r="I110" s="43">
        <v>24162</v>
      </c>
      <c r="J110" s="43">
        <v>21656</v>
      </c>
      <c r="K110" s="46">
        <v>1820</v>
      </c>
      <c r="L110" s="43">
        <v>1281</v>
      </c>
      <c r="M110" s="43">
        <v>539</v>
      </c>
      <c r="R110" s="45"/>
      <c r="V110" s="2"/>
      <c r="W110" s="2"/>
      <c r="X110" s="2"/>
      <c r="Y110" s="2"/>
      <c r="Z110" s="2"/>
    </row>
    <row r="111" spans="3:26" hidden="1">
      <c r="D111" s="38" t="s">
        <v>31</v>
      </c>
      <c r="E111" s="44">
        <v>5612</v>
      </c>
      <c r="F111" s="44">
        <v>2919</v>
      </c>
      <c r="G111" s="44">
        <v>2693</v>
      </c>
      <c r="H111" s="44">
        <v>5229</v>
      </c>
      <c r="I111" s="44">
        <v>2716</v>
      </c>
      <c r="J111" s="44">
        <v>2513</v>
      </c>
      <c r="K111" s="46">
        <v>383</v>
      </c>
      <c r="L111" s="44">
        <v>203</v>
      </c>
      <c r="M111" s="44">
        <v>180</v>
      </c>
      <c r="R111" s="45"/>
      <c r="V111" s="2"/>
      <c r="W111" s="2"/>
      <c r="X111" s="2"/>
      <c r="Y111" s="2"/>
      <c r="Z111" s="2"/>
    </row>
    <row r="112" spans="3:26" hidden="1">
      <c r="D112" s="42" t="s">
        <v>32</v>
      </c>
      <c r="E112" s="43">
        <v>8657</v>
      </c>
      <c r="F112" s="43">
        <v>5122</v>
      </c>
      <c r="G112" s="43">
        <v>3535</v>
      </c>
      <c r="H112" s="43">
        <v>6529</v>
      </c>
      <c r="I112" s="43">
        <v>3530</v>
      </c>
      <c r="J112" s="43">
        <v>2999</v>
      </c>
      <c r="K112" s="46">
        <v>2115</v>
      </c>
      <c r="L112" s="43">
        <v>1582</v>
      </c>
      <c r="M112" s="43">
        <v>533</v>
      </c>
      <c r="R112" s="45"/>
      <c r="V112" s="2"/>
      <c r="W112" s="2"/>
      <c r="X112" s="2"/>
      <c r="Y112" s="2"/>
      <c r="Z112" s="2"/>
    </row>
    <row r="113" spans="3:26">
      <c r="C113">
        <v>17</v>
      </c>
      <c r="D113" s="39" t="s">
        <v>48</v>
      </c>
      <c r="E113" s="41"/>
      <c r="F113" s="41"/>
      <c r="G113" s="41"/>
      <c r="H113" s="41"/>
      <c r="I113" s="41"/>
      <c r="J113" s="41"/>
      <c r="K113" s="47"/>
      <c r="L113" s="41"/>
      <c r="M113" s="40"/>
      <c r="R113" s="45"/>
      <c r="V113" s="2"/>
      <c r="W113" s="2"/>
      <c r="X113" s="2"/>
      <c r="Y113" s="2"/>
      <c r="Z113" s="2"/>
    </row>
    <row r="114" spans="3:26">
      <c r="D114" s="42" t="s">
        <v>28</v>
      </c>
      <c r="E114" s="43">
        <v>52027</v>
      </c>
      <c r="F114" s="43">
        <v>25913</v>
      </c>
      <c r="G114" s="43">
        <v>26114</v>
      </c>
      <c r="H114" s="43">
        <v>48329</v>
      </c>
      <c r="I114" s="43">
        <v>23638</v>
      </c>
      <c r="J114" s="43">
        <v>24691</v>
      </c>
      <c r="K114" s="46">
        <v>3678</v>
      </c>
      <c r="L114" s="43">
        <v>2263</v>
      </c>
      <c r="M114" s="43">
        <v>1415</v>
      </c>
      <c r="N114" s="46">
        <v>968</v>
      </c>
      <c r="O114" s="46">
        <v>1384</v>
      </c>
      <c r="P114" s="46">
        <v>390</v>
      </c>
      <c r="Q114" s="46">
        <v>936</v>
      </c>
      <c r="R114" s="45">
        <f>SUM(N114:Q114)</f>
        <v>3678</v>
      </c>
      <c r="S114" t="str">
        <f>IF(R114=K114,"RICHTIG","FALSCH")</f>
        <v>RICHTIG</v>
      </c>
      <c r="V114" s="2">
        <f>N114/R114*100</f>
        <v>26.318651441000547</v>
      </c>
      <c r="W114" s="2">
        <f>O114/R114*100</f>
        <v>37.629146275149537</v>
      </c>
      <c r="X114" s="2">
        <f>P114/R114*100</f>
        <v>10.60358890701468</v>
      </c>
      <c r="Y114" s="2">
        <f>Q114/R114*100</f>
        <v>25.44861337683524</v>
      </c>
      <c r="Z114" s="2">
        <f>SUM(V114:Y114)</f>
        <v>100</v>
      </c>
    </row>
    <row r="115" spans="3:26" hidden="1">
      <c r="D115" s="38" t="s">
        <v>29</v>
      </c>
      <c r="E115" s="44">
        <v>6027</v>
      </c>
      <c r="F115" s="44">
        <v>3290</v>
      </c>
      <c r="G115" s="44">
        <v>2737</v>
      </c>
      <c r="H115" s="44">
        <v>5053</v>
      </c>
      <c r="I115" s="44">
        <v>2664</v>
      </c>
      <c r="J115" s="44">
        <v>2389</v>
      </c>
      <c r="K115" s="46">
        <v>968</v>
      </c>
      <c r="L115" s="44">
        <v>622</v>
      </c>
      <c r="M115" s="44">
        <v>346</v>
      </c>
      <c r="R115" s="45"/>
      <c r="V115" s="2"/>
      <c r="W115" s="2"/>
      <c r="X115" s="2"/>
      <c r="Y115" s="2"/>
      <c r="Z115" s="2"/>
    </row>
    <row r="116" spans="3:26" hidden="1">
      <c r="D116" s="42" t="s">
        <v>30</v>
      </c>
      <c r="E116" s="43">
        <v>35647</v>
      </c>
      <c r="F116" s="43">
        <v>16970</v>
      </c>
      <c r="G116" s="43">
        <v>18677</v>
      </c>
      <c r="H116" s="43">
        <v>34256</v>
      </c>
      <c r="I116" s="43">
        <v>16152</v>
      </c>
      <c r="J116" s="43">
        <v>18104</v>
      </c>
      <c r="K116" s="46">
        <v>1384</v>
      </c>
      <c r="L116" s="43">
        <v>814</v>
      </c>
      <c r="M116" s="43">
        <v>570</v>
      </c>
      <c r="R116" s="45"/>
      <c r="V116" s="2"/>
      <c r="W116" s="2"/>
      <c r="X116" s="2"/>
      <c r="Y116" s="2"/>
      <c r="Z116" s="2"/>
    </row>
    <row r="117" spans="3:26" hidden="1">
      <c r="D117" s="38" t="s">
        <v>31</v>
      </c>
      <c r="E117" s="44">
        <v>5684</v>
      </c>
      <c r="F117" s="44">
        <v>3208</v>
      </c>
      <c r="G117" s="44">
        <v>2476</v>
      </c>
      <c r="H117" s="44">
        <v>5293</v>
      </c>
      <c r="I117" s="44">
        <v>3001</v>
      </c>
      <c r="J117" s="44">
        <v>2292</v>
      </c>
      <c r="K117" s="46">
        <v>390</v>
      </c>
      <c r="L117" s="44">
        <v>206</v>
      </c>
      <c r="M117" s="44">
        <v>184</v>
      </c>
      <c r="R117" s="45"/>
      <c r="V117" s="2"/>
      <c r="W117" s="2"/>
      <c r="X117" s="2"/>
      <c r="Y117" s="2"/>
      <c r="Z117" s="2"/>
    </row>
    <row r="118" spans="3:26" hidden="1">
      <c r="D118" s="42" t="s">
        <v>32</v>
      </c>
      <c r="E118" s="43">
        <v>4669</v>
      </c>
      <c r="F118" s="43">
        <v>2445</v>
      </c>
      <c r="G118" s="43">
        <v>2224</v>
      </c>
      <c r="H118" s="43">
        <v>3727</v>
      </c>
      <c r="I118" s="43">
        <v>1821</v>
      </c>
      <c r="J118" s="43">
        <v>1906</v>
      </c>
      <c r="K118" s="46">
        <v>936</v>
      </c>
      <c r="L118" s="43">
        <v>621</v>
      </c>
      <c r="M118" s="43">
        <v>315</v>
      </c>
      <c r="R118" s="45"/>
      <c r="V118" s="2"/>
      <c r="W118" s="2"/>
      <c r="X118" s="2"/>
      <c r="Y118" s="2"/>
      <c r="Z118" s="2"/>
    </row>
    <row r="119" spans="3:26">
      <c r="C119">
        <v>18</v>
      </c>
      <c r="D119" s="39" t="s">
        <v>49</v>
      </c>
      <c r="E119" s="41"/>
      <c r="F119" s="41"/>
      <c r="G119" s="41"/>
      <c r="H119" s="41"/>
      <c r="I119" s="41"/>
      <c r="J119" s="41"/>
      <c r="K119" s="47"/>
      <c r="L119" s="41"/>
      <c r="M119" s="40"/>
      <c r="R119" s="45"/>
      <c r="V119" s="2"/>
      <c r="W119" s="2"/>
      <c r="X119" s="2"/>
      <c r="Y119" s="2"/>
      <c r="Z119" s="2"/>
    </row>
    <row r="120" spans="3:26">
      <c r="D120" s="42" t="s">
        <v>28</v>
      </c>
      <c r="E120" s="43">
        <v>91936</v>
      </c>
      <c r="F120" s="43">
        <v>47541</v>
      </c>
      <c r="G120" s="43">
        <v>44395</v>
      </c>
      <c r="H120" s="43">
        <v>86145</v>
      </c>
      <c r="I120" s="43">
        <v>43829</v>
      </c>
      <c r="J120" s="43">
        <v>42316</v>
      </c>
      <c r="K120" s="46">
        <v>5755</v>
      </c>
      <c r="L120" s="43">
        <v>3694</v>
      </c>
      <c r="M120" s="43">
        <v>2061</v>
      </c>
      <c r="N120" s="46">
        <v>1437</v>
      </c>
      <c r="O120" s="46">
        <v>2043</v>
      </c>
      <c r="P120" s="46">
        <v>900</v>
      </c>
      <c r="Q120" s="46">
        <v>1375</v>
      </c>
      <c r="R120" s="45">
        <f>SUM(N120:Q120)</f>
        <v>5755</v>
      </c>
      <c r="S120" t="str">
        <f>IF(R120=K120,"RICHTIG","FALSCH")</f>
        <v>RICHTIG</v>
      </c>
      <c r="V120" s="2">
        <f>N120/R120*100</f>
        <v>24.969591659426584</v>
      </c>
      <c r="W120" s="2">
        <f>O120/R120*100</f>
        <v>35.499565595134662</v>
      </c>
      <c r="X120" s="2">
        <f>P120/R120*100</f>
        <v>15.638575152041703</v>
      </c>
      <c r="Y120" s="2">
        <f>Q120/R120*100</f>
        <v>23.892267593397047</v>
      </c>
      <c r="Z120" s="2">
        <f>SUM(V120:Y120)</f>
        <v>100</v>
      </c>
    </row>
    <row r="121" spans="3:26" hidden="1">
      <c r="D121" s="38" t="s">
        <v>29</v>
      </c>
      <c r="E121" s="44">
        <v>11148</v>
      </c>
      <c r="F121" s="44">
        <v>6193</v>
      </c>
      <c r="G121" s="44">
        <v>4955</v>
      </c>
      <c r="H121" s="44">
        <v>9704</v>
      </c>
      <c r="I121" s="44">
        <v>5255</v>
      </c>
      <c r="J121" s="44">
        <v>4449</v>
      </c>
      <c r="K121" s="46">
        <v>1437</v>
      </c>
      <c r="L121" s="44">
        <v>935</v>
      </c>
      <c r="M121" s="44">
        <v>502</v>
      </c>
      <c r="R121" s="45"/>
      <c r="V121" s="2"/>
      <c r="W121" s="2"/>
      <c r="X121" s="2"/>
      <c r="Y121" s="2"/>
      <c r="Z121" s="2"/>
    </row>
    <row r="122" spans="3:26" hidden="1">
      <c r="D122" s="42" t="s">
        <v>30</v>
      </c>
      <c r="E122" s="43">
        <v>62216</v>
      </c>
      <c r="F122" s="43">
        <v>31368</v>
      </c>
      <c r="G122" s="43">
        <v>30848</v>
      </c>
      <c r="H122" s="43">
        <v>60161</v>
      </c>
      <c r="I122" s="43">
        <v>30063</v>
      </c>
      <c r="J122" s="43">
        <v>30098</v>
      </c>
      <c r="K122" s="46">
        <v>2043</v>
      </c>
      <c r="L122" s="43">
        <v>1298</v>
      </c>
      <c r="M122" s="43">
        <v>745</v>
      </c>
      <c r="R122" s="45"/>
      <c r="V122" s="2"/>
      <c r="W122" s="2"/>
      <c r="X122" s="2"/>
      <c r="Y122" s="2"/>
      <c r="Z122" s="2"/>
    </row>
    <row r="123" spans="3:26" hidden="1">
      <c r="D123" s="38" t="s">
        <v>31</v>
      </c>
      <c r="E123" s="44">
        <v>12293</v>
      </c>
      <c r="F123" s="44">
        <v>6476</v>
      </c>
      <c r="G123" s="44">
        <v>5817</v>
      </c>
      <c r="H123" s="44">
        <v>11389</v>
      </c>
      <c r="I123" s="44">
        <v>5984</v>
      </c>
      <c r="J123" s="44">
        <v>5405</v>
      </c>
      <c r="K123" s="46">
        <v>900</v>
      </c>
      <c r="L123" s="44">
        <v>491</v>
      </c>
      <c r="M123" s="44">
        <v>409</v>
      </c>
      <c r="R123" s="45"/>
      <c r="V123" s="2"/>
      <c r="W123" s="2"/>
      <c r="X123" s="2"/>
      <c r="Y123" s="2"/>
      <c r="Z123" s="2"/>
    </row>
    <row r="124" spans="3:26" hidden="1">
      <c r="D124" s="42" t="s">
        <v>32</v>
      </c>
      <c r="E124" s="43">
        <v>6279</v>
      </c>
      <c r="F124" s="43">
        <v>3504</v>
      </c>
      <c r="G124" s="43">
        <v>2775</v>
      </c>
      <c r="H124" s="43">
        <v>4891</v>
      </c>
      <c r="I124" s="43">
        <v>2527</v>
      </c>
      <c r="J124" s="43">
        <v>2364</v>
      </c>
      <c r="K124" s="46">
        <v>1375</v>
      </c>
      <c r="L124" s="43">
        <v>970</v>
      </c>
      <c r="M124" s="43">
        <v>405</v>
      </c>
      <c r="R124" s="45"/>
      <c r="V124" s="2"/>
      <c r="W124" s="2"/>
      <c r="X124" s="2"/>
      <c r="Y124" s="2"/>
      <c r="Z124" s="2"/>
    </row>
    <row r="125" spans="3:26">
      <c r="C125">
        <v>19</v>
      </c>
      <c r="D125" s="39" t="s">
        <v>50</v>
      </c>
      <c r="E125" s="41"/>
      <c r="F125" s="41"/>
      <c r="G125" s="41"/>
      <c r="H125" s="41"/>
      <c r="I125" s="41"/>
      <c r="J125" s="41"/>
      <c r="K125" s="47"/>
      <c r="L125" s="41"/>
      <c r="M125" s="40"/>
      <c r="R125" s="45"/>
      <c r="V125" s="2"/>
      <c r="W125" s="2"/>
      <c r="X125" s="2"/>
      <c r="Y125" s="2"/>
      <c r="Z125" s="2"/>
    </row>
    <row r="126" spans="3:26">
      <c r="D126" s="42" t="s">
        <v>28</v>
      </c>
      <c r="E126" s="43">
        <v>22487</v>
      </c>
      <c r="F126" s="43">
        <v>12483</v>
      </c>
      <c r="G126" s="43">
        <v>10004</v>
      </c>
      <c r="H126" s="43">
        <v>21221</v>
      </c>
      <c r="I126" s="43">
        <v>11638</v>
      </c>
      <c r="J126" s="43">
        <v>9583</v>
      </c>
      <c r="K126" s="46">
        <v>1260</v>
      </c>
      <c r="L126" s="43">
        <v>840</v>
      </c>
      <c r="M126" s="43">
        <v>420</v>
      </c>
      <c r="N126" s="46">
        <v>360</v>
      </c>
      <c r="O126" s="46">
        <v>442</v>
      </c>
      <c r="P126" s="46">
        <v>141</v>
      </c>
      <c r="Q126" s="46">
        <v>317</v>
      </c>
      <c r="R126" s="45">
        <f>SUM(N126:Q126)</f>
        <v>1260</v>
      </c>
      <c r="S126" t="str">
        <f>IF(R126=K126,"RICHTIG","FALSCH")</f>
        <v>RICHTIG</v>
      </c>
      <c r="V126" s="2">
        <f>N126/R126*100</f>
        <v>28.571428571428569</v>
      </c>
      <c r="W126" s="2">
        <f>O126/R126*100</f>
        <v>35.079365079365076</v>
      </c>
      <c r="X126" s="2">
        <f>P126/R126*100</f>
        <v>11.190476190476192</v>
      </c>
      <c r="Y126" s="2">
        <f>Q126/R126*100</f>
        <v>25.158730158730158</v>
      </c>
      <c r="Z126" s="2">
        <f>SUM(V126:Y126)</f>
        <v>100</v>
      </c>
    </row>
    <row r="127" spans="3:26" hidden="1">
      <c r="D127" s="38" t="s">
        <v>29</v>
      </c>
      <c r="E127" s="44">
        <v>2811</v>
      </c>
      <c r="F127" s="44">
        <v>1665</v>
      </c>
      <c r="G127" s="44">
        <v>1146</v>
      </c>
      <c r="H127" s="44">
        <v>2449</v>
      </c>
      <c r="I127" s="44">
        <v>1406</v>
      </c>
      <c r="J127" s="44">
        <v>1043</v>
      </c>
      <c r="K127" s="46">
        <v>360</v>
      </c>
      <c r="L127" s="44">
        <v>258</v>
      </c>
      <c r="M127" s="44">
        <v>102</v>
      </c>
      <c r="R127" s="45"/>
      <c r="V127" s="2"/>
      <c r="W127" s="2"/>
      <c r="X127" s="2"/>
      <c r="Y127" s="2"/>
      <c r="Z127" s="2"/>
    </row>
    <row r="128" spans="3:26" hidden="1">
      <c r="D128" s="42" t="s">
        <v>30</v>
      </c>
      <c r="E128" s="43">
        <v>16144</v>
      </c>
      <c r="F128" s="43">
        <v>8972</v>
      </c>
      <c r="G128" s="43">
        <v>7172</v>
      </c>
      <c r="H128" s="43">
        <v>15700</v>
      </c>
      <c r="I128" s="43">
        <v>8674</v>
      </c>
      <c r="J128" s="43">
        <v>7026</v>
      </c>
      <c r="K128" s="46">
        <v>442</v>
      </c>
      <c r="L128" s="43">
        <v>296</v>
      </c>
      <c r="M128" s="43">
        <v>146</v>
      </c>
      <c r="R128" s="45"/>
      <c r="V128" s="2"/>
      <c r="W128" s="2"/>
      <c r="X128" s="2"/>
      <c r="Y128" s="2"/>
      <c r="Z128" s="2"/>
    </row>
    <row r="129" spans="3:26" hidden="1">
      <c r="D129" s="38" t="s">
        <v>31</v>
      </c>
      <c r="E129" s="44">
        <v>2175</v>
      </c>
      <c r="F129" s="44">
        <v>1113</v>
      </c>
      <c r="G129" s="44">
        <v>1062</v>
      </c>
      <c r="H129" s="44">
        <v>2034</v>
      </c>
      <c r="I129" s="44">
        <v>1047</v>
      </c>
      <c r="J129" s="44">
        <v>987</v>
      </c>
      <c r="K129" s="46">
        <v>141</v>
      </c>
      <c r="L129" s="44">
        <v>66</v>
      </c>
      <c r="M129" s="44">
        <v>75</v>
      </c>
      <c r="R129" s="45"/>
      <c r="V129" s="2"/>
      <c r="W129" s="2"/>
      <c r="X129" s="2"/>
      <c r="Y129" s="2"/>
      <c r="Z129" s="2"/>
    </row>
    <row r="130" spans="3:26" hidden="1">
      <c r="D130" s="42" t="s">
        <v>32</v>
      </c>
      <c r="E130" s="43">
        <v>1357</v>
      </c>
      <c r="F130" s="43">
        <v>733</v>
      </c>
      <c r="G130" s="43">
        <v>624</v>
      </c>
      <c r="H130" s="43">
        <v>1038</v>
      </c>
      <c r="I130" s="43">
        <v>511</v>
      </c>
      <c r="J130" s="43">
        <v>527</v>
      </c>
      <c r="K130" s="46">
        <v>317</v>
      </c>
      <c r="L130" s="43">
        <v>220</v>
      </c>
      <c r="M130" s="43">
        <v>97</v>
      </c>
      <c r="R130" s="45"/>
      <c r="V130" s="2"/>
      <c r="W130" s="2"/>
      <c r="X130" s="2"/>
      <c r="Y130" s="2"/>
      <c r="Z130" s="2"/>
    </row>
    <row r="131" spans="3:26">
      <c r="C131">
        <v>20</v>
      </c>
      <c r="D131" s="39" t="s">
        <v>51</v>
      </c>
      <c r="E131" s="41"/>
      <c r="F131" s="41"/>
      <c r="G131" s="41"/>
      <c r="H131" s="41"/>
      <c r="I131" s="41"/>
      <c r="J131" s="41"/>
      <c r="K131" s="47"/>
      <c r="L131" s="41"/>
      <c r="M131" s="40"/>
      <c r="R131" s="45"/>
      <c r="V131" s="2"/>
      <c r="W131" s="2"/>
      <c r="X131" s="2"/>
      <c r="Y131" s="2"/>
      <c r="Z131" s="2"/>
    </row>
    <row r="132" spans="3:26">
      <c r="D132" s="42" t="s">
        <v>28</v>
      </c>
      <c r="E132" s="43">
        <v>39714</v>
      </c>
      <c r="F132" s="43">
        <v>22071</v>
      </c>
      <c r="G132" s="43">
        <v>17643</v>
      </c>
      <c r="H132" s="43">
        <v>36261</v>
      </c>
      <c r="I132" s="43">
        <v>19591</v>
      </c>
      <c r="J132" s="43">
        <v>16670</v>
      </c>
      <c r="K132" s="46">
        <v>3442</v>
      </c>
      <c r="L132" s="43">
        <v>2472</v>
      </c>
      <c r="M132" s="43">
        <v>970</v>
      </c>
      <c r="N132" s="46">
        <v>940</v>
      </c>
      <c r="O132" s="46">
        <v>904</v>
      </c>
      <c r="P132" s="46">
        <v>215</v>
      </c>
      <c r="Q132" s="46">
        <v>1383</v>
      </c>
      <c r="R132" s="45">
        <f>SUM(N132:Q132)</f>
        <v>3442</v>
      </c>
      <c r="S132" t="str">
        <f>IF(R132=K132,"RICHTIG","FALSCH")</f>
        <v>RICHTIG</v>
      </c>
      <c r="V132" s="2">
        <f>N132/R132*100</f>
        <v>27.309703660662404</v>
      </c>
      <c r="W132" s="2">
        <f>O132/R132*100</f>
        <v>26.263800116211506</v>
      </c>
      <c r="X132" s="2">
        <f>P132/R132*100</f>
        <v>6.2463683904706562</v>
      </c>
      <c r="Y132" s="2">
        <f>Q132/R132*100</f>
        <v>40.18012783265543</v>
      </c>
      <c r="Z132" s="2">
        <f>SUM(V132:Y132)</f>
        <v>100</v>
      </c>
    </row>
    <row r="133" spans="3:26" hidden="1">
      <c r="D133" s="38" t="s">
        <v>29</v>
      </c>
      <c r="E133" s="44">
        <v>5790</v>
      </c>
      <c r="F133" s="44">
        <v>3493</v>
      </c>
      <c r="G133" s="44">
        <v>2297</v>
      </c>
      <c r="H133" s="44">
        <v>4849</v>
      </c>
      <c r="I133" s="44">
        <v>2794</v>
      </c>
      <c r="J133" s="44">
        <v>2055</v>
      </c>
      <c r="K133" s="46">
        <v>940</v>
      </c>
      <c r="L133" s="44">
        <v>698</v>
      </c>
      <c r="M133" s="44">
        <v>242</v>
      </c>
      <c r="R133" s="45"/>
      <c r="V133" s="2"/>
      <c r="W133" s="2"/>
      <c r="X133" s="2"/>
      <c r="Y133" s="2"/>
      <c r="Z133" s="2"/>
    </row>
    <row r="134" spans="3:26" hidden="1">
      <c r="D134" s="42" t="s">
        <v>30</v>
      </c>
      <c r="E134" s="43">
        <v>27052</v>
      </c>
      <c r="F134" s="43">
        <v>14627</v>
      </c>
      <c r="G134" s="43">
        <v>12425</v>
      </c>
      <c r="H134" s="43">
        <v>26143</v>
      </c>
      <c r="I134" s="43">
        <v>13975</v>
      </c>
      <c r="J134" s="43">
        <v>12168</v>
      </c>
      <c r="K134" s="46">
        <v>904</v>
      </c>
      <c r="L134" s="43">
        <v>649</v>
      </c>
      <c r="M134" s="43">
        <v>255</v>
      </c>
      <c r="R134" s="45"/>
      <c r="V134" s="2"/>
      <c r="W134" s="2"/>
      <c r="X134" s="2"/>
      <c r="Y134" s="2"/>
      <c r="Z134" s="2"/>
    </row>
    <row r="135" spans="3:26" hidden="1">
      <c r="D135" s="38" t="s">
        <v>31</v>
      </c>
      <c r="E135" s="44">
        <v>2853</v>
      </c>
      <c r="F135" s="44">
        <v>1405</v>
      </c>
      <c r="G135" s="44">
        <v>1448</v>
      </c>
      <c r="H135" s="44">
        <v>2638</v>
      </c>
      <c r="I135" s="44">
        <v>1300</v>
      </c>
      <c r="J135" s="44">
        <v>1338</v>
      </c>
      <c r="K135" s="46">
        <v>215</v>
      </c>
      <c r="L135" s="44">
        <v>105</v>
      </c>
      <c r="M135" s="44">
        <v>110</v>
      </c>
      <c r="R135" s="45"/>
      <c r="V135" s="2"/>
      <c r="W135" s="2"/>
      <c r="X135" s="2"/>
      <c r="Y135" s="2"/>
      <c r="Z135" s="2"/>
    </row>
    <row r="136" spans="3:26" hidden="1">
      <c r="D136" s="42" t="s">
        <v>32</v>
      </c>
      <c r="E136" s="43">
        <v>4019</v>
      </c>
      <c r="F136" s="43">
        <v>2546</v>
      </c>
      <c r="G136" s="43">
        <v>1473</v>
      </c>
      <c r="H136" s="43">
        <v>2631</v>
      </c>
      <c r="I136" s="43">
        <v>1522</v>
      </c>
      <c r="J136" s="43">
        <v>1109</v>
      </c>
      <c r="K136" s="46">
        <v>1383</v>
      </c>
      <c r="L136" s="43">
        <v>1020</v>
      </c>
      <c r="M136" s="43">
        <v>363</v>
      </c>
      <c r="R136" s="45"/>
      <c r="V136" s="2"/>
      <c r="W136" s="2"/>
      <c r="X136" s="2"/>
      <c r="Y136" s="2"/>
      <c r="Z136" s="2"/>
    </row>
    <row r="137" spans="3:26">
      <c r="C137">
        <v>21</v>
      </c>
      <c r="D137" s="39" t="s">
        <v>52</v>
      </c>
      <c r="E137" s="41"/>
      <c r="F137" s="41"/>
      <c r="G137" s="41"/>
      <c r="H137" s="41"/>
      <c r="I137" s="41"/>
      <c r="J137" s="41"/>
      <c r="K137" s="47"/>
      <c r="L137" s="41"/>
      <c r="M137" s="40"/>
      <c r="R137" s="45"/>
      <c r="V137" s="2"/>
      <c r="W137" s="2"/>
      <c r="X137" s="2"/>
      <c r="Y137" s="2"/>
      <c r="Z137" s="2"/>
    </row>
    <row r="138" spans="3:26">
      <c r="D138" s="42" t="s">
        <v>28</v>
      </c>
      <c r="E138" s="43">
        <v>45173</v>
      </c>
      <c r="F138" s="43">
        <v>23457</v>
      </c>
      <c r="G138" s="43">
        <v>21716</v>
      </c>
      <c r="H138" s="43">
        <v>41732</v>
      </c>
      <c r="I138" s="43">
        <v>21201</v>
      </c>
      <c r="J138" s="43">
        <v>20531</v>
      </c>
      <c r="K138" s="46">
        <v>3435</v>
      </c>
      <c r="L138" s="43">
        <v>2251</v>
      </c>
      <c r="M138" s="43">
        <v>1184</v>
      </c>
      <c r="N138" s="46">
        <v>901</v>
      </c>
      <c r="O138" s="46">
        <v>1495</v>
      </c>
      <c r="P138" s="46">
        <v>278</v>
      </c>
      <c r="Q138" s="46">
        <v>761</v>
      </c>
      <c r="R138" s="45">
        <f>SUM(N138:Q138)</f>
        <v>3435</v>
      </c>
      <c r="S138" t="str">
        <f>IF(R138=K138,"RICHTIG","FALSCH")</f>
        <v>RICHTIG</v>
      </c>
      <c r="V138" s="2">
        <f>N138/R138*100</f>
        <v>26.22998544395924</v>
      </c>
      <c r="W138" s="2">
        <f>O138/R138*100</f>
        <v>43.522561863173216</v>
      </c>
      <c r="X138" s="2">
        <f>P138/R138*100</f>
        <v>8.0931586608442512</v>
      </c>
      <c r="Y138" s="2">
        <f>Q138/R138*100</f>
        <v>22.154294032023287</v>
      </c>
      <c r="Z138" s="2">
        <f>SUM(V138:Y138)</f>
        <v>100</v>
      </c>
    </row>
    <row r="139" spans="3:26" hidden="1">
      <c r="D139" s="38" t="s">
        <v>29</v>
      </c>
      <c r="E139" s="44">
        <v>5730</v>
      </c>
      <c r="F139" s="44">
        <v>3402</v>
      </c>
      <c r="G139" s="44">
        <v>2328</v>
      </c>
      <c r="H139" s="44">
        <v>4827</v>
      </c>
      <c r="I139" s="44">
        <v>2762</v>
      </c>
      <c r="J139" s="44">
        <v>2065</v>
      </c>
      <c r="K139" s="46">
        <v>901</v>
      </c>
      <c r="L139" s="44">
        <v>639</v>
      </c>
      <c r="M139" s="44">
        <v>262</v>
      </c>
      <c r="V139" s="2"/>
      <c r="W139" s="2"/>
      <c r="X139" s="2"/>
      <c r="Y139" s="2"/>
      <c r="Z139" s="2"/>
    </row>
    <row r="140" spans="3:26" hidden="1">
      <c r="D140" s="42" t="s">
        <v>30</v>
      </c>
      <c r="E140" s="43">
        <v>31510</v>
      </c>
      <c r="F140" s="43">
        <v>15791</v>
      </c>
      <c r="G140" s="43">
        <v>15719</v>
      </c>
      <c r="H140" s="43">
        <v>30012</v>
      </c>
      <c r="I140" s="43">
        <v>14835</v>
      </c>
      <c r="J140" s="43">
        <v>15177</v>
      </c>
      <c r="K140" s="46">
        <v>1495</v>
      </c>
      <c r="L140" s="43">
        <v>953</v>
      </c>
      <c r="M140" s="43">
        <v>542</v>
      </c>
      <c r="R140" s="45"/>
      <c r="V140" s="2"/>
      <c r="W140" s="2"/>
      <c r="X140" s="2"/>
      <c r="Y140" s="2"/>
      <c r="Z140" s="2"/>
    </row>
    <row r="141" spans="3:26" hidden="1">
      <c r="D141" s="38" t="s">
        <v>31</v>
      </c>
      <c r="E141" s="44">
        <v>3809</v>
      </c>
      <c r="F141" s="44">
        <v>1950</v>
      </c>
      <c r="G141" s="44">
        <v>1859</v>
      </c>
      <c r="H141" s="44">
        <v>3531</v>
      </c>
      <c r="I141" s="44">
        <v>1807</v>
      </c>
      <c r="J141" s="44">
        <v>1724</v>
      </c>
      <c r="K141" s="46">
        <v>278</v>
      </c>
      <c r="L141" s="44">
        <v>143</v>
      </c>
      <c r="M141" s="44">
        <v>135</v>
      </c>
      <c r="R141" s="45"/>
      <c r="V141" s="2"/>
      <c r="W141" s="2"/>
      <c r="X141" s="2"/>
      <c r="Y141" s="2"/>
      <c r="Z141" s="2"/>
    </row>
    <row r="142" spans="3:26" hidden="1">
      <c r="D142" s="42" t="s">
        <v>32</v>
      </c>
      <c r="E142" s="43">
        <v>4124</v>
      </c>
      <c r="F142" s="43">
        <v>2314</v>
      </c>
      <c r="G142" s="43">
        <v>1810</v>
      </c>
      <c r="H142" s="43">
        <v>3362</v>
      </c>
      <c r="I142" s="43">
        <v>1797</v>
      </c>
      <c r="J142" s="43">
        <v>1565</v>
      </c>
      <c r="K142" s="46">
        <v>761</v>
      </c>
      <c r="L142" s="43">
        <v>516</v>
      </c>
      <c r="M142" s="43">
        <v>245</v>
      </c>
      <c r="R142" s="45"/>
      <c r="V142" s="2"/>
      <c r="W142" s="2"/>
      <c r="X142" s="2"/>
      <c r="Y142" s="2"/>
      <c r="Z142" s="2"/>
    </row>
    <row r="143" spans="3:26">
      <c r="C143">
        <v>22</v>
      </c>
      <c r="D143" s="39" t="s">
        <v>53</v>
      </c>
      <c r="E143" s="41"/>
      <c r="F143" s="41"/>
      <c r="G143" s="41"/>
      <c r="H143" s="41"/>
      <c r="I143" s="41"/>
      <c r="J143" s="41"/>
      <c r="K143" s="47"/>
      <c r="L143" s="41"/>
      <c r="M143" s="40"/>
      <c r="R143" s="45"/>
      <c r="V143" s="2"/>
      <c r="W143" s="2"/>
      <c r="X143" s="2"/>
      <c r="Y143" s="2"/>
      <c r="Z143" s="2"/>
    </row>
    <row r="144" spans="3:26">
      <c r="D144" s="42" t="s">
        <v>28</v>
      </c>
      <c r="E144" s="43">
        <v>510811</v>
      </c>
      <c r="F144" s="43">
        <v>262870</v>
      </c>
      <c r="G144" s="43">
        <v>247941</v>
      </c>
      <c r="H144" s="43">
        <v>470697</v>
      </c>
      <c r="I144" s="43">
        <v>235251</v>
      </c>
      <c r="J144" s="43">
        <v>235446</v>
      </c>
      <c r="K144" s="46">
        <v>39896</v>
      </c>
      <c r="L144" s="43">
        <v>27474</v>
      </c>
      <c r="M144" s="43">
        <v>12422</v>
      </c>
      <c r="N144" s="46">
        <v>9602</v>
      </c>
      <c r="O144" s="46">
        <v>12094</v>
      </c>
      <c r="P144" s="46">
        <v>3557</v>
      </c>
      <c r="Q144" s="46">
        <v>14643</v>
      </c>
      <c r="R144" s="45">
        <f>SUM(N144:Q144)</f>
        <v>39896</v>
      </c>
      <c r="S144" t="str">
        <f>IF(R144=K144,"RICHTIG","FALSCH")</f>
        <v>RICHTIG</v>
      </c>
      <c r="V144" s="2">
        <f>N144/R144*100</f>
        <v>24.067575696811712</v>
      </c>
      <c r="W144" s="2">
        <f>O144/R144*100</f>
        <v>30.313815921395626</v>
      </c>
      <c r="X144" s="2">
        <f>P144/R144*100</f>
        <v>8.9156807700020053</v>
      </c>
      <c r="Y144" s="2">
        <f>Q144/R144*100</f>
        <v>36.702927611790656</v>
      </c>
      <c r="Z144" s="2">
        <f>SUM(V144:Y144)</f>
        <v>100</v>
      </c>
    </row>
    <row r="145" spans="3:26" hidden="1">
      <c r="D145" s="38" t="s">
        <v>29</v>
      </c>
      <c r="E145" s="44">
        <v>64232</v>
      </c>
      <c r="F145" s="44">
        <v>36572</v>
      </c>
      <c r="G145" s="44">
        <v>27660</v>
      </c>
      <c r="H145" s="44">
        <v>54586</v>
      </c>
      <c r="I145" s="44">
        <v>29680</v>
      </c>
      <c r="J145" s="44">
        <v>24906</v>
      </c>
      <c r="K145" s="46">
        <v>9602</v>
      </c>
      <c r="L145" s="44">
        <v>6855</v>
      </c>
      <c r="M145" s="44">
        <v>2747</v>
      </c>
      <c r="R145" s="45"/>
      <c r="V145" s="2"/>
      <c r="W145" s="2"/>
      <c r="X145" s="2"/>
      <c r="Y145" s="2"/>
      <c r="Z145" s="2"/>
    </row>
    <row r="146" spans="3:26" hidden="1">
      <c r="D146" s="42" t="s">
        <v>30</v>
      </c>
      <c r="E146" s="43">
        <v>345992</v>
      </c>
      <c r="F146" s="43">
        <v>171965</v>
      </c>
      <c r="G146" s="43">
        <v>174027</v>
      </c>
      <c r="H146" s="43">
        <v>333805</v>
      </c>
      <c r="I146" s="43">
        <v>164080</v>
      </c>
      <c r="J146" s="43">
        <v>169725</v>
      </c>
      <c r="K146" s="46">
        <v>12094</v>
      </c>
      <c r="L146" s="43">
        <v>7832</v>
      </c>
      <c r="M146" s="43">
        <v>4262</v>
      </c>
      <c r="R146" s="45"/>
      <c r="V146" s="2"/>
      <c r="W146" s="2"/>
      <c r="X146" s="2"/>
      <c r="Y146" s="2"/>
      <c r="Z146" s="2"/>
    </row>
    <row r="147" spans="3:26" hidden="1">
      <c r="D147" s="38" t="s">
        <v>31</v>
      </c>
      <c r="E147" s="44">
        <v>48824</v>
      </c>
      <c r="F147" s="44">
        <v>24141</v>
      </c>
      <c r="G147" s="44">
        <v>24683</v>
      </c>
      <c r="H147" s="44">
        <v>45247</v>
      </c>
      <c r="I147" s="44">
        <v>22290</v>
      </c>
      <c r="J147" s="44">
        <v>22957</v>
      </c>
      <c r="K147" s="46">
        <v>3557</v>
      </c>
      <c r="L147" s="44">
        <v>1839</v>
      </c>
      <c r="M147" s="44">
        <v>1718</v>
      </c>
      <c r="R147" s="45"/>
      <c r="V147" s="2"/>
      <c r="W147" s="2"/>
      <c r="X147" s="2"/>
      <c r="Y147" s="2"/>
      <c r="Z147" s="2"/>
    </row>
    <row r="148" spans="3:26" hidden="1">
      <c r="D148" s="42" t="s">
        <v>32</v>
      </c>
      <c r="E148" s="43">
        <v>51763</v>
      </c>
      <c r="F148" s="43">
        <v>30192</v>
      </c>
      <c r="G148" s="43">
        <v>21571</v>
      </c>
      <c r="H148" s="43">
        <v>37059</v>
      </c>
      <c r="I148" s="43">
        <v>19201</v>
      </c>
      <c r="J148" s="43">
        <v>17858</v>
      </c>
      <c r="K148" s="46">
        <v>14643</v>
      </c>
      <c r="L148" s="43">
        <v>10948</v>
      </c>
      <c r="M148" s="43">
        <v>3695</v>
      </c>
      <c r="R148" s="45"/>
      <c r="V148" s="2"/>
      <c r="W148" s="2"/>
      <c r="X148" s="2"/>
      <c r="Y148" s="2"/>
      <c r="Z148" s="2"/>
    </row>
    <row r="149" spans="3:26">
      <c r="C149">
        <v>24</v>
      </c>
      <c r="D149" s="39" t="s">
        <v>54</v>
      </c>
      <c r="E149" s="41"/>
      <c r="F149" s="41"/>
      <c r="G149" s="41"/>
      <c r="H149" s="41"/>
      <c r="I149" s="41"/>
      <c r="J149" s="41"/>
      <c r="K149" s="47"/>
      <c r="L149" s="41"/>
      <c r="M149" s="40"/>
      <c r="R149" s="45"/>
      <c r="V149" s="2"/>
      <c r="W149" s="2"/>
      <c r="X149" s="2"/>
      <c r="Y149" s="2"/>
      <c r="Z149" s="2"/>
    </row>
    <row r="150" spans="3:26">
      <c r="D150" s="42" t="s">
        <v>28</v>
      </c>
      <c r="E150" s="43">
        <v>57180</v>
      </c>
      <c r="F150" s="43">
        <v>29117</v>
      </c>
      <c r="G150" s="43">
        <v>28063</v>
      </c>
      <c r="H150" s="43">
        <v>53710</v>
      </c>
      <c r="I150" s="43">
        <v>26858</v>
      </c>
      <c r="J150" s="43">
        <v>26852</v>
      </c>
      <c r="K150" s="46">
        <v>3438</v>
      </c>
      <c r="L150" s="43">
        <v>2240</v>
      </c>
      <c r="M150" s="43">
        <v>1198</v>
      </c>
      <c r="N150" s="46">
        <v>1000</v>
      </c>
      <c r="O150" s="46">
        <v>1142</v>
      </c>
      <c r="P150" s="46">
        <v>466</v>
      </c>
      <c r="Q150" s="46">
        <v>830</v>
      </c>
      <c r="R150" s="45">
        <f>SUM(N150:Q150)</f>
        <v>3438</v>
      </c>
      <c r="S150" t="str">
        <f>IF(R150=K150,"RICHTIG","FALSCH")</f>
        <v>RICHTIG</v>
      </c>
      <c r="V150" s="2">
        <f>N150/R150*100</f>
        <v>29.086678301337987</v>
      </c>
      <c r="W150" s="2">
        <f>O150/R150*100</f>
        <v>33.216986620127983</v>
      </c>
      <c r="X150" s="2">
        <f>P150/R150*100</f>
        <v>13.554392088423503</v>
      </c>
      <c r="Y150" s="2">
        <f>Q150/R150*100</f>
        <v>24.141942990110529</v>
      </c>
      <c r="Z150" s="2">
        <f>SUM(V150:Y150)</f>
        <v>100</v>
      </c>
    </row>
    <row r="151" spans="3:26" hidden="1">
      <c r="D151" s="38" t="s">
        <v>29</v>
      </c>
      <c r="E151" s="44">
        <v>6539</v>
      </c>
      <c r="F151" s="44">
        <v>3659</v>
      </c>
      <c r="G151" s="44">
        <v>2880</v>
      </c>
      <c r="H151" s="44">
        <v>5535</v>
      </c>
      <c r="I151" s="44">
        <v>2956</v>
      </c>
      <c r="J151" s="44">
        <v>2579</v>
      </c>
      <c r="K151" s="46">
        <v>1000</v>
      </c>
      <c r="L151" s="44">
        <v>699</v>
      </c>
      <c r="M151" s="44">
        <v>301</v>
      </c>
      <c r="R151" s="45"/>
      <c r="V151" s="2"/>
      <c r="W151" s="2"/>
      <c r="X151" s="2"/>
      <c r="Y151" s="2"/>
      <c r="Z151" s="2"/>
    </row>
    <row r="152" spans="3:26" hidden="1">
      <c r="D152" s="42" t="s">
        <v>30</v>
      </c>
      <c r="E152" s="43">
        <v>39751</v>
      </c>
      <c r="F152" s="43">
        <v>19542</v>
      </c>
      <c r="G152" s="43">
        <v>20209</v>
      </c>
      <c r="H152" s="43">
        <v>38594</v>
      </c>
      <c r="I152" s="43">
        <v>18828</v>
      </c>
      <c r="J152" s="43">
        <v>19766</v>
      </c>
      <c r="K152" s="46">
        <v>1142</v>
      </c>
      <c r="L152" s="43">
        <v>706</v>
      </c>
      <c r="M152" s="43">
        <v>436</v>
      </c>
      <c r="R152" s="45"/>
      <c r="V152" s="2"/>
      <c r="W152" s="2"/>
      <c r="X152" s="2"/>
      <c r="Y152" s="2"/>
      <c r="Z152" s="2"/>
    </row>
    <row r="153" spans="3:26" hidden="1">
      <c r="D153" s="38" t="s">
        <v>31</v>
      </c>
      <c r="E153" s="44">
        <v>6464</v>
      </c>
      <c r="F153" s="44">
        <v>3558</v>
      </c>
      <c r="G153" s="44">
        <v>2906</v>
      </c>
      <c r="H153" s="44">
        <v>5995</v>
      </c>
      <c r="I153" s="44">
        <v>3285</v>
      </c>
      <c r="J153" s="44">
        <v>2710</v>
      </c>
      <c r="K153" s="46">
        <v>466</v>
      </c>
      <c r="L153" s="44">
        <v>272</v>
      </c>
      <c r="M153" s="44">
        <v>194</v>
      </c>
      <c r="R153" s="45"/>
      <c r="V153" s="2"/>
      <c r="W153" s="2"/>
      <c r="X153" s="2"/>
      <c r="Y153" s="2"/>
      <c r="Z153" s="2"/>
    </row>
    <row r="154" spans="3:26" hidden="1">
      <c r="D154" s="42" t="s">
        <v>32</v>
      </c>
      <c r="E154" s="43">
        <v>4426</v>
      </c>
      <c r="F154" s="43">
        <v>2358</v>
      </c>
      <c r="G154" s="43">
        <v>2068</v>
      </c>
      <c r="H154" s="43">
        <v>3586</v>
      </c>
      <c r="I154" s="43">
        <v>1789</v>
      </c>
      <c r="J154" s="43">
        <v>1797</v>
      </c>
      <c r="K154" s="46">
        <v>830</v>
      </c>
      <c r="L154" s="43">
        <v>563</v>
      </c>
      <c r="M154" s="43">
        <v>267</v>
      </c>
      <c r="R154" s="45"/>
      <c r="V154" s="2"/>
      <c r="W154" s="2"/>
      <c r="X154" s="2"/>
      <c r="Y154" s="2"/>
      <c r="Z154" s="2"/>
    </row>
    <row r="155" spans="3:26">
      <c r="C155">
        <v>25</v>
      </c>
      <c r="D155" s="39" t="s">
        <v>55</v>
      </c>
      <c r="E155" s="41"/>
      <c r="F155" s="41"/>
      <c r="G155" s="41"/>
      <c r="H155" s="41"/>
      <c r="I155" s="41"/>
      <c r="J155" s="41"/>
      <c r="K155" s="47"/>
      <c r="L155" s="41"/>
      <c r="M155" s="40"/>
      <c r="R155" s="45"/>
      <c r="V155" s="2"/>
      <c r="W155" s="2"/>
      <c r="X155" s="2"/>
      <c r="Y155" s="2"/>
      <c r="Z155" s="2"/>
    </row>
    <row r="156" spans="3:26">
      <c r="D156" s="42" t="s">
        <v>28</v>
      </c>
      <c r="E156" s="43">
        <v>47659</v>
      </c>
      <c r="F156" s="43">
        <v>23362</v>
      </c>
      <c r="G156" s="43">
        <v>24297</v>
      </c>
      <c r="H156" s="43">
        <v>43492</v>
      </c>
      <c r="I156" s="43">
        <v>20527</v>
      </c>
      <c r="J156" s="43">
        <v>22965</v>
      </c>
      <c r="K156" s="46">
        <v>4156</v>
      </c>
      <c r="L156" s="43">
        <v>2828</v>
      </c>
      <c r="M156" s="43">
        <v>1328</v>
      </c>
      <c r="N156" s="46">
        <v>989</v>
      </c>
      <c r="O156" s="46">
        <v>1203</v>
      </c>
      <c r="P156" s="46">
        <v>262</v>
      </c>
      <c r="Q156" s="46">
        <v>1702</v>
      </c>
      <c r="R156" s="45">
        <f>SUM(N156:Q156)</f>
        <v>4156</v>
      </c>
      <c r="S156" t="str">
        <f>IF(R156=K156,"RICHTIG","FALSCH")</f>
        <v>RICHTIG</v>
      </c>
      <c r="V156" s="2">
        <f>N156/R156*100</f>
        <v>23.796920115495666</v>
      </c>
      <c r="W156" s="2">
        <f>O156/R156*100</f>
        <v>28.946102021174209</v>
      </c>
      <c r="X156" s="2">
        <f>P156/R156*100</f>
        <v>6.3041385948026951</v>
      </c>
      <c r="Y156" s="2">
        <f>Q156/R156*100</f>
        <v>40.952839268527427</v>
      </c>
      <c r="Z156" s="2">
        <f>SUM(V156:Y156)</f>
        <v>100</v>
      </c>
    </row>
    <row r="157" spans="3:26" hidden="1">
      <c r="D157" s="38" t="s">
        <v>29</v>
      </c>
      <c r="E157" s="44">
        <v>6378</v>
      </c>
      <c r="F157" s="44">
        <v>3422</v>
      </c>
      <c r="G157" s="44">
        <v>2956</v>
      </c>
      <c r="H157" s="44">
        <v>5386</v>
      </c>
      <c r="I157" s="44">
        <v>2804</v>
      </c>
      <c r="J157" s="44">
        <v>2582</v>
      </c>
      <c r="K157" s="46">
        <v>989</v>
      </c>
      <c r="L157" s="44">
        <v>617</v>
      </c>
      <c r="M157" s="44">
        <v>372</v>
      </c>
      <c r="R157" s="45"/>
      <c r="V157" s="2"/>
      <c r="W157" s="2"/>
      <c r="X157" s="2"/>
      <c r="Y157" s="2"/>
      <c r="Z157" s="2"/>
    </row>
    <row r="158" spans="3:26" hidden="1">
      <c r="D158" s="42" t="s">
        <v>30</v>
      </c>
      <c r="E158" s="43">
        <v>32078</v>
      </c>
      <c r="F158" s="43">
        <v>15058</v>
      </c>
      <c r="G158" s="43">
        <v>17020</v>
      </c>
      <c r="H158" s="43">
        <v>30869</v>
      </c>
      <c r="I158" s="43">
        <v>14281</v>
      </c>
      <c r="J158" s="43">
        <v>16588</v>
      </c>
      <c r="K158" s="46">
        <v>1203</v>
      </c>
      <c r="L158" s="43">
        <v>772</v>
      </c>
      <c r="M158" s="43">
        <v>431</v>
      </c>
      <c r="R158" s="45"/>
      <c r="V158" s="2"/>
      <c r="W158" s="2"/>
      <c r="X158" s="2"/>
      <c r="Y158" s="2"/>
      <c r="Z158" s="2"/>
    </row>
    <row r="159" spans="3:26" hidden="1">
      <c r="D159" s="38" t="s">
        <v>31</v>
      </c>
      <c r="E159" s="44">
        <v>3451</v>
      </c>
      <c r="F159" s="44">
        <v>1699</v>
      </c>
      <c r="G159" s="44">
        <v>1752</v>
      </c>
      <c r="H159" s="44">
        <v>3189</v>
      </c>
      <c r="I159" s="44">
        <v>1556</v>
      </c>
      <c r="J159" s="44">
        <v>1633</v>
      </c>
      <c r="K159" s="46">
        <v>262</v>
      </c>
      <c r="L159" s="44">
        <v>143</v>
      </c>
      <c r="M159" s="44">
        <v>119</v>
      </c>
      <c r="R159" s="45"/>
      <c r="V159" s="2"/>
      <c r="W159" s="2"/>
      <c r="X159" s="2"/>
      <c r="Y159" s="2"/>
      <c r="Z159" s="2"/>
    </row>
    <row r="160" spans="3:26" hidden="1">
      <c r="D160" s="42" t="s">
        <v>32</v>
      </c>
      <c r="E160" s="43">
        <v>5752</v>
      </c>
      <c r="F160" s="43">
        <v>3183</v>
      </c>
      <c r="G160" s="43">
        <v>2569</v>
      </c>
      <c r="H160" s="43">
        <v>4048</v>
      </c>
      <c r="I160" s="43">
        <v>1886</v>
      </c>
      <c r="J160" s="43">
        <v>2162</v>
      </c>
      <c r="K160" s="46">
        <v>1702</v>
      </c>
      <c r="L160" s="43">
        <v>1296</v>
      </c>
      <c r="M160" s="43">
        <v>406</v>
      </c>
      <c r="R160" s="45"/>
      <c r="V160" s="2"/>
      <c r="W160" s="2"/>
      <c r="X160" s="2"/>
      <c r="Y160" s="2"/>
      <c r="Z160" s="2"/>
    </row>
    <row r="161" spans="3:26">
      <c r="C161">
        <v>26</v>
      </c>
      <c r="D161" s="39" t="s">
        <v>56</v>
      </c>
      <c r="E161" s="41"/>
      <c r="F161" s="41"/>
      <c r="G161" s="41"/>
      <c r="H161" s="41"/>
      <c r="I161" s="41"/>
      <c r="J161" s="41"/>
      <c r="K161" s="47"/>
      <c r="L161" s="41"/>
      <c r="M161" s="40"/>
      <c r="R161" s="45"/>
      <c r="V161" s="2"/>
      <c r="W161" s="2"/>
      <c r="X161" s="2"/>
      <c r="Y161" s="2"/>
      <c r="Z161" s="2"/>
    </row>
    <row r="162" spans="3:26">
      <c r="D162" s="42" t="s">
        <v>28</v>
      </c>
      <c r="E162" s="43">
        <v>64693</v>
      </c>
      <c r="F162" s="43">
        <v>34220</v>
      </c>
      <c r="G162" s="43">
        <v>30473</v>
      </c>
      <c r="H162" s="43">
        <v>56625</v>
      </c>
      <c r="I162" s="43">
        <v>28343</v>
      </c>
      <c r="J162" s="43">
        <v>28282</v>
      </c>
      <c r="K162" s="46">
        <v>8032</v>
      </c>
      <c r="L162" s="43">
        <v>5853</v>
      </c>
      <c r="M162" s="43">
        <v>2179</v>
      </c>
      <c r="N162" s="46">
        <v>2026</v>
      </c>
      <c r="O162" s="46">
        <v>2266</v>
      </c>
      <c r="P162" s="46">
        <v>543</v>
      </c>
      <c r="Q162" s="46">
        <v>3197</v>
      </c>
      <c r="R162" s="45">
        <f>SUM(N162:Q162)</f>
        <v>8032</v>
      </c>
      <c r="S162" t="str">
        <f>IF(R162=K162,"RICHTIG","FALSCH")</f>
        <v>RICHTIG</v>
      </c>
      <c r="V162" s="2">
        <f>N162/R162*100</f>
        <v>25.224103585657371</v>
      </c>
      <c r="W162" s="2">
        <f>O162/R162*100</f>
        <v>28.212151394422314</v>
      </c>
      <c r="X162" s="2">
        <f>P162/R162*100</f>
        <v>6.7604581673306772</v>
      </c>
      <c r="Y162" s="2">
        <f>Q162/R162*100</f>
        <v>39.803286852589643</v>
      </c>
      <c r="Z162" s="2">
        <f>SUM(V162:Y162)</f>
        <v>100</v>
      </c>
    </row>
    <row r="163" spans="3:26" hidden="1">
      <c r="D163" s="38" t="s">
        <v>29</v>
      </c>
      <c r="E163" s="44">
        <v>7807</v>
      </c>
      <c r="F163" s="44">
        <v>4943</v>
      </c>
      <c r="G163" s="44">
        <v>2864</v>
      </c>
      <c r="H163" s="44">
        <v>5769</v>
      </c>
      <c r="I163" s="44">
        <v>3363</v>
      </c>
      <c r="J163" s="44">
        <v>2406</v>
      </c>
      <c r="K163" s="46">
        <v>2026</v>
      </c>
      <c r="L163" s="44">
        <v>1570</v>
      </c>
      <c r="M163" s="44">
        <v>456</v>
      </c>
      <c r="R163" s="45"/>
      <c r="V163" s="2"/>
      <c r="W163" s="2"/>
      <c r="X163" s="2"/>
      <c r="Y163" s="2"/>
      <c r="Z163" s="2"/>
    </row>
    <row r="164" spans="3:26" hidden="1">
      <c r="D164" s="42" t="s">
        <v>30</v>
      </c>
      <c r="E164" s="43">
        <v>42193</v>
      </c>
      <c r="F164" s="43">
        <v>20826</v>
      </c>
      <c r="G164" s="43">
        <v>21367</v>
      </c>
      <c r="H164" s="43">
        <v>39910</v>
      </c>
      <c r="I164" s="43">
        <v>19342</v>
      </c>
      <c r="J164" s="43">
        <v>20568</v>
      </c>
      <c r="K164" s="46">
        <v>2266</v>
      </c>
      <c r="L164" s="43">
        <v>1474</v>
      </c>
      <c r="M164" s="43">
        <v>792</v>
      </c>
      <c r="R164" s="45"/>
      <c r="V164" s="2"/>
      <c r="W164" s="2"/>
      <c r="X164" s="2"/>
      <c r="Y164" s="2"/>
      <c r="Z164" s="2"/>
    </row>
    <row r="165" spans="3:26" hidden="1">
      <c r="D165" s="38" t="s">
        <v>31</v>
      </c>
      <c r="E165" s="44">
        <v>5993</v>
      </c>
      <c r="F165" s="44">
        <v>2809</v>
      </c>
      <c r="G165" s="44">
        <v>3184</v>
      </c>
      <c r="H165" s="44">
        <v>5449</v>
      </c>
      <c r="I165" s="44">
        <v>2525</v>
      </c>
      <c r="J165" s="44">
        <v>2924</v>
      </c>
      <c r="K165" s="46">
        <v>543</v>
      </c>
      <c r="L165" s="44">
        <v>283</v>
      </c>
      <c r="M165" s="44">
        <v>260</v>
      </c>
      <c r="R165" s="45"/>
      <c r="V165" s="2"/>
      <c r="W165" s="2"/>
      <c r="X165" s="2"/>
      <c r="Y165" s="2"/>
      <c r="Z165" s="2"/>
    </row>
    <row r="166" spans="3:26" hidden="1">
      <c r="D166" s="42" t="s">
        <v>32</v>
      </c>
      <c r="E166" s="43">
        <v>8700</v>
      </c>
      <c r="F166" s="43">
        <v>5642</v>
      </c>
      <c r="G166" s="43">
        <v>3058</v>
      </c>
      <c r="H166" s="43">
        <v>5497</v>
      </c>
      <c r="I166" s="43">
        <v>3113</v>
      </c>
      <c r="J166" s="43">
        <v>2384</v>
      </c>
      <c r="K166" s="46">
        <v>3197</v>
      </c>
      <c r="L166" s="43">
        <v>2526</v>
      </c>
      <c r="M166" s="43">
        <v>671</v>
      </c>
      <c r="R166" s="45"/>
      <c r="V166" s="2"/>
      <c r="W166" s="2"/>
      <c r="X166" s="2"/>
      <c r="Y166" s="2"/>
      <c r="Z166" s="2"/>
    </row>
    <row r="167" spans="3:26">
      <c r="C167">
        <v>27</v>
      </c>
      <c r="D167" s="39" t="s">
        <v>57</v>
      </c>
      <c r="E167" s="41"/>
      <c r="F167" s="41"/>
      <c r="G167" s="41"/>
      <c r="H167" s="41"/>
      <c r="I167" s="41"/>
      <c r="J167" s="41"/>
      <c r="K167" s="47"/>
      <c r="L167" s="41"/>
      <c r="M167" s="40"/>
      <c r="R167" s="45"/>
      <c r="V167" s="2"/>
      <c r="W167" s="2"/>
      <c r="X167" s="2"/>
      <c r="Y167" s="2"/>
      <c r="Z167" s="2"/>
    </row>
    <row r="168" spans="3:26">
      <c r="D168" s="42" t="s">
        <v>28</v>
      </c>
      <c r="E168" s="43">
        <v>14265</v>
      </c>
      <c r="F168" s="43">
        <v>6900</v>
      </c>
      <c r="G168" s="43">
        <v>7365</v>
      </c>
      <c r="H168" s="43">
        <v>13587</v>
      </c>
      <c r="I168" s="43">
        <v>6502</v>
      </c>
      <c r="J168" s="43">
        <v>7085</v>
      </c>
      <c r="K168" s="46">
        <v>677</v>
      </c>
      <c r="L168" s="43">
        <v>397</v>
      </c>
      <c r="M168" s="43">
        <v>280</v>
      </c>
      <c r="N168" s="46">
        <v>134</v>
      </c>
      <c r="O168" s="46">
        <v>195</v>
      </c>
      <c r="P168" s="46">
        <v>60</v>
      </c>
      <c r="Q168" s="46">
        <v>288</v>
      </c>
      <c r="R168" s="45">
        <f>SUM(N168:Q168)</f>
        <v>677</v>
      </c>
      <c r="S168" t="str">
        <f>IF(R168=K168,"RICHTIG","FALSCH")</f>
        <v>RICHTIG</v>
      </c>
      <c r="V168" s="2">
        <f>N168/R168*100</f>
        <v>19.793205317577549</v>
      </c>
      <c r="W168" s="2">
        <f>O168/R168*100</f>
        <v>28.80354505169867</v>
      </c>
      <c r="X168" s="2">
        <f>P168/R168*100</f>
        <v>8.862629246676514</v>
      </c>
      <c r="Y168" s="2">
        <f>Q168/R168*100</f>
        <v>42.540620384047266</v>
      </c>
      <c r="Z168" s="2">
        <f>SUM(V168:Y168)</f>
        <v>100</v>
      </c>
    </row>
    <row r="169" spans="3:26" hidden="1">
      <c r="D169" s="38" t="s">
        <v>29</v>
      </c>
      <c r="E169" s="44">
        <v>1278</v>
      </c>
      <c r="F169" s="44">
        <v>675</v>
      </c>
      <c r="G169" s="44">
        <v>603</v>
      </c>
      <c r="H169" s="44">
        <v>1144</v>
      </c>
      <c r="I169" s="44">
        <v>588</v>
      </c>
      <c r="J169" s="44">
        <v>556</v>
      </c>
      <c r="K169" s="46">
        <v>134</v>
      </c>
      <c r="L169" s="44">
        <v>87</v>
      </c>
      <c r="M169" s="44">
        <v>47</v>
      </c>
      <c r="R169" s="45"/>
      <c r="V169" s="2"/>
      <c r="W169" s="2"/>
      <c r="X169" s="2"/>
      <c r="Y169" s="2"/>
      <c r="Z169" s="2"/>
    </row>
    <row r="170" spans="3:26" hidden="1">
      <c r="D170" s="42" t="s">
        <v>30</v>
      </c>
      <c r="E170" s="43">
        <v>10273</v>
      </c>
      <c r="F170" s="43">
        <v>4921</v>
      </c>
      <c r="G170" s="43">
        <v>5352</v>
      </c>
      <c r="H170" s="43">
        <v>10077</v>
      </c>
      <c r="I170" s="43">
        <v>4804</v>
      </c>
      <c r="J170" s="43">
        <v>5273</v>
      </c>
      <c r="K170" s="46">
        <v>195</v>
      </c>
      <c r="L170" s="43">
        <v>116</v>
      </c>
      <c r="M170" s="43">
        <v>79</v>
      </c>
      <c r="R170" s="45"/>
      <c r="V170" s="2"/>
      <c r="W170" s="2"/>
      <c r="X170" s="2"/>
      <c r="Y170" s="2"/>
      <c r="Z170" s="2"/>
    </row>
    <row r="171" spans="3:26" hidden="1">
      <c r="D171" s="38" t="s">
        <v>31</v>
      </c>
      <c r="E171" s="44">
        <v>1173</v>
      </c>
      <c r="F171" s="44">
        <v>492</v>
      </c>
      <c r="G171" s="44">
        <v>681</v>
      </c>
      <c r="H171" s="44">
        <v>1113</v>
      </c>
      <c r="I171" s="44">
        <v>464</v>
      </c>
      <c r="J171" s="44">
        <v>649</v>
      </c>
      <c r="K171" s="46">
        <v>60</v>
      </c>
      <c r="L171" s="44">
        <v>28</v>
      </c>
      <c r="M171" s="44">
        <v>32</v>
      </c>
      <c r="R171" s="45"/>
      <c r="V171" s="2"/>
      <c r="W171" s="2"/>
      <c r="X171" s="2"/>
      <c r="Y171" s="2"/>
      <c r="Z171" s="2"/>
    </row>
    <row r="172" spans="3:26" hidden="1">
      <c r="D172" s="42" t="s">
        <v>32</v>
      </c>
      <c r="E172" s="43">
        <v>1541</v>
      </c>
      <c r="F172" s="43">
        <v>812</v>
      </c>
      <c r="G172" s="43">
        <v>729</v>
      </c>
      <c r="H172" s="43">
        <v>1253</v>
      </c>
      <c r="I172" s="43">
        <v>646</v>
      </c>
      <c r="J172" s="43">
        <v>607</v>
      </c>
      <c r="K172" s="46">
        <v>288</v>
      </c>
      <c r="L172" s="43">
        <v>166</v>
      </c>
      <c r="M172" s="43">
        <v>122</v>
      </c>
      <c r="R172" s="45"/>
      <c r="V172" s="2"/>
      <c r="W172" s="2"/>
      <c r="X172" s="2"/>
      <c r="Y172" s="2"/>
      <c r="Z172" s="2"/>
    </row>
    <row r="173" spans="3:26">
      <c r="C173">
        <v>28</v>
      </c>
      <c r="D173" s="39" t="s">
        <v>58</v>
      </c>
      <c r="E173" s="41"/>
      <c r="F173" s="41"/>
      <c r="G173" s="41"/>
      <c r="H173" s="41"/>
      <c r="I173" s="41"/>
      <c r="J173" s="41"/>
      <c r="K173" s="47"/>
      <c r="L173" s="41"/>
      <c r="M173" s="40"/>
      <c r="R173" s="45"/>
      <c r="V173" s="2"/>
      <c r="W173" s="2"/>
      <c r="X173" s="2"/>
      <c r="Y173" s="2"/>
      <c r="Z173" s="2"/>
    </row>
    <row r="174" spans="3:26">
      <c r="D174" s="42" t="s">
        <v>28</v>
      </c>
      <c r="E174" s="43">
        <v>58362</v>
      </c>
      <c r="F174" s="43">
        <v>29229</v>
      </c>
      <c r="G174" s="43">
        <v>29133</v>
      </c>
      <c r="H174" s="43">
        <v>54677</v>
      </c>
      <c r="I174" s="43">
        <v>26789</v>
      </c>
      <c r="J174" s="43">
        <v>27888</v>
      </c>
      <c r="K174" s="46">
        <v>3651</v>
      </c>
      <c r="L174" s="43">
        <v>2418</v>
      </c>
      <c r="M174" s="43">
        <v>1233</v>
      </c>
      <c r="N174" s="46">
        <v>963</v>
      </c>
      <c r="O174" s="46">
        <v>1152</v>
      </c>
      <c r="P174" s="46">
        <v>506</v>
      </c>
      <c r="Q174" s="46">
        <v>1030</v>
      </c>
      <c r="R174" s="45">
        <f>SUM(N174:Q174)</f>
        <v>3651</v>
      </c>
      <c r="S174" t="str">
        <f>IF(R174=K174,"RICHTIG","FALSCH")</f>
        <v>RICHTIG</v>
      </c>
      <c r="V174" s="2">
        <f>N174/R174*100</f>
        <v>26.376335250616268</v>
      </c>
      <c r="W174" s="2">
        <f>O174/R174*100</f>
        <v>31.55299917830731</v>
      </c>
      <c r="X174" s="2">
        <f>P174/R174*100</f>
        <v>13.85921665297179</v>
      </c>
      <c r="Y174" s="2">
        <f>Q174/R174*100</f>
        <v>28.21144891810463</v>
      </c>
      <c r="Z174" s="2">
        <f>SUM(V174:Y174)</f>
        <v>100</v>
      </c>
    </row>
    <row r="175" spans="3:26" hidden="1">
      <c r="D175" s="38" t="s">
        <v>29</v>
      </c>
      <c r="E175" s="44">
        <v>7734</v>
      </c>
      <c r="F175" s="44">
        <v>4537</v>
      </c>
      <c r="G175" s="44">
        <v>3197</v>
      </c>
      <c r="H175" s="44">
        <v>6764</v>
      </c>
      <c r="I175" s="44">
        <v>3792</v>
      </c>
      <c r="J175" s="44">
        <v>2972</v>
      </c>
      <c r="K175" s="46">
        <v>963</v>
      </c>
      <c r="L175" s="44">
        <v>738</v>
      </c>
      <c r="M175" s="44">
        <v>225</v>
      </c>
      <c r="R175" s="45"/>
      <c r="V175" s="2"/>
      <c r="W175" s="2"/>
      <c r="X175" s="2"/>
      <c r="Y175" s="2"/>
      <c r="Z175" s="2"/>
    </row>
    <row r="176" spans="3:26" hidden="1">
      <c r="D176" s="42" t="s">
        <v>30</v>
      </c>
      <c r="E176" s="43">
        <v>37766</v>
      </c>
      <c r="F176" s="43">
        <v>18319</v>
      </c>
      <c r="G176" s="43">
        <v>19447</v>
      </c>
      <c r="H176" s="43">
        <v>36600</v>
      </c>
      <c r="I176" s="43">
        <v>17579</v>
      </c>
      <c r="J176" s="43">
        <v>19021</v>
      </c>
      <c r="K176" s="46">
        <v>1152</v>
      </c>
      <c r="L176" s="43">
        <v>733</v>
      </c>
      <c r="M176" s="43">
        <v>419</v>
      </c>
      <c r="R176" s="45"/>
      <c r="V176" s="2"/>
      <c r="W176" s="2"/>
      <c r="X176" s="2"/>
      <c r="Y176" s="2"/>
      <c r="Z176" s="2"/>
    </row>
    <row r="177" spans="3:26" hidden="1">
      <c r="D177" s="38" t="s">
        <v>31</v>
      </c>
      <c r="E177" s="44">
        <v>7964</v>
      </c>
      <c r="F177" s="44">
        <v>3683</v>
      </c>
      <c r="G177" s="44">
        <v>4281</v>
      </c>
      <c r="H177" s="44">
        <v>7453</v>
      </c>
      <c r="I177" s="44">
        <v>3449</v>
      </c>
      <c r="J177" s="44">
        <v>4004</v>
      </c>
      <c r="K177" s="46">
        <v>506</v>
      </c>
      <c r="L177" s="44">
        <v>231</v>
      </c>
      <c r="M177" s="44">
        <v>275</v>
      </c>
      <c r="R177" s="45"/>
      <c r="V177" s="2"/>
      <c r="W177" s="2"/>
      <c r="X177" s="2"/>
      <c r="Y177" s="2"/>
      <c r="Z177" s="2"/>
    </row>
    <row r="178" spans="3:26" hidden="1">
      <c r="D178" s="42" t="s">
        <v>32</v>
      </c>
      <c r="E178" s="43">
        <v>4898</v>
      </c>
      <c r="F178" s="43">
        <v>2690</v>
      </c>
      <c r="G178" s="43">
        <v>2208</v>
      </c>
      <c r="H178" s="43">
        <v>3860</v>
      </c>
      <c r="I178" s="43">
        <v>1969</v>
      </c>
      <c r="J178" s="43">
        <v>1891</v>
      </c>
      <c r="K178" s="46">
        <v>1030</v>
      </c>
      <c r="L178" s="43">
        <v>716</v>
      </c>
      <c r="M178" s="43">
        <v>314</v>
      </c>
      <c r="R178" s="45"/>
      <c r="V178" s="2"/>
      <c r="W178" s="2"/>
      <c r="X178" s="2"/>
      <c r="Y178" s="2"/>
      <c r="Z178" s="2"/>
    </row>
    <row r="179" spans="3:26">
      <c r="C179">
        <v>29</v>
      </c>
      <c r="D179" s="39" t="s">
        <v>59</v>
      </c>
      <c r="E179" s="41"/>
      <c r="F179" s="41"/>
      <c r="G179" s="41"/>
      <c r="H179" s="41"/>
      <c r="I179" s="41"/>
      <c r="J179" s="41"/>
      <c r="K179" s="47"/>
      <c r="L179" s="41"/>
      <c r="M179" s="40"/>
      <c r="R179" s="45"/>
      <c r="V179" s="2"/>
      <c r="W179" s="2"/>
      <c r="X179" s="2"/>
      <c r="Y179" s="2"/>
      <c r="Z179" s="2"/>
    </row>
    <row r="180" spans="3:26">
      <c r="D180" s="42" t="s">
        <v>28</v>
      </c>
      <c r="E180" s="43">
        <v>26394</v>
      </c>
      <c r="F180" s="43">
        <v>13205</v>
      </c>
      <c r="G180" s="43">
        <v>13189</v>
      </c>
      <c r="H180" s="43">
        <v>24683</v>
      </c>
      <c r="I180" s="43">
        <v>12035</v>
      </c>
      <c r="J180" s="43">
        <v>12648</v>
      </c>
      <c r="K180" s="46">
        <v>1703</v>
      </c>
      <c r="L180" s="43">
        <v>1163</v>
      </c>
      <c r="M180" s="43">
        <v>540</v>
      </c>
      <c r="N180" s="46">
        <v>433</v>
      </c>
      <c r="O180" s="46">
        <v>568</v>
      </c>
      <c r="P180" s="46">
        <v>170</v>
      </c>
      <c r="Q180" s="46">
        <v>532</v>
      </c>
      <c r="R180" s="45">
        <f>SUM(N180:Q180)</f>
        <v>1703</v>
      </c>
      <c r="S180" t="str">
        <f>IF(R180=K180,"RICHTIG","FALSCH")</f>
        <v>RICHTIG</v>
      </c>
      <c r="V180" s="2">
        <f>N180/R180*100</f>
        <v>25.425719318849087</v>
      </c>
      <c r="W180" s="2">
        <f>O180/R180*100</f>
        <v>33.352906635349385</v>
      </c>
      <c r="X180" s="2">
        <f>P180/R180*100</f>
        <v>9.9823840281855549</v>
      </c>
      <c r="Y180" s="2">
        <f>Q180/R180*100</f>
        <v>31.238990017615968</v>
      </c>
      <c r="Z180" s="2">
        <f>SUM(V180:Y180)</f>
        <v>100</v>
      </c>
    </row>
    <row r="181" spans="3:26" hidden="1">
      <c r="D181" s="38" t="s">
        <v>29</v>
      </c>
      <c r="E181" s="44">
        <v>3345</v>
      </c>
      <c r="F181" s="44">
        <v>1824</v>
      </c>
      <c r="G181" s="44">
        <v>1521</v>
      </c>
      <c r="H181" s="44">
        <v>2912</v>
      </c>
      <c r="I181" s="44">
        <v>1505</v>
      </c>
      <c r="J181" s="44">
        <v>1407</v>
      </c>
      <c r="K181" s="46">
        <v>433</v>
      </c>
      <c r="L181" s="44">
        <v>319</v>
      </c>
      <c r="M181" s="44">
        <v>114</v>
      </c>
      <c r="R181" s="45"/>
      <c r="V181" s="2"/>
      <c r="W181" s="2"/>
      <c r="X181" s="2"/>
      <c r="Y181" s="2"/>
      <c r="Z181" s="2"/>
    </row>
    <row r="182" spans="3:26" hidden="1">
      <c r="D182" s="42" t="s">
        <v>30</v>
      </c>
      <c r="E182" s="43">
        <v>17944</v>
      </c>
      <c r="F182" s="43">
        <v>8794</v>
      </c>
      <c r="G182" s="43">
        <v>9150</v>
      </c>
      <c r="H182" s="43">
        <v>17370</v>
      </c>
      <c r="I182" s="43">
        <v>8403</v>
      </c>
      <c r="J182" s="43">
        <v>8967</v>
      </c>
      <c r="K182" s="46">
        <v>568</v>
      </c>
      <c r="L182" s="43">
        <v>386</v>
      </c>
      <c r="M182" s="43">
        <v>182</v>
      </c>
      <c r="R182" s="45"/>
      <c r="V182" s="2"/>
      <c r="W182" s="2"/>
      <c r="X182" s="2"/>
      <c r="Y182" s="2"/>
      <c r="Z182" s="2"/>
    </row>
    <row r="183" spans="3:26" hidden="1">
      <c r="D183" s="38" t="s">
        <v>31</v>
      </c>
      <c r="E183" s="44">
        <v>2189</v>
      </c>
      <c r="F183" s="44">
        <v>1039</v>
      </c>
      <c r="G183" s="44">
        <v>1150</v>
      </c>
      <c r="H183" s="44">
        <v>2019</v>
      </c>
      <c r="I183" s="44">
        <v>947</v>
      </c>
      <c r="J183" s="44">
        <v>1072</v>
      </c>
      <c r="K183" s="46">
        <v>170</v>
      </c>
      <c r="L183" s="44">
        <v>92</v>
      </c>
      <c r="M183" s="44">
        <v>78</v>
      </c>
      <c r="R183" s="45"/>
      <c r="V183" s="2"/>
      <c r="W183" s="2"/>
      <c r="X183" s="2"/>
      <c r="Y183" s="2"/>
      <c r="Z183" s="2"/>
    </row>
    <row r="184" spans="3:26" hidden="1">
      <c r="D184" s="42" t="s">
        <v>32</v>
      </c>
      <c r="E184" s="43">
        <v>2916</v>
      </c>
      <c r="F184" s="43">
        <v>1548</v>
      </c>
      <c r="G184" s="43">
        <v>1368</v>
      </c>
      <c r="H184" s="43">
        <v>2382</v>
      </c>
      <c r="I184" s="43">
        <v>1180</v>
      </c>
      <c r="J184" s="43">
        <v>1202</v>
      </c>
      <c r="K184" s="46">
        <v>532</v>
      </c>
      <c r="L184" s="43">
        <v>366</v>
      </c>
      <c r="M184" s="43">
        <v>166</v>
      </c>
      <c r="R184" s="45"/>
      <c r="V184" s="2"/>
      <c r="W184" s="2"/>
      <c r="X184" s="2"/>
      <c r="Y184" s="2"/>
      <c r="Z184" s="2"/>
    </row>
    <row r="185" spans="3:26">
      <c r="C185">
        <v>30</v>
      </c>
      <c r="D185" s="39" t="s">
        <v>60</v>
      </c>
      <c r="E185" s="41"/>
      <c r="F185" s="41"/>
      <c r="G185" s="41"/>
      <c r="H185" s="41"/>
      <c r="I185" s="41"/>
      <c r="J185" s="41"/>
      <c r="K185" s="47"/>
      <c r="L185" s="41"/>
      <c r="M185" s="40"/>
      <c r="R185" s="45"/>
      <c r="V185" s="2"/>
      <c r="W185" s="2"/>
      <c r="X185" s="2"/>
      <c r="Y185" s="2"/>
      <c r="Z185" s="2"/>
    </row>
    <row r="186" spans="3:26">
      <c r="D186" s="42" t="s">
        <v>28</v>
      </c>
      <c r="E186" s="43">
        <v>55730</v>
      </c>
      <c r="F186" s="43">
        <v>29391</v>
      </c>
      <c r="G186" s="43">
        <v>26339</v>
      </c>
      <c r="H186" s="43">
        <v>52095</v>
      </c>
      <c r="I186" s="43">
        <v>26906</v>
      </c>
      <c r="J186" s="43">
        <v>25189</v>
      </c>
      <c r="K186" s="46">
        <v>3606</v>
      </c>
      <c r="L186" s="43">
        <v>2464</v>
      </c>
      <c r="M186" s="43">
        <v>1142</v>
      </c>
      <c r="N186" s="46">
        <v>810</v>
      </c>
      <c r="O186" s="46">
        <v>1255</v>
      </c>
      <c r="P186" s="46">
        <v>314</v>
      </c>
      <c r="Q186" s="46">
        <v>1227</v>
      </c>
      <c r="R186" s="45">
        <f>SUM(N186:Q186)</f>
        <v>3606</v>
      </c>
      <c r="S186" t="str">
        <f>IF(R186=K186,"RICHTIG","FALSCH")</f>
        <v>RICHTIG</v>
      </c>
      <c r="V186" s="2">
        <f>N186/R186*100</f>
        <v>22.462562396006653</v>
      </c>
      <c r="W186" s="2">
        <f>O186/R186*100</f>
        <v>34.803105934553521</v>
      </c>
      <c r="X186" s="2">
        <f>P186/R186*100</f>
        <v>8.7077093732667787</v>
      </c>
      <c r="Y186" s="2">
        <f>Q186/R186*100</f>
        <v>34.026622296173045</v>
      </c>
      <c r="Z186" s="2">
        <f>SUM(V186:Y186)</f>
        <v>100</v>
      </c>
    </row>
    <row r="187" spans="3:26" hidden="1">
      <c r="D187" s="38" t="s">
        <v>29</v>
      </c>
      <c r="E187" s="44">
        <v>7429</v>
      </c>
      <c r="F187" s="44">
        <v>4266</v>
      </c>
      <c r="G187" s="44">
        <v>3163</v>
      </c>
      <c r="H187" s="44">
        <v>6612</v>
      </c>
      <c r="I187" s="44">
        <v>3675</v>
      </c>
      <c r="J187" s="44">
        <v>2937</v>
      </c>
      <c r="K187" s="46">
        <v>810</v>
      </c>
      <c r="L187" s="44">
        <v>585</v>
      </c>
      <c r="M187" s="44">
        <v>225</v>
      </c>
      <c r="R187" s="45"/>
      <c r="V187" s="2"/>
      <c r="W187" s="2"/>
      <c r="X187" s="2"/>
      <c r="Y187" s="2"/>
      <c r="Z187" s="2"/>
    </row>
    <row r="188" spans="3:26" hidden="1">
      <c r="D188" s="42" t="s">
        <v>30</v>
      </c>
      <c r="E188" s="43">
        <v>38901</v>
      </c>
      <c r="F188" s="43">
        <v>20083</v>
      </c>
      <c r="G188" s="43">
        <v>18818</v>
      </c>
      <c r="H188" s="43">
        <v>37636</v>
      </c>
      <c r="I188" s="43">
        <v>19257</v>
      </c>
      <c r="J188" s="43">
        <v>18379</v>
      </c>
      <c r="K188" s="46">
        <v>1255</v>
      </c>
      <c r="L188" s="43">
        <v>819</v>
      </c>
      <c r="M188" s="43">
        <v>436</v>
      </c>
      <c r="R188" s="45"/>
      <c r="V188" s="2"/>
      <c r="W188" s="2"/>
      <c r="X188" s="2"/>
      <c r="Y188" s="2"/>
      <c r="Z188" s="2"/>
    </row>
    <row r="189" spans="3:26" hidden="1">
      <c r="D189" s="38" t="s">
        <v>31</v>
      </c>
      <c r="E189" s="44">
        <v>4367</v>
      </c>
      <c r="F189" s="44">
        <v>2132</v>
      </c>
      <c r="G189" s="44">
        <v>2235</v>
      </c>
      <c r="H189" s="44">
        <v>4047</v>
      </c>
      <c r="I189" s="44">
        <v>1971</v>
      </c>
      <c r="J189" s="44">
        <v>2076</v>
      </c>
      <c r="K189" s="46">
        <v>314</v>
      </c>
      <c r="L189" s="44">
        <v>157</v>
      </c>
      <c r="M189" s="44">
        <v>157</v>
      </c>
      <c r="R189" s="45"/>
      <c r="V189" s="2"/>
      <c r="W189" s="2"/>
      <c r="X189" s="2"/>
      <c r="Y189" s="2"/>
      <c r="Z189" s="2"/>
    </row>
    <row r="190" spans="3:26" hidden="1">
      <c r="D190" s="42" t="s">
        <v>32</v>
      </c>
      <c r="E190" s="43">
        <v>5033</v>
      </c>
      <c r="F190" s="43">
        <v>2910</v>
      </c>
      <c r="G190" s="43">
        <v>2123</v>
      </c>
      <c r="H190" s="43">
        <v>3800</v>
      </c>
      <c r="I190" s="43">
        <v>2003</v>
      </c>
      <c r="J190" s="43">
        <v>1797</v>
      </c>
      <c r="K190" s="46">
        <v>1227</v>
      </c>
      <c r="L190" s="43">
        <v>903</v>
      </c>
      <c r="M190" s="43">
        <v>324</v>
      </c>
      <c r="R190" s="45"/>
      <c r="V190" s="2"/>
      <c r="W190" s="2"/>
      <c r="X190" s="2"/>
      <c r="Y190" s="2"/>
      <c r="Z190" s="2"/>
    </row>
    <row r="191" spans="3:26">
      <c r="C191">
        <v>31</v>
      </c>
      <c r="D191" s="39" t="s">
        <v>61</v>
      </c>
      <c r="E191" s="41"/>
      <c r="F191" s="41"/>
      <c r="G191" s="41"/>
      <c r="H191" s="41"/>
      <c r="I191" s="41"/>
      <c r="J191" s="41"/>
      <c r="K191" s="47"/>
      <c r="L191" s="41"/>
      <c r="M191" s="40"/>
      <c r="R191" s="45"/>
      <c r="V191" s="2"/>
      <c r="W191" s="2"/>
      <c r="X191" s="2"/>
      <c r="Y191" s="2"/>
      <c r="Z191" s="2"/>
    </row>
    <row r="192" spans="3:26">
      <c r="D192" s="42" t="s">
        <v>28</v>
      </c>
      <c r="E192" s="43">
        <v>47482</v>
      </c>
      <c r="F192" s="43">
        <v>24781</v>
      </c>
      <c r="G192" s="43">
        <v>22701</v>
      </c>
      <c r="H192" s="43">
        <v>43669</v>
      </c>
      <c r="I192" s="43">
        <v>22261</v>
      </c>
      <c r="J192" s="43">
        <v>21408</v>
      </c>
      <c r="K192" s="46">
        <v>3797</v>
      </c>
      <c r="L192" s="43">
        <v>2508</v>
      </c>
      <c r="M192" s="43">
        <v>1289</v>
      </c>
      <c r="N192" s="46">
        <v>792</v>
      </c>
      <c r="O192" s="46">
        <v>1397</v>
      </c>
      <c r="P192" s="46">
        <v>280</v>
      </c>
      <c r="Q192" s="46">
        <v>1328</v>
      </c>
      <c r="R192" s="45">
        <f>SUM(N192:Q192)</f>
        <v>3797</v>
      </c>
      <c r="S192" t="str">
        <f>IF(R192=K192,"RICHTIG","FALSCH")</f>
        <v>RICHTIG</v>
      </c>
      <c r="V192" s="2">
        <f>N192/R192*100</f>
        <v>20.858572557282066</v>
      </c>
      <c r="W192" s="2">
        <f>O192/R192*100</f>
        <v>36.792204371872536</v>
      </c>
      <c r="X192" s="2">
        <f>P192/R192*100</f>
        <v>7.3742428232815378</v>
      </c>
      <c r="Y192" s="2">
        <f>Q192/R192*100</f>
        <v>34.974980247563863</v>
      </c>
      <c r="Z192" s="2">
        <f>SUM(V192:Y192)</f>
        <v>100</v>
      </c>
    </row>
    <row r="193" spans="3:26" hidden="1">
      <c r="D193" s="38" t="s">
        <v>29</v>
      </c>
      <c r="E193" s="44">
        <v>6359</v>
      </c>
      <c r="F193" s="44">
        <v>3470</v>
      </c>
      <c r="G193" s="44">
        <v>2889</v>
      </c>
      <c r="H193" s="44">
        <v>5564</v>
      </c>
      <c r="I193" s="44">
        <v>2947</v>
      </c>
      <c r="J193" s="44">
        <v>2617</v>
      </c>
      <c r="K193" s="46">
        <v>792</v>
      </c>
      <c r="L193" s="44">
        <v>520</v>
      </c>
      <c r="M193" s="44">
        <v>272</v>
      </c>
      <c r="V193" s="2"/>
      <c r="W193" s="2"/>
      <c r="X193" s="2"/>
      <c r="Y193" s="2"/>
      <c r="Z193" s="2"/>
    </row>
    <row r="194" spans="3:26" hidden="1">
      <c r="D194" s="42" t="s">
        <v>30</v>
      </c>
      <c r="E194" s="43">
        <v>33700</v>
      </c>
      <c r="F194" s="43">
        <v>17217</v>
      </c>
      <c r="G194" s="43">
        <v>16483</v>
      </c>
      <c r="H194" s="43">
        <v>32296</v>
      </c>
      <c r="I194" s="43">
        <v>16315</v>
      </c>
      <c r="J194" s="43">
        <v>15981</v>
      </c>
      <c r="K194" s="46">
        <v>1397</v>
      </c>
      <c r="L194" s="43">
        <v>898</v>
      </c>
      <c r="M194" s="43">
        <v>499</v>
      </c>
      <c r="R194" s="45"/>
      <c r="V194" s="2"/>
      <c r="W194" s="2"/>
      <c r="X194" s="2"/>
      <c r="Y194" s="2"/>
      <c r="Z194" s="2"/>
    </row>
    <row r="195" spans="3:26" hidden="1">
      <c r="D195" s="38" t="s">
        <v>31</v>
      </c>
      <c r="E195" s="44">
        <v>3338</v>
      </c>
      <c r="F195" s="44">
        <v>1718</v>
      </c>
      <c r="G195" s="44">
        <v>1620</v>
      </c>
      <c r="H195" s="44">
        <v>3056</v>
      </c>
      <c r="I195" s="44">
        <v>1570</v>
      </c>
      <c r="J195" s="44">
        <v>1486</v>
      </c>
      <c r="K195" s="46">
        <v>280</v>
      </c>
      <c r="L195" s="44">
        <v>147</v>
      </c>
      <c r="M195" s="44">
        <v>133</v>
      </c>
      <c r="R195" s="45"/>
      <c r="V195" s="2"/>
      <c r="W195" s="2"/>
      <c r="X195" s="2"/>
      <c r="Y195" s="2"/>
      <c r="Z195" s="2"/>
    </row>
    <row r="196" spans="3:26" hidden="1">
      <c r="D196" s="42" t="s">
        <v>32</v>
      </c>
      <c r="E196" s="43">
        <v>4085</v>
      </c>
      <c r="F196" s="43">
        <v>2376</v>
      </c>
      <c r="G196" s="43">
        <v>1709</v>
      </c>
      <c r="H196" s="43">
        <v>2753</v>
      </c>
      <c r="I196" s="43">
        <v>1429</v>
      </c>
      <c r="J196" s="43">
        <v>1324</v>
      </c>
      <c r="K196" s="46">
        <v>1328</v>
      </c>
      <c r="L196" s="43">
        <v>943</v>
      </c>
      <c r="M196" s="43">
        <v>385</v>
      </c>
      <c r="R196" s="45"/>
      <c r="V196" s="2"/>
      <c r="W196" s="2"/>
      <c r="X196" s="2"/>
      <c r="Y196" s="2"/>
      <c r="Z196" s="2"/>
    </row>
    <row r="197" spans="3:26">
      <c r="C197">
        <v>32</v>
      </c>
      <c r="D197" s="39" t="s">
        <v>62</v>
      </c>
      <c r="E197" s="41"/>
      <c r="F197" s="41"/>
      <c r="G197" s="41"/>
      <c r="H197" s="41"/>
      <c r="I197" s="41"/>
      <c r="J197" s="41"/>
      <c r="K197" s="47"/>
      <c r="L197" s="41"/>
      <c r="M197" s="40"/>
      <c r="R197" s="45"/>
      <c r="V197" s="2"/>
      <c r="W197" s="2"/>
      <c r="X197" s="2"/>
      <c r="Y197" s="2"/>
      <c r="Z197" s="2"/>
    </row>
    <row r="198" spans="3:26">
      <c r="D198" s="42" t="s">
        <v>28</v>
      </c>
      <c r="E198" s="43">
        <v>62085</v>
      </c>
      <c r="F198" s="43">
        <v>32779</v>
      </c>
      <c r="G198" s="43">
        <v>29306</v>
      </c>
      <c r="H198" s="43">
        <v>57029</v>
      </c>
      <c r="I198" s="43">
        <v>29121</v>
      </c>
      <c r="J198" s="43">
        <v>27908</v>
      </c>
      <c r="K198" s="46">
        <v>5030</v>
      </c>
      <c r="L198" s="43">
        <v>3638</v>
      </c>
      <c r="M198" s="43">
        <v>1392</v>
      </c>
      <c r="N198" s="46">
        <v>1039</v>
      </c>
      <c r="O198" s="46">
        <v>1275</v>
      </c>
      <c r="P198" s="46">
        <v>388</v>
      </c>
      <c r="Q198" s="46">
        <v>2328</v>
      </c>
      <c r="R198" s="45">
        <f>SUM(N198:Q198)</f>
        <v>5030</v>
      </c>
      <c r="S198" t="str">
        <f>IF(R198=K198,"RICHTIG","FALSCH")</f>
        <v>RICHTIG</v>
      </c>
      <c r="V198" s="2">
        <f>N198/R198*100</f>
        <v>20.656063618290258</v>
      </c>
      <c r="W198" s="2">
        <f>O198/R198*100</f>
        <v>25.347912524850898</v>
      </c>
      <c r="X198" s="2">
        <f>P198/R198*100</f>
        <v>7.7137176938369789</v>
      </c>
      <c r="Y198" s="2">
        <f>Q198/R198*100</f>
        <v>46.282306163021872</v>
      </c>
      <c r="Z198" s="2">
        <f>SUM(V198:Y198)</f>
        <v>100</v>
      </c>
    </row>
    <row r="199" spans="3:26" hidden="1">
      <c r="D199" s="38" t="s">
        <v>29</v>
      </c>
      <c r="E199" s="44">
        <v>7928</v>
      </c>
      <c r="F199" s="44">
        <v>4446</v>
      </c>
      <c r="G199" s="44">
        <v>3482</v>
      </c>
      <c r="H199" s="44">
        <v>6887</v>
      </c>
      <c r="I199" s="44">
        <v>3743</v>
      </c>
      <c r="J199" s="44">
        <v>3144</v>
      </c>
      <c r="K199" s="46">
        <v>1039</v>
      </c>
      <c r="L199" s="44">
        <v>701</v>
      </c>
      <c r="M199" s="44">
        <v>338</v>
      </c>
      <c r="R199" s="45"/>
      <c r="V199" s="2"/>
      <c r="W199" s="2"/>
      <c r="X199" s="2"/>
      <c r="Y199" s="2"/>
      <c r="Z199" s="2"/>
    </row>
    <row r="200" spans="3:26" hidden="1">
      <c r="D200" s="42" t="s">
        <v>30</v>
      </c>
      <c r="E200" s="43">
        <v>41550</v>
      </c>
      <c r="F200" s="43">
        <v>20926</v>
      </c>
      <c r="G200" s="43">
        <v>20624</v>
      </c>
      <c r="H200" s="43">
        <v>40268</v>
      </c>
      <c r="I200" s="43">
        <v>20097</v>
      </c>
      <c r="J200" s="43">
        <v>20171</v>
      </c>
      <c r="K200" s="46">
        <v>1275</v>
      </c>
      <c r="L200" s="43">
        <v>827</v>
      </c>
      <c r="M200" s="43">
        <v>448</v>
      </c>
      <c r="R200" s="45"/>
      <c r="V200" s="2"/>
      <c r="W200" s="2"/>
      <c r="X200" s="2"/>
      <c r="Y200" s="2"/>
      <c r="Z200" s="2"/>
    </row>
    <row r="201" spans="3:26" hidden="1">
      <c r="D201" s="38" t="s">
        <v>31</v>
      </c>
      <c r="E201" s="44">
        <v>6160</v>
      </c>
      <c r="F201" s="44">
        <v>3272</v>
      </c>
      <c r="G201" s="44">
        <v>2888</v>
      </c>
      <c r="H201" s="44">
        <v>5770</v>
      </c>
      <c r="I201" s="44">
        <v>3055</v>
      </c>
      <c r="J201" s="44">
        <v>2715</v>
      </c>
      <c r="K201" s="46">
        <v>388</v>
      </c>
      <c r="L201" s="44">
        <v>215</v>
      </c>
      <c r="M201" s="44">
        <v>173</v>
      </c>
      <c r="R201" s="45"/>
      <c r="V201" s="2"/>
      <c r="W201" s="2"/>
      <c r="X201" s="2"/>
      <c r="Y201" s="2"/>
      <c r="Z201" s="2"/>
    </row>
    <row r="202" spans="3:26" hidden="1">
      <c r="D202" s="42" t="s">
        <v>32</v>
      </c>
      <c r="E202" s="43">
        <v>6447</v>
      </c>
      <c r="F202" s="43">
        <v>4135</v>
      </c>
      <c r="G202" s="43">
        <v>2312</v>
      </c>
      <c r="H202" s="43">
        <v>4104</v>
      </c>
      <c r="I202" s="43">
        <v>2226</v>
      </c>
      <c r="J202" s="43">
        <v>1878</v>
      </c>
      <c r="K202" s="46">
        <v>2328</v>
      </c>
      <c r="L202" s="43">
        <v>1895</v>
      </c>
      <c r="M202" s="43">
        <v>433</v>
      </c>
      <c r="R202" s="45"/>
      <c r="V202" s="2"/>
      <c r="W202" s="2"/>
      <c r="X202" s="2"/>
      <c r="Y202" s="2"/>
      <c r="Z202" s="2"/>
    </row>
    <row r="203" spans="3:26">
      <c r="C203">
        <v>33</v>
      </c>
      <c r="D203" s="39" t="s">
        <v>63</v>
      </c>
      <c r="E203" s="41"/>
      <c r="F203" s="41"/>
      <c r="G203" s="41"/>
      <c r="H203" s="41"/>
      <c r="I203" s="41"/>
      <c r="J203" s="41"/>
      <c r="K203" s="47"/>
      <c r="L203" s="41"/>
      <c r="M203" s="40"/>
      <c r="R203" s="45"/>
      <c r="V203" s="2"/>
      <c r="W203" s="2"/>
      <c r="X203" s="2"/>
      <c r="Y203" s="2"/>
      <c r="Z203" s="2"/>
    </row>
    <row r="204" spans="3:26">
      <c r="D204" s="42" t="s">
        <v>28</v>
      </c>
      <c r="E204" s="43">
        <v>29609</v>
      </c>
      <c r="F204" s="43">
        <v>14120</v>
      </c>
      <c r="G204" s="43">
        <v>15489</v>
      </c>
      <c r="H204" s="43">
        <v>28188</v>
      </c>
      <c r="I204" s="43">
        <v>13232</v>
      </c>
      <c r="J204" s="43">
        <v>14956</v>
      </c>
      <c r="K204" s="46">
        <v>1413</v>
      </c>
      <c r="L204" s="43">
        <v>883</v>
      </c>
      <c r="M204" s="43">
        <v>530</v>
      </c>
      <c r="N204" s="46">
        <v>276</v>
      </c>
      <c r="O204" s="46">
        <v>491</v>
      </c>
      <c r="P204" s="46">
        <v>206</v>
      </c>
      <c r="Q204" s="46">
        <v>440</v>
      </c>
      <c r="R204" s="45">
        <f>SUM(N204:Q204)</f>
        <v>1413</v>
      </c>
      <c r="S204" t="str">
        <f>IF(R204=K204,"RICHTIG","FALSCH")</f>
        <v>RICHTIG</v>
      </c>
      <c r="V204" s="2">
        <f>N204/R204*100</f>
        <v>19.53290870488323</v>
      </c>
      <c r="W204" s="2">
        <f>O204/R204*100</f>
        <v>34.748761500353858</v>
      </c>
      <c r="X204" s="2">
        <f>P204/R204*100</f>
        <v>14.578910120311395</v>
      </c>
      <c r="Y204" s="2">
        <f>Q204/R204*100</f>
        <v>31.139419674451524</v>
      </c>
      <c r="Z204" s="2">
        <f>SUM(V204:Y204)</f>
        <v>100</v>
      </c>
    </row>
    <row r="205" spans="3:26" hidden="1">
      <c r="D205" s="38" t="s">
        <v>29</v>
      </c>
      <c r="E205" s="44">
        <v>3289</v>
      </c>
      <c r="F205" s="44">
        <v>1747</v>
      </c>
      <c r="G205" s="44">
        <v>1542</v>
      </c>
      <c r="H205" s="44">
        <v>3012</v>
      </c>
      <c r="I205" s="44">
        <v>1571</v>
      </c>
      <c r="J205" s="44">
        <v>1441</v>
      </c>
      <c r="K205" s="46">
        <v>276</v>
      </c>
      <c r="L205" s="44">
        <v>176</v>
      </c>
      <c r="M205" s="44">
        <v>100</v>
      </c>
      <c r="R205" s="45"/>
      <c r="V205" s="2"/>
      <c r="W205" s="2"/>
      <c r="X205" s="2"/>
      <c r="Y205" s="2"/>
      <c r="Z205" s="2"/>
    </row>
    <row r="206" spans="3:26" hidden="1">
      <c r="D206" s="42" t="s">
        <v>30</v>
      </c>
      <c r="E206" s="43">
        <v>20802</v>
      </c>
      <c r="F206" s="43">
        <v>9718</v>
      </c>
      <c r="G206" s="43">
        <v>11084</v>
      </c>
      <c r="H206" s="43">
        <v>20307</v>
      </c>
      <c r="I206" s="43">
        <v>9423</v>
      </c>
      <c r="J206" s="43">
        <v>10884</v>
      </c>
      <c r="K206" s="46">
        <v>491</v>
      </c>
      <c r="L206" s="43">
        <v>293</v>
      </c>
      <c r="M206" s="43">
        <v>198</v>
      </c>
      <c r="R206" s="45"/>
      <c r="V206" s="2"/>
      <c r="W206" s="2"/>
      <c r="X206" s="2"/>
      <c r="Y206" s="2"/>
      <c r="Z206" s="2"/>
    </row>
    <row r="207" spans="3:26" hidden="1">
      <c r="D207" s="38" t="s">
        <v>31</v>
      </c>
      <c r="E207" s="44">
        <v>2758</v>
      </c>
      <c r="F207" s="44">
        <v>1188</v>
      </c>
      <c r="G207" s="44">
        <v>1570</v>
      </c>
      <c r="H207" s="44">
        <v>2552</v>
      </c>
      <c r="I207" s="44">
        <v>1086</v>
      </c>
      <c r="J207" s="44">
        <v>1466</v>
      </c>
      <c r="K207" s="46">
        <v>206</v>
      </c>
      <c r="L207" s="44">
        <v>102</v>
      </c>
      <c r="M207" s="44">
        <v>104</v>
      </c>
      <c r="R207" s="45"/>
      <c r="V207" s="2"/>
      <c r="W207" s="2"/>
      <c r="X207" s="2"/>
      <c r="Y207" s="2"/>
      <c r="Z207" s="2"/>
    </row>
    <row r="208" spans="3:26" hidden="1">
      <c r="D208" s="42" t="s">
        <v>32</v>
      </c>
      <c r="E208" s="43">
        <v>2760</v>
      </c>
      <c r="F208" s="43">
        <v>1467</v>
      </c>
      <c r="G208" s="43">
        <v>1293</v>
      </c>
      <c r="H208" s="43">
        <v>2317</v>
      </c>
      <c r="I208" s="43">
        <v>1152</v>
      </c>
      <c r="J208" s="43">
        <v>1165</v>
      </c>
      <c r="K208" s="46">
        <v>440</v>
      </c>
      <c r="L208" s="43">
        <v>312</v>
      </c>
      <c r="M208" s="43">
        <v>128</v>
      </c>
      <c r="R208" s="45"/>
      <c r="V208" s="2"/>
      <c r="W208" s="2"/>
      <c r="X208" s="2"/>
      <c r="Y208" s="2"/>
      <c r="Z208" s="2"/>
    </row>
    <row r="209" spans="3:26">
      <c r="C209">
        <v>34</v>
      </c>
      <c r="D209" s="39" t="s">
        <v>64</v>
      </c>
      <c r="E209" s="41"/>
      <c r="F209" s="41"/>
      <c r="G209" s="41"/>
      <c r="H209" s="41"/>
      <c r="I209" s="41"/>
      <c r="J209" s="41"/>
      <c r="K209" s="47"/>
      <c r="L209" s="41"/>
      <c r="M209" s="40"/>
      <c r="R209" s="45"/>
      <c r="V209" s="2"/>
      <c r="W209" s="2"/>
      <c r="X209" s="2"/>
      <c r="Y209" s="2"/>
      <c r="Z209" s="2"/>
    </row>
    <row r="210" spans="3:26">
      <c r="D210" s="42" t="s">
        <v>28</v>
      </c>
      <c r="E210" s="43">
        <v>47352</v>
      </c>
      <c r="F210" s="43">
        <v>25766</v>
      </c>
      <c r="G210" s="43">
        <v>21586</v>
      </c>
      <c r="H210" s="43">
        <v>42942</v>
      </c>
      <c r="I210" s="43">
        <v>22677</v>
      </c>
      <c r="J210" s="43">
        <v>20265</v>
      </c>
      <c r="K210" s="46">
        <v>4393</v>
      </c>
      <c r="L210" s="43">
        <v>3082</v>
      </c>
      <c r="M210" s="43">
        <v>1311</v>
      </c>
      <c r="N210" s="46">
        <v>1140</v>
      </c>
      <c r="O210" s="46">
        <v>1150</v>
      </c>
      <c r="P210" s="46">
        <v>362</v>
      </c>
      <c r="Q210" s="46">
        <v>1741</v>
      </c>
      <c r="R210" s="45">
        <f>SUM(N210:Q210)</f>
        <v>4393</v>
      </c>
      <c r="S210" t="str">
        <f>IF(R210=K210,"RICHTIG","FALSCH")</f>
        <v>RICHTIG</v>
      </c>
      <c r="V210" s="2">
        <f>N210/R210*100</f>
        <v>25.950375597541541</v>
      </c>
      <c r="W210" s="2">
        <f>O210/R210*100</f>
        <v>26.178010471204189</v>
      </c>
      <c r="X210" s="2">
        <f>P210/R210*100</f>
        <v>8.2403824265877521</v>
      </c>
      <c r="Y210" s="2">
        <f>Q210/R210*100</f>
        <v>39.631231504666516</v>
      </c>
      <c r="Z210" s="2">
        <f>SUM(V210:Y210)</f>
        <v>100</v>
      </c>
    </row>
    <row r="211" spans="3:26" hidden="1">
      <c r="D211" s="38" t="s">
        <v>29</v>
      </c>
      <c r="E211" s="44">
        <v>6146</v>
      </c>
      <c r="F211" s="44">
        <v>3583</v>
      </c>
      <c r="G211" s="44">
        <v>2563</v>
      </c>
      <c r="H211" s="44">
        <v>5001</v>
      </c>
      <c r="I211" s="44">
        <v>2736</v>
      </c>
      <c r="J211" s="44">
        <v>2265</v>
      </c>
      <c r="K211" s="46">
        <v>1140</v>
      </c>
      <c r="L211" s="44">
        <v>843</v>
      </c>
      <c r="M211" s="44">
        <v>297</v>
      </c>
      <c r="R211" s="45"/>
      <c r="V211" s="2"/>
      <c r="W211" s="2"/>
      <c r="X211" s="2"/>
      <c r="Y211" s="2"/>
      <c r="Z211" s="2"/>
    </row>
    <row r="212" spans="3:26" hidden="1">
      <c r="D212" s="42" t="s">
        <v>30</v>
      </c>
      <c r="E212" s="43">
        <v>31034</v>
      </c>
      <c r="F212" s="43">
        <v>16561</v>
      </c>
      <c r="G212" s="43">
        <v>14473</v>
      </c>
      <c r="H212" s="43">
        <v>29878</v>
      </c>
      <c r="I212" s="43">
        <v>15751</v>
      </c>
      <c r="J212" s="43">
        <v>14127</v>
      </c>
      <c r="K212" s="46">
        <v>1150</v>
      </c>
      <c r="L212" s="43">
        <v>808</v>
      </c>
      <c r="M212" s="43">
        <v>342</v>
      </c>
      <c r="R212" s="45"/>
      <c r="V212" s="2"/>
      <c r="W212" s="2"/>
      <c r="X212" s="2"/>
      <c r="Y212" s="2"/>
      <c r="Z212" s="2"/>
    </row>
    <row r="213" spans="3:26" hidden="1">
      <c r="D213" s="38" t="s">
        <v>31</v>
      </c>
      <c r="E213" s="44">
        <v>4967</v>
      </c>
      <c r="F213" s="44">
        <v>2551</v>
      </c>
      <c r="G213" s="44">
        <v>2416</v>
      </c>
      <c r="H213" s="44">
        <v>4604</v>
      </c>
      <c r="I213" s="44">
        <v>2382</v>
      </c>
      <c r="J213" s="44">
        <v>2222</v>
      </c>
      <c r="K213" s="46">
        <v>362</v>
      </c>
      <c r="L213" s="44">
        <v>169</v>
      </c>
      <c r="M213" s="44">
        <v>193</v>
      </c>
      <c r="R213" s="45"/>
      <c r="V213" s="2"/>
      <c r="W213" s="2"/>
      <c r="X213" s="2"/>
      <c r="Y213" s="2"/>
      <c r="Z213" s="2"/>
    </row>
    <row r="214" spans="3:26" hidden="1">
      <c r="D214" s="42" t="s">
        <v>32</v>
      </c>
      <c r="E214" s="43">
        <v>5205</v>
      </c>
      <c r="F214" s="43">
        <v>3071</v>
      </c>
      <c r="G214" s="43">
        <v>2134</v>
      </c>
      <c r="H214" s="43">
        <v>3459</v>
      </c>
      <c r="I214" s="43">
        <v>1808</v>
      </c>
      <c r="J214" s="43">
        <v>1651</v>
      </c>
      <c r="K214" s="46">
        <v>1741</v>
      </c>
      <c r="L214" s="43">
        <v>1262</v>
      </c>
      <c r="M214" s="43">
        <v>479</v>
      </c>
      <c r="R214" s="45"/>
      <c r="V214" s="2"/>
      <c r="W214" s="2"/>
      <c r="X214" s="2"/>
      <c r="Y214" s="2"/>
      <c r="Z214" s="2"/>
    </row>
    <row r="215" spans="3:26">
      <c r="C215">
        <v>35</v>
      </c>
      <c r="D215" s="39" t="s">
        <v>65</v>
      </c>
      <c r="E215" s="41"/>
      <c r="F215" s="41"/>
      <c r="G215" s="41"/>
      <c r="H215" s="41"/>
      <c r="I215" s="41"/>
      <c r="J215" s="41"/>
      <c r="K215" s="47"/>
      <c r="L215" s="41"/>
      <c r="M215" s="40"/>
      <c r="R215" s="45"/>
      <c r="V215" s="2"/>
      <c r="W215" s="2"/>
      <c r="X215" s="2"/>
      <c r="Y215" s="2"/>
      <c r="Z215" s="2"/>
    </row>
    <row r="216" spans="3:26">
      <c r="D216" s="42" t="s">
        <v>28</v>
      </c>
      <c r="E216" s="43">
        <v>974297</v>
      </c>
      <c r="F216" s="43">
        <v>542373</v>
      </c>
      <c r="G216" s="43">
        <v>431924</v>
      </c>
      <c r="H216" s="43">
        <v>884850</v>
      </c>
      <c r="I216" s="43">
        <v>481474</v>
      </c>
      <c r="J216" s="43">
        <v>403376</v>
      </c>
      <c r="K216" s="46">
        <v>89139</v>
      </c>
      <c r="L216" s="43">
        <v>60669</v>
      </c>
      <c r="M216" s="43">
        <v>28470</v>
      </c>
      <c r="N216" s="46">
        <v>21475</v>
      </c>
      <c r="O216" s="46">
        <v>23808</v>
      </c>
      <c r="P216" s="46">
        <v>6072</v>
      </c>
      <c r="Q216" s="46">
        <v>37784</v>
      </c>
      <c r="R216" s="45">
        <f>SUM(N216:Q216)</f>
        <v>89139</v>
      </c>
      <c r="S216" t="str">
        <f>IF(R216=K216,"RICHTIG","FALSCH")</f>
        <v>RICHTIG</v>
      </c>
      <c r="V216" s="2">
        <f>N216/R216*100</f>
        <v>24.091587296245191</v>
      </c>
      <c r="W216" s="2">
        <f>O216/R216*100</f>
        <v>26.708847978999088</v>
      </c>
      <c r="X216" s="2">
        <f>P216/R216*100</f>
        <v>6.8118332043213412</v>
      </c>
      <c r="Y216" s="2">
        <f>Q216/R216*100</f>
        <v>42.387731520434379</v>
      </c>
      <c r="Z216" s="2">
        <f>SUM(V216:Y216)</f>
        <v>100</v>
      </c>
    </row>
    <row r="217" spans="3:26" hidden="1">
      <c r="D217" s="38" t="s">
        <v>29</v>
      </c>
      <c r="E217" s="44">
        <v>123856</v>
      </c>
      <c r="F217" s="44">
        <v>71939</v>
      </c>
      <c r="G217" s="44">
        <v>51917</v>
      </c>
      <c r="H217" s="44">
        <v>102314</v>
      </c>
      <c r="I217" s="44">
        <v>57232</v>
      </c>
      <c r="J217" s="44">
        <v>45082</v>
      </c>
      <c r="K217" s="46">
        <v>21475</v>
      </c>
      <c r="L217" s="44">
        <v>14656</v>
      </c>
      <c r="M217" s="44">
        <v>6819</v>
      </c>
      <c r="R217" s="45"/>
      <c r="V217" s="2"/>
      <c r="W217" s="2"/>
      <c r="X217" s="2"/>
      <c r="Y217" s="2"/>
      <c r="Z217" s="2"/>
    </row>
    <row r="218" spans="3:26" hidden="1">
      <c r="D218" s="42" t="s">
        <v>30</v>
      </c>
      <c r="E218" s="43">
        <v>641675</v>
      </c>
      <c r="F218" s="43">
        <v>351925</v>
      </c>
      <c r="G218" s="43">
        <v>289750</v>
      </c>
      <c r="H218" s="43">
        <v>617743</v>
      </c>
      <c r="I218" s="43">
        <v>335617</v>
      </c>
      <c r="J218" s="43">
        <v>282126</v>
      </c>
      <c r="K218" s="46">
        <v>23808</v>
      </c>
      <c r="L218" s="43">
        <v>16222</v>
      </c>
      <c r="M218" s="43">
        <v>7586</v>
      </c>
      <c r="R218" s="45"/>
      <c r="V218" s="2"/>
      <c r="W218" s="2"/>
      <c r="X218" s="2"/>
      <c r="Y218" s="2"/>
      <c r="Z218" s="2"/>
    </row>
    <row r="219" spans="3:26" hidden="1">
      <c r="D219" s="38" t="s">
        <v>31</v>
      </c>
      <c r="E219" s="44">
        <v>96360</v>
      </c>
      <c r="F219" s="44">
        <v>52555</v>
      </c>
      <c r="G219" s="44">
        <v>43805</v>
      </c>
      <c r="H219" s="44">
        <v>90269</v>
      </c>
      <c r="I219" s="44">
        <v>49230</v>
      </c>
      <c r="J219" s="44">
        <v>41039</v>
      </c>
      <c r="K219" s="46">
        <v>6072</v>
      </c>
      <c r="L219" s="44">
        <v>3309</v>
      </c>
      <c r="M219" s="44">
        <v>2763</v>
      </c>
      <c r="R219" s="45"/>
      <c r="V219" s="2"/>
      <c r="W219" s="2"/>
      <c r="X219" s="2"/>
      <c r="Y219" s="2"/>
      <c r="Z219" s="2"/>
    </row>
    <row r="220" spans="3:26" hidden="1">
      <c r="D220" s="42" t="s">
        <v>32</v>
      </c>
      <c r="E220" s="43">
        <v>112406</v>
      </c>
      <c r="F220" s="43">
        <v>65954</v>
      </c>
      <c r="G220" s="43">
        <v>46452</v>
      </c>
      <c r="H220" s="43">
        <v>74524</v>
      </c>
      <c r="I220" s="43">
        <v>39395</v>
      </c>
      <c r="J220" s="43">
        <v>35129</v>
      </c>
      <c r="K220" s="46">
        <v>37784</v>
      </c>
      <c r="L220" s="43">
        <v>26482</v>
      </c>
      <c r="M220" s="43">
        <v>11302</v>
      </c>
      <c r="R220" s="45"/>
      <c r="V220" s="2"/>
      <c r="W220" s="2"/>
      <c r="X220" s="2"/>
      <c r="Y220" s="2"/>
      <c r="Z220" s="2"/>
    </row>
    <row r="221" spans="3:26">
      <c r="C221">
        <v>36</v>
      </c>
      <c r="D221" s="39" t="s">
        <v>66</v>
      </c>
      <c r="E221" s="41"/>
      <c r="F221" s="41"/>
      <c r="G221" s="41"/>
      <c r="H221" s="41"/>
      <c r="I221" s="41"/>
      <c r="J221" s="41"/>
      <c r="K221" s="47"/>
      <c r="L221" s="41"/>
      <c r="M221" s="40"/>
      <c r="R221" s="45"/>
      <c r="V221" s="2"/>
      <c r="W221" s="2"/>
      <c r="X221" s="2"/>
      <c r="Y221" s="2"/>
      <c r="Z221" s="2"/>
    </row>
    <row r="222" spans="3:26">
      <c r="D222" s="42" t="s">
        <v>28</v>
      </c>
      <c r="E222" s="43">
        <v>20525</v>
      </c>
      <c r="F222" s="43">
        <v>9606</v>
      </c>
      <c r="G222" s="43">
        <v>10919</v>
      </c>
      <c r="H222" s="43">
        <v>18808</v>
      </c>
      <c r="I222" s="43">
        <v>8571</v>
      </c>
      <c r="J222" s="43">
        <v>10237</v>
      </c>
      <c r="K222" s="46">
        <v>1707</v>
      </c>
      <c r="L222" s="43">
        <v>1028</v>
      </c>
      <c r="M222" s="43">
        <v>679</v>
      </c>
      <c r="N222" s="46">
        <v>463</v>
      </c>
      <c r="O222" s="46">
        <v>516</v>
      </c>
      <c r="P222" s="46">
        <v>153</v>
      </c>
      <c r="Q222" s="46">
        <v>575</v>
      </c>
      <c r="R222" s="45">
        <f>SUM(N222:Q222)</f>
        <v>1707</v>
      </c>
      <c r="S222" t="str">
        <f>IF(R222=K222,"RICHTIG","FALSCH")</f>
        <v>RICHTIG</v>
      </c>
      <c r="V222" s="2">
        <f>N222/R222*100</f>
        <v>27.123608670181603</v>
      </c>
      <c r="W222" s="2">
        <f>O222/R222*100</f>
        <v>30.228471001757466</v>
      </c>
      <c r="X222" s="2">
        <f>P222/R222*100</f>
        <v>8.9630931458699479</v>
      </c>
      <c r="Y222" s="2">
        <f>Q222/R222*100</f>
        <v>33.684827182190979</v>
      </c>
      <c r="Z222" s="2">
        <f>SUM(V222:Y222)</f>
        <v>100</v>
      </c>
    </row>
    <row r="223" spans="3:26" hidden="1">
      <c r="D223" s="38" t="s">
        <v>29</v>
      </c>
      <c r="E223" s="44">
        <v>2731</v>
      </c>
      <c r="F223" s="44">
        <v>1385</v>
      </c>
      <c r="G223" s="44">
        <v>1346</v>
      </c>
      <c r="H223" s="44">
        <v>2265</v>
      </c>
      <c r="I223" s="44">
        <v>1097</v>
      </c>
      <c r="J223" s="44">
        <v>1168</v>
      </c>
      <c r="K223" s="46">
        <v>463</v>
      </c>
      <c r="L223" s="44">
        <v>285</v>
      </c>
      <c r="M223" s="44">
        <v>178</v>
      </c>
      <c r="R223" s="45"/>
      <c r="V223" s="2"/>
      <c r="W223" s="2"/>
      <c r="X223" s="2"/>
      <c r="Y223" s="2"/>
      <c r="Z223" s="2"/>
    </row>
    <row r="224" spans="3:26" hidden="1">
      <c r="D224" s="42" t="s">
        <v>30</v>
      </c>
      <c r="E224" s="43">
        <v>13220</v>
      </c>
      <c r="F224" s="43">
        <v>6037</v>
      </c>
      <c r="G224" s="43">
        <v>7183</v>
      </c>
      <c r="H224" s="43">
        <v>12701</v>
      </c>
      <c r="I224" s="43">
        <v>5732</v>
      </c>
      <c r="J224" s="43">
        <v>6969</v>
      </c>
      <c r="K224" s="46">
        <v>516</v>
      </c>
      <c r="L224" s="43">
        <v>304</v>
      </c>
      <c r="M224" s="43">
        <v>212</v>
      </c>
      <c r="R224" s="45"/>
      <c r="V224" s="2"/>
      <c r="W224" s="2"/>
      <c r="X224" s="2"/>
      <c r="Y224" s="2"/>
      <c r="Z224" s="2"/>
    </row>
    <row r="225" spans="3:26" hidden="1">
      <c r="D225" s="38" t="s">
        <v>31</v>
      </c>
      <c r="E225" s="44">
        <v>1851</v>
      </c>
      <c r="F225" s="44">
        <v>833</v>
      </c>
      <c r="G225" s="44">
        <v>1018</v>
      </c>
      <c r="H225" s="44">
        <v>1696</v>
      </c>
      <c r="I225" s="44">
        <v>748</v>
      </c>
      <c r="J225" s="44">
        <v>948</v>
      </c>
      <c r="K225" s="46">
        <v>153</v>
      </c>
      <c r="L225" s="44">
        <v>83</v>
      </c>
      <c r="M225" s="44">
        <v>70</v>
      </c>
      <c r="R225" s="45"/>
      <c r="V225" s="2"/>
      <c r="W225" s="2"/>
      <c r="X225" s="2"/>
      <c r="Y225" s="2"/>
      <c r="Z225" s="2"/>
    </row>
    <row r="226" spans="3:26" hidden="1">
      <c r="D226" s="42" t="s">
        <v>32</v>
      </c>
      <c r="E226" s="43">
        <v>2723</v>
      </c>
      <c r="F226" s="43">
        <v>1351</v>
      </c>
      <c r="G226" s="43">
        <v>1372</v>
      </c>
      <c r="H226" s="43">
        <v>2146</v>
      </c>
      <c r="I226" s="43">
        <v>994</v>
      </c>
      <c r="J226" s="43">
        <v>1152</v>
      </c>
      <c r="K226" s="46">
        <v>575</v>
      </c>
      <c r="L226" s="43">
        <v>356</v>
      </c>
      <c r="M226" s="43">
        <v>219</v>
      </c>
      <c r="R226" s="45"/>
      <c r="V226" s="2"/>
      <c r="W226" s="2"/>
      <c r="X226" s="2"/>
      <c r="Y226" s="2"/>
      <c r="Z226" s="2"/>
    </row>
    <row r="227" spans="3:26">
      <c r="C227">
        <v>37</v>
      </c>
      <c r="D227" s="39" t="s">
        <v>67</v>
      </c>
      <c r="E227" s="41"/>
      <c r="F227" s="41"/>
      <c r="G227" s="41"/>
      <c r="H227" s="41"/>
      <c r="I227" s="41"/>
      <c r="J227" s="41"/>
      <c r="K227" s="47"/>
      <c r="L227" s="41"/>
      <c r="M227" s="40"/>
      <c r="R227" s="45"/>
      <c r="V227" s="2"/>
      <c r="W227" s="2"/>
      <c r="X227" s="2"/>
      <c r="Y227" s="2"/>
      <c r="Z227" s="2"/>
    </row>
    <row r="228" spans="3:26">
      <c r="D228" s="42" t="s">
        <v>28</v>
      </c>
      <c r="E228" s="43">
        <v>34655</v>
      </c>
      <c r="F228" s="43">
        <v>23414</v>
      </c>
      <c r="G228" s="43">
        <v>11241</v>
      </c>
      <c r="H228" s="43">
        <v>32746</v>
      </c>
      <c r="I228" s="43">
        <v>21967</v>
      </c>
      <c r="J228" s="43">
        <v>10779</v>
      </c>
      <c r="K228" s="46">
        <v>1906</v>
      </c>
      <c r="L228" s="43">
        <v>1444</v>
      </c>
      <c r="M228" s="43">
        <v>462</v>
      </c>
      <c r="N228" s="46">
        <v>505</v>
      </c>
      <c r="O228" s="46">
        <v>684</v>
      </c>
      <c r="P228" s="46">
        <v>171</v>
      </c>
      <c r="Q228" s="46">
        <v>546</v>
      </c>
      <c r="R228" s="45">
        <f>SUM(N228:Q228)</f>
        <v>1906</v>
      </c>
      <c r="S228" t="str">
        <f>IF(R228=K228,"RICHTIG","FALSCH")</f>
        <v>RICHTIG</v>
      </c>
      <c r="V228" s="2">
        <f>N228/R228*100</f>
        <v>26.495278069254987</v>
      </c>
      <c r="W228" s="2">
        <f>O228/R228*100</f>
        <v>35.88667366211962</v>
      </c>
      <c r="X228" s="2">
        <f>P228/R228*100</f>
        <v>8.9716684155299049</v>
      </c>
      <c r="Y228" s="2">
        <f>Q228/R228*100</f>
        <v>28.646379853095489</v>
      </c>
      <c r="Z228" s="2">
        <f>SUM(V228:Y228)</f>
        <v>100</v>
      </c>
    </row>
    <row r="229" spans="3:26" hidden="1">
      <c r="D229" s="38" t="s">
        <v>29</v>
      </c>
      <c r="E229" s="44">
        <v>3520</v>
      </c>
      <c r="F229" s="44">
        <v>2114</v>
      </c>
      <c r="G229" s="44">
        <v>1406</v>
      </c>
      <c r="H229" s="44">
        <v>3015</v>
      </c>
      <c r="I229" s="44">
        <v>1727</v>
      </c>
      <c r="J229" s="44">
        <v>1288</v>
      </c>
      <c r="K229" s="46">
        <v>505</v>
      </c>
      <c r="L229" s="44">
        <v>387</v>
      </c>
      <c r="M229" s="44">
        <v>118</v>
      </c>
      <c r="R229" s="45"/>
      <c r="V229" s="2"/>
      <c r="W229" s="2"/>
      <c r="X229" s="2"/>
      <c r="Y229" s="2"/>
      <c r="Z229" s="2"/>
    </row>
    <row r="230" spans="3:26" hidden="1">
      <c r="D230" s="42" t="s">
        <v>30</v>
      </c>
      <c r="E230" s="43">
        <v>24292</v>
      </c>
      <c r="F230" s="43">
        <v>16837</v>
      </c>
      <c r="G230" s="43">
        <v>7455</v>
      </c>
      <c r="H230" s="43">
        <v>23607</v>
      </c>
      <c r="I230" s="43">
        <v>16305</v>
      </c>
      <c r="J230" s="43">
        <v>7302</v>
      </c>
      <c r="K230" s="46">
        <v>684</v>
      </c>
      <c r="L230" s="43">
        <v>531</v>
      </c>
      <c r="M230" s="43">
        <v>153</v>
      </c>
      <c r="R230" s="45"/>
      <c r="V230" s="2"/>
      <c r="W230" s="2"/>
      <c r="X230" s="2"/>
      <c r="Y230" s="2"/>
      <c r="Z230" s="2"/>
    </row>
    <row r="231" spans="3:26" hidden="1">
      <c r="D231" s="38" t="s">
        <v>31</v>
      </c>
      <c r="E231" s="44">
        <v>2913</v>
      </c>
      <c r="F231" s="44">
        <v>1816</v>
      </c>
      <c r="G231" s="44">
        <v>1097</v>
      </c>
      <c r="H231" s="44">
        <v>2742</v>
      </c>
      <c r="I231" s="44">
        <v>1715</v>
      </c>
      <c r="J231" s="44">
        <v>1027</v>
      </c>
      <c r="K231" s="46">
        <v>171</v>
      </c>
      <c r="L231" s="44">
        <v>101</v>
      </c>
      <c r="M231" s="44">
        <v>70</v>
      </c>
      <c r="R231" s="45"/>
      <c r="V231" s="2"/>
      <c r="W231" s="2"/>
      <c r="X231" s="2"/>
      <c r="Y231" s="2"/>
      <c r="Z231" s="2"/>
    </row>
    <row r="232" spans="3:26" hidden="1">
      <c r="D232" s="42" t="s">
        <v>32</v>
      </c>
      <c r="E232" s="43">
        <v>3930</v>
      </c>
      <c r="F232" s="43">
        <v>2647</v>
      </c>
      <c r="G232" s="43">
        <v>1283</v>
      </c>
      <c r="H232" s="43">
        <v>3382</v>
      </c>
      <c r="I232" s="43">
        <v>2220</v>
      </c>
      <c r="J232" s="43">
        <v>1162</v>
      </c>
      <c r="K232" s="46">
        <v>546</v>
      </c>
      <c r="L232" s="43">
        <v>425</v>
      </c>
      <c r="M232" s="43">
        <v>121</v>
      </c>
      <c r="R232" s="45"/>
      <c r="V232" s="2"/>
      <c r="W232" s="2"/>
      <c r="X232" s="2"/>
      <c r="Y232" s="2"/>
      <c r="Z232" s="2"/>
    </row>
    <row r="233" spans="3:26">
      <c r="C233">
        <v>38</v>
      </c>
      <c r="D233" s="39" t="s">
        <v>68</v>
      </c>
      <c r="E233" s="41"/>
      <c r="F233" s="41"/>
      <c r="G233" s="41"/>
      <c r="H233" s="41"/>
      <c r="I233" s="41"/>
      <c r="J233" s="41"/>
      <c r="K233" s="47"/>
      <c r="L233" s="41"/>
      <c r="M233" s="40"/>
      <c r="R233" s="45"/>
      <c r="V233" s="2"/>
      <c r="W233" s="2"/>
      <c r="X233" s="2"/>
      <c r="Y233" s="2"/>
      <c r="Z233" s="2"/>
    </row>
    <row r="234" spans="3:26">
      <c r="D234" s="42" t="s">
        <v>28</v>
      </c>
      <c r="E234" s="43">
        <v>82696</v>
      </c>
      <c r="F234" s="43">
        <v>39444</v>
      </c>
      <c r="G234" s="43">
        <v>43252</v>
      </c>
      <c r="H234" s="43">
        <v>77768</v>
      </c>
      <c r="I234" s="43">
        <v>36297</v>
      </c>
      <c r="J234" s="43">
        <v>41471</v>
      </c>
      <c r="K234" s="46">
        <v>4897</v>
      </c>
      <c r="L234" s="43">
        <v>3124</v>
      </c>
      <c r="M234" s="43">
        <v>1773</v>
      </c>
      <c r="N234" s="46">
        <v>1331</v>
      </c>
      <c r="O234" s="46">
        <v>1303</v>
      </c>
      <c r="P234" s="46">
        <v>914</v>
      </c>
      <c r="Q234" s="46">
        <v>1349</v>
      </c>
      <c r="R234" s="45">
        <f>SUM(N234:Q234)</f>
        <v>4897</v>
      </c>
      <c r="S234" t="str">
        <f>IF(R234=K234,"RICHTIG","FALSCH")</f>
        <v>RICHTIG</v>
      </c>
      <c r="V234" s="2">
        <f>N234/R234*100</f>
        <v>27.179906064937715</v>
      </c>
      <c r="W234" s="2">
        <f>O234/R234*100</f>
        <v>26.608127424954052</v>
      </c>
      <c r="X234" s="2">
        <f>P234/R234*100</f>
        <v>18.664488462323874</v>
      </c>
      <c r="Y234" s="2">
        <f>Q234/R234*100</f>
        <v>27.547478047784356</v>
      </c>
      <c r="Z234" s="2">
        <f>SUM(V234:Y234)</f>
        <v>100</v>
      </c>
    </row>
    <row r="235" spans="3:26" hidden="1">
      <c r="D235" s="38" t="s">
        <v>29</v>
      </c>
      <c r="E235" s="44">
        <v>9979</v>
      </c>
      <c r="F235" s="44">
        <v>5390</v>
      </c>
      <c r="G235" s="44">
        <v>4589</v>
      </c>
      <c r="H235" s="44">
        <v>8640</v>
      </c>
      <c r="I235" s="44">
        <v>4462</v>
      </c>
      <c r="J235" s="44">
        <v>4178</v>
      </c>
      <c r="K235" s="46">
        <v>1331</v>
      </c>
      <c r="L235" s="44">
        <v>921</v>
      </c>
      <c r="M235" s="44">
        <v>410</v>
      </c>
      <c r="R235" s="45"/>
      <c r="V235" s="2"/>
      <c r="W235" s="2"/>
      <c r="X235" s="2"/>
      <c r="Y235" s="2"/>
      <c r="Z235" s="2"/>
    </row>
    <row r="236" spans="3:26" hidden="1">
      <c r="D236" s="42" t="s">
        <v>30</v>
      </c>
      <c r="E236" s="43">
        <v>50255</v>
      </c>
      <c r="F236" s="43">
        <v>22198</v>
      </c>
      <c r="G236" s="43">
        <v>28057</v>
      </c>
      <c r="H236" s="43">
        <v>48941</v>
      </c>
      <c r="I236" s="43">
        <v>21450</v>
      </c>
      <c r="J236" s="43">
        <v>27491</v>
      </c>
      <c r="K236" s="46">
        <v>1303</v>
      </c>
      <c r="L236" s="43">
        <v>741</v>
      </c>
      <c r="M236" s="43">
        <v>562</v>
      </c>
      <c r="R236" s="45"/>
      <c r="V236" s="2"/>
      <c r="W236" s="2"/>
      <c r="X236" s="2"/>
      <c r="Y236" s="2"/>
      <c r="Z236" s="2"/>
    </row>
    <row r="237" spans="3:26" hidden="1">
      <c r="D237" s="38" t="s">
        <v>31</v>
      </c>
      <c r="E237" s="44">
        <v>15376</v>
      </c>
      <c r="F237" s="44">
        <v>8147</v>
      </c>
      <c r="G237" s="44">
        <v>7229</v>
      </c>
      <c r="H237" s="44">
        <v>14459</v>
      </c>
      <c r="I237" s="44">
        <v>7660</v>
      </c>
      <c r="J237" s="44">
        <v>6799</v>
      </c>
      <c r="K237" s="46">
        <v>914</v>
      </c>
      <c r="L237" s="44">
        <v>485</v>
      </c>
      <c r="M237" s="44">
        <v>429</v>
      </c>
      <c r="R237" s="45"/>
      <c r="V237" s="2"/>
      <c r="W237" s="2"/>
      <c r="X237" s="2"/>
      <c r="Y237" s="2"/>
      <c r="Z237" s="2"/>
    </row>
    <row r="238" spans="3:26" hidden="1">
      <c r="D238" s="42" t="s">
        <v>32</v>
      </c>
      <c r="E238" s="43">
        <v>7086</v>
      </c>
      <c r="F238" s="43">
        <v>3709</v>
      </c>
      <c r="G238" s="43">
        <v>3377</v>
      </c>
      <c r="H238" s="43">
        <v>5728</v>
      </c>
      <c r="I238" s="43">
        <v>2725</v>
      </c>
      <c r="J238" s="43">
        <v>3003</v>
      </c>
      <c r="K238" s="46">
        <v>1349</v>
      </c>
      <c r="L238" s="43">
        <v>977</v>
      </c>
      <c r="M238" s="43">
        <v>372</v>
      </c>
      <c r="R238" s="45"/>
      <c r="V238" s="2"/>
      <c r="W238" s="2"/>
      <c r="X238" s="2"/>
      <c r="Y238" s="2"/>
      <c r="Z238" s="2"/>
    </row>
    <row r="239" spans="3:26">
      <c r="C239">
        <v>39</v>
      </c>
      <c r="D239" s="39" t="s">
        <v>69</v>
      </c>
      <c r="E239" s="41"/>
      <c r="F239" s="41"/>
      <c r="G239" s="41"/>
      <c r="H239" s="41"/>
      <c r="I239" s="41"/>
      <c r="J239" s="41"/>
      <c r="K239" s="47"/>
      <c r="L239" s="41"/>
      <c r="M239" s="40"/>
      <c r="R239" s="45"/>
      <c r="V239" s="2"/>
      <c r="W239" s="2"/>
      <c r="X239" s="2"/>
      <c r="Y239" s="2"/>
      <c r="Z239" s="2"/>
    </row>
    <row r="240" spans="3:26">
      <c r="D240" s="42" t="s">
        <v>28</v>
      </c>
      <c r="E240" s="43">
        <v>93733</v>
      </c>
      <c r="F240" s="43">
        <v>47128</v>
      </c>
      <c r="G240" s="43">
        <v>46605</v>
      </c>
      <c r="H240" s="43">
        <v>86145</v>
      </c>
      <c r="I240" s="43">
        <v>42817</v>
      </c>
      <c r="J240" s="43">
        <v>43328</v>
      </c>
      <c r="K240" s="46">
        <v>7549</v>
      </c>
      <c r="L240" s="43">
        <v>4282</v>
      </c>
      <c r="M240" s="43">
        <v>3267</v>
      </c>
      <c r="N240" s="46">
        <v>2326</v>
      </c>
      <c r="O240" s="46">
        <v>2310</v>
      </c>
      <c r="P240" s="46">
        <v>830</v>
      </c>
      <c r="Q240" s="46">
        <v>2083</v>
      </c>
      <c r="R240" s="45">
        <f>SUM(N240:Q240)</f>
        <v>7549</v>
      </c>
      <c r="S240" t="str">
        <f>IF(R240=K240,"RICHTIG","FALSCH")</f>
        <v>RICHTIG</v>
      </c>
      <c r="V240" s="2">
        <f>N240/R240*100</f>
        <v>30.812028083189823</v>
      </c>
      <c r="W240" s="2">
        <f>O240/R240*100</f>
        <v>30.600079480725924</v>
      </c>
      <c r="X240" s="2">
        <f>P240/R240*100</f>
        <v>10.994833752814943</v>
      </c>
      <c r="Y240" s="2">
        <f>Q240/R240*100</f>
        <v>27.593058683269305</v>
      </c>
      <c r="Z240" s="2">
        <f>SUM(V240:Y240)</f>
        <v>100</v>
      </c>
    </row>
    <row r="241" spans="3:26" hidden="1">
      <c r="D241" s="38" t="s">
        <v>29</v>
      </c>
      <c r="E241" s="44">
        <v>12279</v>
      </c>
      <c r="F241" s="44">
        <v>6399</v>
      </c>
      <c r="G241" s="44">
        <v>5880</v>
      </c>
      <c r="H241" s="44">
        <v>9938</v>
      </c>
      <c r="I241" s="44">
        <v>5007</v>
      </c>
      <c r="J241" s="44">
        <v>4931</v>
      </c>
      <c r="K241" s="46">
        <v>2326</v>
      </c>
      <c r="L241" s="44">
        <v>1383</v>
      </c>
      <c r="M241" s="44">
        <v>943</v>
      </c>
      <c r="R241" s="45"/>
      <c r="V241" s="2"/>
      <c r="W241" s="2"/>
      <c r="X241" s="2"/>
      <c r="Y241" s="2"/>
      <c r="Z241" s="2"/>
    </row>
    <row r="242" spans="3:26" hidden="1">
      <c r="D242" s="42" t="s">
        <v>30</v>
      </c>
      <c r="E242" s="43">
        <v>56809</v>
      </c>
      <c r="F242" s="43">
        <v>28097</v>
      </c>
      <c r="G242" s="43">
        <v>28712</v>
      </c>
      <c r="H242" s="43">
        <v>54490</v>
      </c>
      <c r="I242" s="43">
        <v>26811</v>
      </c>
      <c r="J242" s="43">
        <v>27679</v>
      </c>
      <c r="K242" s="46">
        <v>2310</v>
      </c>
      <c r="L242" s="43">
        <v>1279</v>
      </c>
      <c r="M242" s="43">
        <v>1031</v>
      </c>
      <c r="R242" s="45"/>
      <c r="V242" s="2"/>
      <c r="W242" s="2"/>
      <c r="X242" s="2"/>
      <c r="Y242" s="2"/>
      <c r="Z242" s="2"/>
    </row>
    <row r="243" spans="3:26" hidden="1">
      <c r="D243" s="38" t="s">
        <v>31</v>
      </c>
      <c r="E243" s="44">
        <v>15665</v>
      </c>
      <c r="F243" s="44">
        <v>8145</v>
      </c>
      <c r="G243" s="44">
        <v>7520</v>
      </c>
      <c r="H243" s="44">
        <v>14832</v>
      </c>
      <c r="I243" s="44">
        <v>7684</v>
      </c>
      <c r="J243" s="44">
        <v>7148</v>
      </c>
      <c r="K243" s="46">
        <v>830</v>
      </c>
      <c r="L243" s="44">
        <v>458</v>
      </c>
      <c r="M243" s="44">
        <v>372</v>
      </c>
      <c r="R243" s="45"/>
      <c r="V243" s="2"/>
      <c r="W243" s="2"/>
      <c r="X243" s="2"/>
      <c r="Y243" s="2"/>
      <c r="Z243" s="2"/>
    </row>
    <row r="244" spans="3:26" hidden="1">
      <c r="D244" s="42" t="s">
        <v>32</v>
      </c>
      <c r="E244" s="43">
        <v>8980</v>
      </c>
      <c r="F244" s="43">
        <v>4487</v>
      </c>
      <c r="G244" s="43">
        <v>4493</v>
      </c>
      <c r="H244" s="43">
        <v>6885</v>
      </c>
      <c r="I244" s="43">
        <v>3315</v>
      </c>
      <c r="J244" s="43">
        <v>3570</v>
      </c>
      <c r="K244" s="46">
        <v>2083</v>
      </c>
      <c r="L244" s="43">
        <v>1162</v>
      </c>
      <c r="M244" s="43">
        <v>921</v>
      </c>
      <c r="R244" s="45"/>
      <c r="V244" s="2"/>
      <c r="W244" s="2"/>
      <c r="X244" s="2"/>
      <c r="Y244" s="2"/>
      <c r="Z244" s="2"/>
    </row>
    <row r="245" spans="3:26">
      <c r="C245">
        <v>40</v>
      </c>
      <c r="D245" s="39" t="s">
        <v>70</v>
      </c>
      <c r="E245" s="41"/>
      <c r="F245" s="41"/>
      <c r="G245" s="41"/>
      <c r="H245" s="41"/>
      <c r="I245" s="41"/>
      <c r="J245" s="41"/>
      <c r="K245" s="47"/>
      <c r="L245" s="41"/>
      <c r="M245" s="40"/>
      <c r="R245" s="45"/>
      <c r="V245" s="2"/>
      <c r="W245" s="2"/>
      <c r="X245" s="2"/>
      <c r="Y245" s="2"/>
      <c r="Z245" s="2"/>
    </row>
    <row r="246" spans="3:26">
      <c r="D246" s="42" t="s">
        <v>28</v>
      </c>
      <c r="E246" s="43">
        <v>30112</v>
      </c>
      <c r="F246" s="43">
        <v>16295</v>
      </c>
      <c r="G246" s="43">
        <v>13817</v>
      </c>
      <c r="H246" s="43">
        <v>28514</v>
      </c>
      <c r="I246" s="43">
        <v>15123</v>
      </c>
      <c r="J246" s="43">
        <v>13391</v>
      </c>
      <c r="K246" s="46">
        <v>1589</v>
      </c>
      <c r="L246" s="43">
        <v>1167</v>
      </c>
      <c r="M246" s="43">
        <v>422</v>
      </c>
      <c r="N246" s="46">
        <v>435</v>
      </c>
      <c r="O246" s="46">
        <v>451</v>
      </c>
      <c r="P246" s="46">
        <v>219</v>
      </c>
      <c r="Q246" s="46">
        <v>484</v>
      </c>
      <c r="R246" s="45">
        <f>SUM(N246:Q246)</f>
        <v>1589</v>
      </c>
      <c r="S246" t="str">
        <f>IF(R246=K246,"RICHTIG","FALSCH")</f>
        <v>RICHTIG</v>
      </c>
      <c r="V246" s="2">
        <f>N246/R246*100</f>
        <v>27.375707992448078</v>
      </c>
      <c r="W246" s="2">
        <f>O246/R246*100</f>
        <v>28.382630585273755</v>
      </c>
      <c r="X246" s="2">
        <f>P246/R246*100</f>
        <v>13.782252989301448</v>
      </c>
      <c r="Y246" s="2">
        <f>Q246/R246*100</f>
        <v>30.459408432976716</v>
      </c>
      <c r="Z246" s="2">
        <f>SUM(V246:Y246)</f>
        <v>100</v>
      </c>
    </row>
    <row r="247" spans="3:26" hidden="1">
      <c r="D247" s="38" t="s">
        <v>29</v>
      </c>
      <c r="E247" s="44">
        <v>3658</v>
      </c>
      <c r="F247" s="44">
        <v>2101</v>
      </c>
      <c r="G247" s="44">
        <v>1557</v>
      </c>
      <c r="H247" s="44">
        <v>3223</v>
      </c>
      <c r="I247" s="44">
        <v>1764</v>
      </c>
      <c r="J247" s="44">
        <v>1459</v>
      </c>
      <c r="K247" s="46">
        <v>435</v>
      </c>
      <c r="L247" s="44">
        <v>337</v>
      </c>
      <c r="M247" s="44">
        <v>98</v>
      </c>
      <c r="R247" s="45"/>
      <c r="V247" s="2"/>
      <c r="W247" s="2"/>
      <c r="X247" s="2"/>
      <c r="Y247" s="2"/>
      <c r="Z247" s="2"/>
    </row>
    <row r="248" spans="3:26" hidden="1">
      <c r="D248" s="42" t="s">
        <v>30</v>
      </c>
      <c r="E248" s="43">
        <v>20168</v>
      </c>
      <c r="F248" s="43">
        <v>10620</v>
      </c>
      <c r="G248" s="43">
        <v>9548</v>
      </c>
      <c r="H248" s="43">
        <v>19711</v>
      </c>
      <c r="I248" s="43">
        <v>10302</v>
      </c>
      <c r="J248" s="43">
        <v>9409</v>
      </c>
      <c r="K248" s="46">
        <v>451</v>
      </c>
      <c r="L248" s="43">
        <v>315</v>
      </c>
      <c r="M248" s="43">
        <v>136</v>
      </c>
      <c r="R248" s="45"/>
      <c r="V248" s="2"/>
      <c r="W248" s="2"/>
      <c r="X248" s="2"/>
      <c r="Y248" s="2"/>
      <c r="Z248" s="2"/>
    </row>
    <row r="249" spans="3:26" hidden="1">
      <c r="D249" s="38" t="s">
        <v>31</v>
      </c>
      <c r="E249" s="44">
        <v>3050</v>
      </c>
      <c r="F249" s="44">
        <v>1694</v>
      </c>
      <c r="G249" s="44">
        <v>1356</v>
      </c>
      <c r="H249" s="44">
        <v>2830</v>
      </c>
      <c r="I249" s="44">
        <v>1566</v>
      </c>
      <c r="J249" s="44">
        <v>1264</v>
      </c>
      <c r="K249" s="46">
        <v>219</v>
      </c>
      <c r="L249" s="44">
        <v>127</v>
      </c>
      <c r="M249" s="44">
        <v>92</v>
      </c>
      <c r="R249" s="45"/>
      <c r="V249" s="2"/>
      <c r="W249" s="2"/>
      <c r="X249" s="2"/>
      <c r="Y249" s="2"/>
      <c r="Z249" s="2"/>
    </row>
    <row r="250" spans="3:26" hidden="1">
      <c r="D250" s="42" t="s">
        <v>32</v>
      </c>
      <c r="E250" s="43">
        <v>3236</v>
      </c>
      <c r="F250" s="43">
        <v>1880</v>
      </c>
      <c r="G250" s="43">
        <v>1356</v>
      </c>
      <c r="H250" s="43">
        <v>2750</v>
      </c>
      <c r="I250" s="43">
        <v>1491</v>
      </c>
      <c r="J250" s="43">
        <v>1259</v>
      </c>
      <c r="K250" s="46">
        <v>484</v>
      </c>
      <c r="L250" s="43">
        <v>388</v>
      </c>
      <c r="M250" s="43">
        <v>96</v>
      </c>
      <c r="R250" s="45"/>
      <c r="V250" s="2"/>
      <c r="W250" s="2"/>
      <c r="X250" s="2"/>
      <c r="Y250" s="2"/>
      <c r="Z250" s="2"/>
    </row>
    <row r="251" spans="3:26">
      <c r="C251">
        <v>41</v>
      </c>
      <c r="D251" s="39" t="s">
        <v>71</v>
      </c>
      <c r="E251" s="41"/>
      <c r="F251" s="41"/>
      <c r="G251" s="41"/>
      <c r="H251" s="41"/>
      <c r="I251" s="41"/>
      <c r="J251" s="41"/>
      <c r="K251" s="47"/>
      <c r="L251" s="41"/>
      <c r="M251" s="40"/>
      <c r="R251" s="45"/>
      <c r="V251" s="2"/>
      <c r="W251" s="2"/>
      <c r="X251" s="2"/>
      <c r="Y251" s="2"/>
      <c r="Z251" s="2"/>
    </row>
    <row r="252" spans="3:26">
      <c r="D252" s="42" t="s">
        <v>28</v>
      </c>
      <c r="E252" s="43">
        <v>43248</v>
      </c>
      <c r="F252" s="43">
        <v>23954</v>
      </c>
      <c r="G252" s="43">
        <v>19294</v>
      </c>
      <c r="H252" s="43">
        <v>39811</v>
      </c>
      <c r="I252" s="43">
        <v>21616</v>
      </c>
      <c r="J252" s="43">
        <v>18195</v>
      </c>
      <c r="K252" s="46">
        <v>3428</v>
      </c>
      <c r="L252" s="43">
        <v>2332</v>
      </c>
      <c r="M252" s="43">
        <v>1096</v>
      </c>
      <c r="N252" s="46">
        <v>790</v>
      </c>
      <c r="O252" s="46">
        <v>925</v>
      </c>
      <c r="P252" s="46">
        <v>199</v>
      </c>
      <c r="Q252" s="46">
        <v>1514</v>
      </c>
      <c r="R252" s="45">
        <f>SUM(N252:Q252)</f>
        <v>3428</v>
      </c>
      <c r="S252" t="str">
        <f>IF(R252=K252,"RICHTIG","FALSCH")</f>
        <v>RICHTIG</v>
      </c>
      <c r="V252" s="2">
        <f>N252/R252*100</f>
        <v>23.045507584597434</v>
      </c>
      <c r="W252" s="2">
        <f>O252/R252*100</f>
        <v>26.983663943990667</v>
      </c>
      <c r="X252" s="2">
        <f>P252/R252*100</f>
        <v>5.8051341890315049</v>
      </c>
      <c r="Y252" s="2">
        <f>Q252/R252*100</f>
        <v>44.1656942823804</v>
      </c>
      <c r="Z252" s="2">
        <f>SUM(V252:Y252)</f>
        <v>100</v>
      </c>
    </row>
    <row r="253" spans="3:26" hidden="1">
      <c r="D253" s="38" t="s">
        <v>29</v>
      </c>
      <c r="E253" s="44">
        <v>5157</v>
      </c>
      <c r="F253" s="44">
        <v>3012</v>
      </c>
      <c r="G253" s="44">
        <v>2145</v>
      </c>
      <c r="H253" s="44">
        <v>4364</v>
      </c>
      <c r="I253" s="44">
        <v>2453</v>
      </c>
      <c r="J253" s="44">
        <v>1911</v>
      </c>
      <c r="K253" s="46">
        <v>790</v>
      </c>
      <c r="L253" s="44">
        <v>556</v>
      </c>
      <c r="M253" s="44">
        <v>234</v>
      </c>
      <c r="R253" s="45"/>
      <c r="V253" s="2"/>
      <c r="W253" s="2"/>
      <c r="X253" s="2"/>
      <c r="Y253" s="2"/>
      <c r="Z253" s="2"/>
    </row>
    <row r="254" spans="3:26" hidden="1">
      <c r="D254" s="42" t="s">
        <v>30</v>
      </c>
      <c r="E254" s="43">
        <v>29494</v>
      </c>
      <c r="F254" s="43">
        <v>16135</v>
      </c>
      <c r="G254" s="43">
        <v>13359</v>
      </c>
      <c r="H254" s="43">
        <v>28564</v>
      </c>
      <c r="I254" s="43">
        <v>15532</v>
      </c>
      <c r="J254" s="43">
        <v>13032</v>
      </c>
      <c r="K254" s="46">
        <v>925</v>
      </c>
      <c r="L254" s="43">
        <v>601</v>
      </c>
      <c r="M254" s="43">
        <v>324</v>
      </c>
      <c r="R254" s="45"/>
      <c r="V254" s="2"/>
      <c r="W254" s="2"/>
      <c r="X254" s="2"/>
      <c r="Y254" s="2"/>
      <c r="Z254" s="2"/>
    </row>
    <row r="255" spans="3:26" hidden="1">
      <c r="D255" s="38" t="s">
        <v>31</v>
      </c>
      <c r="E255" s="44">
        <v>3448</v>
      </c>
      <c r="F255" s="44">
        <v>1730</v>
      </c>
      <c r="G255" s="44">
        <v>1718</v>
      </c>
      <c r="H255" s="44">
        <v>3249</v>
      </c>
      <c r="I255" s="44">
        <v>1632</v>
      </c>
      <c r="J255" s="44">
        <v>1617</v>
      </c>
      <c r="K255" s="46">
        <v>199</v>
      </c>
      <c r="L255" s="44">
        <v>98</v>
      </c>
      <c r="M255" s="44">
        <v>101</v>
      </c>
      <c r="R255" s="45"/>
      <c r="V255" s="2"/>
      <c r="W255" s="2"/>
      <c r="X255" s="2"/>
      <c r="Y255" s="2"/>
      <c r="Z255" s="2"/>
    </row>
    <row r="256" spans="3:26" hidden="1">
      <c r="D256" s="42" t="s">
        <v>32</v>
      </c>
      <c r="E256" s="43">
        <v>5149</v>
      </c>
      <c r="F256" s="43">
        <v>3077</v>
      </c>
      <c r="G256" s="43">
        <v>2072</v>
      </c>
      <c r="H256" s="43">
        <v>3634</v>
      </c>
      <c r="I256" s="43">
        <v>1999</v>
      </c>
      <c r="J256" s="43">
        <v>1635</v>
      </c>
      <c r="K256" s="46">
        <v>1514</v>
      </c>
      <c r="L256" s="43">
        <v>1077</v>
      </c>
      <c r="M256" s="43">
        <v>437</v>
      </c>
      <c r="R256" s="45"/>
      <c r="V256" s="2"/>
      <c r="W256" s="2"/>
      <c r="X256" s="2"/>
      <c r="Y256" s="2"/>
      <c r="Z256" s="2"/>
    </row>
    <row r="257" spans="3:26">
      <c r="C257">
        <v>42</v>
      </c>
      <c r="D257" s="39" t="s">
        <v>72</v>
      </c>
      <c r="E257" s="41"/>
      <c r="F257" s="41"/>
      <c r="G257" s="41"/>
      <c r="H257" s="41"/>
      <c r="I257" s="41"/>
      <c r="J257" s="41"/>
      <c r="K257" s="47"/>
      <c r="L257" s="41"/>
      <c r="M257" s="40"/>
      <c r="R257" s="45"/>
      <c r="V257" s="2"/>
      <c r="W257" s="2"/>
      <c r="X257" s="2"/>
      <c r="Y257" s="2"/>
      <c r="Z257" s="2"/>
    </row>
    <row r="258" spans="3:26">
      <c r="D258" s="42" t="s">
        <v>28</v>
      </c>
      <c r="E258" s="43">
        <v>60954</v>
      </c>
      <c r="F258" s="43">
        <v>32084</v>
      </c>
      <c r="G258" s="43">
        <v>28870</v>
      </c>
      <c r="H258" s="43">
        <v>56716</v>
      </c>
      <c r="I258" s="43">
        <v>29363</v>
      </c>
      <c r="J258" s="43">
        <v>27353</v>
      </c>
      <c r="K258" s="46">
        <v>4232</v>
      </c>
      <c r="L258" s="43">
        <v>2716</v>
      </c>
      <c r="M258" s="43">
        <v>1516</v>
      </c>
      <c r="N258" s="46">
        <v>986</v>
      </c>
      <c r="O258" s="46">
        <v>1180</v>
      </c>
      <c r="P258" s="46">
        <v>349</v>
      </c>
      <c r="Q258" s="46">
        <v>1717</v>
      </c>
      <c r="R258" s="45">
        <f>SUM(N258:Q258)</f>
        <v>4232</v>
      </c>
      <c r="S258" t="str">
        <f>IF(R258=K258,"RICHTIG","FALSCH")</f>
        <v>RICHTIG</v>
      </c>
      <c r="V258" s="2">
        <f>N258/R258*100</f>
        <v>23.298676748582231</v>
      </c>
      <c r="W258" s="2">
        <f>O258/R258*100</f>
        <v>27.882797731568999</v>
      </c>
      <c r="X258" s="2">
        <f>P258/R258*100</f>
        <v>8.2466918714555764</v>
      </c>
      <c r="Y258" s="2">
        <f>Q258/R258*100</f>
        <v>40.571833648393195</v>
      </c>
      <c r="Z258" s="2">
        <f>SUM(V258:Y258)</f>
        <v>100</v>
      </c>
    </row>
    <row r="259" spans="3:26" hidden="1">
      <c r="D259" s="38" t="s">
        <v>29</v>
      </c>
      <c r="E259" s="44">
        <v>7924</v>
      </c>
      <c r="F259" s="44">
        <v>4359</v>
      </c>
      <c r="G259" s="44">
        <v>3565</v>
      </c>
      <c r="H259" s="44">
        <v>6937</v>
      </c>
      <c r="I259" s="44">
        <v>3673</v>
      </c>
      <c r="J259" s="44">
        <v>3264</v>
      </c>
      <c r="K259" s="46">
        <v>986</v>
      </c>
      <c r="L259" s="44">
        <v>685</v>
      </c>
      <c r="M259" s="44">
        <v>301</v>
      </c>
      <c r="R259" s="45"/>
      <c r="V259" s="2"/>
      <c r="W259" s="2"/>
      <c r="X259" s="2"/>
      <c r="Y259" s="2"/>
      <c r="Z259" s="2"/>
    </row>
    <row r="260" spans="3:26" hidden="1">
      <c r="D260" s="42" t="s">
        <v>30</v>
      </c>
      <c r="E260" s="43">
        <v>40860</v>
      </c>
      <c r="F260" s="43">
        <v>21256</v>
      </c>
      <c r="G260" s="43">
        <v>19604</v>
      </c>
      <c r="H260" s="43">
        <v>39678</v>
      </c>
      <c r="I260" s="43">
        <v>20488</v>
      </c>
      <c r="J260" s="43">
        <v>19190</v>
      </c>
      <c r="K260" s="46">
        <v>1180</v>
      </c>
      <c r="L260" s="43">
        <v>767</v>
      </c>
      <c r="M260" s="43">
        <v>413</v>
      </c>
      <c r="R260" s="45"/>
      <c r="V260" s="2"/>
      <c r="W260" s="2"/>
      <c r="X260" s="2"/>
      <c r="Y260" s="2"/>
      <c r="Z260" s="2"/>
    </row>
    <row r="261" spans="3:26" hidden="1">
      <c r="D261" s="38" t="s">
        <v>31</v>
      </c>
      <c r="E261" s="44">
        <v>5555</v>
      </c>
      <c r="F261" s="44">
        <v>3061</v>
      </c>
      <c r="G261" s="44">
        <v>2494</v>
      </c>
      <c r="H261" s="44">
        <v>5206</v>
      </c>
      <c r="I261" s="44">
        <v>2855</v>
      </c>
      <c r="J261" s="44">
        <v>2351</v>
      </c>
      <c r="K261" s="46">
        <v>349</v>
      </c>
      <c r="L261" s="44">
        <v>206</v>
      </c>
      <c r="M261" s="44">
        <v>143</v>
      </c>
      <c r="R261" s="45"/>
      <c r="V261" s="2"/>
      <c r="W261" s="2"/>
      <c r="X261" s="2"/>
      <c r="Y261" s="2"/>
      <c r="Z261" s="2"/>
    </row>
    <row r="262" spans="3:26" hidden="1">
      <c r="D262" s="42" t="s">
        <v>32</v>
      </c>
      <c r="E262" s="43">
        <v>6615</v>
      </c>
      <c r="F262" s="43">
        <v>3408</v>
      </c>
      <c r="G262" s="43">
        <v>3207</v>
      </c>
      <c r="H262" s="43">
        <v>4895</v>
      </c>
      <c r="I262" s="43">
        <v>2347</v>
      </c>
      <c r="J262" s="43">
        <v>2548</v>
      </c>
      <c r="K262" s="46">
        <v>1717</v>
      </c>
      <c r="L262" s="43">
        <v>1058</v>
      </c>
      <c r="M262" s="43">
        <v>659</v>
      </c>
      <c r="R262" s="45"/>
      <c r="V262" s="2"/>
      <c r="W262" s="2"/>
      <c r="X262" s="2"/>
      <c r="Y262" s="2"/>
      <c r="Z262" s="2"/>
    </row>
    <row r="263" spans="3:26">
      <c r="C263">
        <v>43</v>
      </c>
      <c r="D263" s="39" t="s">
        <v>73</v>
      </c>
      <c r="E263" s="41"/>
      <c r="F263" s="41"/>
      <c r="G263" s="41"/>
      <c r="H263" s="41"/>
      <c r="I263" s="41"/>
      <c r="J263" s="41"/>
      <c r="K263" s="47"/>
      <c r="L263" s="41"/>
      <c r="M263" s="40"/>
      <c r="R263" s="45"/>
      <c r="V263" s="2"/>
      <c r="W263" s="2"/>
      <c r="X263" s="2"/>
      <c r="Y263" s="2"/>
      <c r="Z263" s="2"/>
    </row>
    <row r="264" spans="3:26">
      <c r="D264" s="42" t="s">
        <v>28</v>
      </c>
      <c r="E264" s="43">
        <v>65915</v>
      </c>
      <c r="F264" s="43">
        <v>39358</v>
      </c>
      <c r="G264" s="43">
        <v>26557</v>
      </c>
      <c r="H264" s="43">
        <v>56744</v>
      </c>
      <c r="I264" s="43">
        <v>32936</v>
      </c>
      <c r="J264" s="43">
        <v>23808</v>
      </c>
      <c r="K264" s="46">
        <v>9140</v>
      </c>
      <c r="L264" s="43">
        <v>6398</v>
      </c>
      <c r="M264" s="43">
        <v>2742</v>
      </c>
      <c r="N264" s="46">
        <v>2452</v>
      </c>
      <c r="O264" s="46">
        <v>1762</v>
      </c>
      <c r="P264" s="46">
        <v>266</v>
      </c>
      <c r="Q264" s="46">
        <v>4660</v>
      </c>
      <c r="R264" s="45">
        <f>SUM(N264:Q264)</f>
        <v>9140</v>
      </c>
      <c r="S264" t="str">
        <f>IF(R264=K264,"RICHTIG","FALSCH")</f>
        <v>RICHTIG</v>
      </c>
      <c r="V264" s="2">
        <f>N264/R264*100</f>
        <v>26.827133479212257</v>
      </c>
      <c r="W264" s="2">
        <f>O264/R264*100</f>
        <v>19.277899343544856</v>
      </c>
      <c r="X264" s="2">
        <f>P264/R264*100</f>
        <v>2.9102844638949672</v>
      </c>
      <c r="Y264" s="2">
        <f>Q264/R264*100</f>
        <v>50.984682713347915</v>
      </c>
      <c r="Z264" s="2">
        <f>SUM(V264:Y264)</f>
        <v>100</v>
      </c>
    </row>
    <row r="265" spans="3:26" hidden="1">
      <c r="D265" s="38" t="s">
        <v>29</v>
      </c>
      <c r="E265" s="44">
        <v>10592</v>
      </c>
      <c r="F265" s="44">
        <v>6309</v>
      </c>
      <c r="G265" s="44">
        <v>4283</v>
      </c>
      <c r="H265" s="44">
        <v>8133</v>
      </c>
      <c r="I265" s="44">
        <v>4674</v>
      </c>
      <c r="J265" s="44">
        <v>3459</v>
      </c>
      <c r="K265" s="46">
        <v>2452</v>
      </c>
      <c r="L265" s="44">
        <v>1630</v>
      </c>
      <c r="M265" s="44">
        <v>822</v>
      </c>
      <c r="R265" s="45"/>
      <c r="V265" s="2"/>
      <c r="W265" s="2"/>
      <c r="X265" s="2"/>
      <c r="Y265" s="2"/>
      <c r="Z265" s="2"/>
    </row>
    <row r="266" spans="3:26" hidden="1">
      <c r="D266" s="42" t="s">
        <v>30</v>
      </c>
      <c r="E266" s="43">
        <v>41330</v>
      </c>
      <c r="F266" s="43">
        <v>24472</v>
      </c>
      <c r="G266" s="43">
        <v>16858</v>
      </c>
      <c r="H266" s="43">
        <v>39556</v>
      </c>
      <c r="I266" s="43">
        <v>23168</v>
      </c>
      <c r="J266" s="43">
        <v>16388</v>
      </c>
      <c r="K266" s="46">
        <v>1762</v>
      </c>
      <c r="L266" s="43">
        <v>1295</v>
      </c>
      <c r="M266" s="43">
        <v>467</v>
      </c>
      <c r="R266" s="45"/>
      <c r="V266" s="2"/>
      <c r="W266" s="2"/>
      <c r="X266" s="2"/>
      <c r="Y266" s="2"/>
      <c r="Z266" s="2"/>
    </row>
    <row r="267" spans="3:26" hidden="1">
      <c r="D267" s="38" t="s">
        <v>31</v>
      </c>
      <c r="E267" s="44">
        <v>3994</v>
      </c>
      <c r="F267" s="44">
        <v>2155</v>
      </c>
      <c r="G267" s="44">
        <v>1839</v>
      </c>
      <c r="H267" s="44">
        <v>3728</v>
      </c>
      <c r="I267" s="44">
        <v>2035</v>
      </c>
      <c r="J267" s="44">
        <v>1693</v>
      </c>
      <c r="K267" s="46">
        <v>266</v>
      </c>
      <c r="L267" s="44">
        <v>120</v>
      </c>
      <c r="M267" s="44">
        <v>146</v>
      </c>
      <c r="R267" s="45"/>
      <c r="V267" s="2"/>
      <c r="W267" s="2"/>
      <c r="X267" s="2"/>
      <c r="Y267" s="2"/>
      <c r="Z267" s="2"/>
    </row>
    <row r="268" spans="3:26" hidden="1">
      <c r="D268" s="42" t="s">
        <v>32</v>
      </c>
      <c r="E268" s="43">
        <v>9999</v>
      </c>
      <c r="F268" s="43">
        <v>6422</v>
      </c>
      <c r="G268" s="43">
        <v>3577</v>
      </c>
      <c r="H268" s="43">
        <v>5327</v>
      </c>
      <c r="I268" s="43">
        <v>3059</v>
      </c>
      <c r="J268" s="43">
        <v>2268</v>
      </c>
      <c r="K268" s="46">
        <v>4660</v>
      </c>
      <c r="L268" s="43">
        <v>3353</v>
      </c>
      <c r="M268" s="43">
        <v>1307</v>
      </c>
      <c r="R268" s="45"/>
      <c r="V268" s="2"/>
      <c r="W268" s="2"/>
      <c r="X268" s="2"/>
      <c r="Y268" s="2"/>
      <c r="Z268" s="2"/>
    </row>
    <row r="269" spans="3:26">
      <c r="C269">
        <v>44</v>
      </c>
      <c r="D269" s="39" t="s">
        <v>74</v>
      </c>
      <c r="E269" s="41"/>
      <c r="F269" s="41"/>
      <c r="G269" s="41"/>
      <c r="H269" s="41"/>
      <c r="I269" s="41"/>
      <c r="J269" s="41"/>
      <c r="K269" s="47"/>
      <c r="L269" s="41"/>
      <c r="M269" s="40"/>
      <c r="R269" s="45"/>
      <c r="V269" s="2"/>
      <c r="W269" s="2"/>
      <c r="X269" s="2"/>
      <c r="Y269" s="2"/>
      <c r="Z269" s="2"/>
    </row>
    <row r="270" spans="3:26">
      <c r="D270" s="42" t="s">
        <v>28</v>
      </c>
      <c r="E270" s="43">
        <v>136564</v>
      </c>
      <c r="F270" s="43">
        <v>82409</v>
      </c>
      <c r="G270" s="43">
        <v>54155</v>
      </c>
      <c r="H270" s="43">
        <v>124120</v>
      </c>
      <c r="I270" s="43">
        <v>73304</v>
      </c>
      <c r="J270" s="43">
        <v>50816</v>
      </c>
      <c r="K270" s="46">
        <v>12405</v>
      </c>
      <c r="L270" s="43">
        <v>9075</v>
      </c>
      <c r="M270" s="43">
        <v>3330</v>
      </c>
      <c r="N270" s="46">
        <v>2510</v>
      </c>
      <c r="O270" s="46">
        <v>3734</v>
      </c>
      <c r="P270" s="46">
        <v>811</v>
      </c>
      <c r="Q270" s="46">
        <v>5350</v>
      </c>
      <c r="R270" s="45">
        <f>SUM(N270:Q270)</f>
        <v>12405</v>
      </c>
      <c r="S270" t="str">
        <f>IF(R270=K270,"RICHTIG","FALSCH")</f>
        <v>RICHTIG</v>
      </c>
      <c r="V270" s="2">
        <f>N270/R270*100</f>
        <v>20.233776702942365</v>
      </c>
      <c r="W270" s="2">
        <f>O270/R270*100</f>
        <v>30.100765820233775</v>
      </c>
      <c r="X270" s="2">
        <f>P270/R270*100</f>
        <v>6.5376864167674329</v>
      </c>
      <c r="Y270" s="2">
        <f>Q270/R270*100</f>
        <v>43.127771060056432</v>
      </c>
      <c r="Z270" s="2">
        <f>SUM(V270:Y270)</f>
        <v>100</v>
      </c>
    </row>
    <row r="271" spans="3:26" hidden="1">
      <c r="D271" s="38" t="s">
        <v>29</v>
      </c>
      <c r="E271" s="44">
        <v>15778</v>
      </c>
      <c r="F271" s="44">
        <v>9317</v>
      </c>
      <c r="G271" s="44">
        <v>6461</v>
      </c>
      <c r="H271" s="44">
        <v>13262</v>
      </c>
      <c r="I271" s="44">
        <v>7595</v>
      </c>
      <c r="J271" s="44">
        <v>5667</v>
      </c>
      <c r="K271" s="46">
        <v>2510</v>
      </c>
      <c r="L271" s="44">
        <v>1716</v>
      </c>
      <c r="M271" s="44">
        <v>794</v>
      </c>
      <c r="R271" s="45"/>
      <c r="V271" s="2"/>
      <c r="W271" s="2"/>
      <c r="X271" s="2"/>
      <c r="Y271" s="2"/>
      <c r="Z271" s="2"/>
    </row>
    <row r="272" spans="3:26" hidden="1">
      <c r="D272" s="42" t="s">
        <v>30</v>
      </c>
      <c r="E272" s="43">
        <v>95273</v>
      </c>
      <c r="F272" s="43">
        <v>57115</v>
      </c>
      <c r="G272" s="43">
        <v>38158</v>
      </c>
      <c r="H272" s="43">
        <v>91516</v>
      </c>
      <c r="I272" s="43">
        <v>54300</v>
      </c>
      <c r="J272" s="43">
        <v>37216</v>
      </c>
      <c r="K272" s="46">
        <v>3734</v>
      </c>
      <c r="L272" s="43">
        <v>2798</v>
      </c>
      <c r="M272" s="43">
        <v>936</v>
      </c>
      <c r="R272" s="45"/>
      <c r="V272" s="2"/>
      <c r="W272" s="2"/>
      <c r="X272" s="2"/>
      <c r="Y272" s="2"/>
      <c r="Z272" s="2"/>
    </row>
    <row r="273" spans="3:26" hidden="1">
      <c r="D273" s="38" t="s">
        <v>31</v>
      </c>
      <c r="E273" s="44">
        <v>12092</v>
      </c>
      <c r="F273" s="44">
        <v>7388</v>
      </c>
      <c r="G273" s="44">
        <v>4704</v>
      </c>
      <c r="H273" s="44">
        <v>11277</v>
      </c>
      <c r="I273" s="44">
        <v>6894</v>
      </c>
      <c r="J273" s="44">
        <v>4383</v>
      </c>
      <c r="K273" s="46">
        <v>811</v>
      </c>
      <c r="L273" s="44">
        <v>491</v>
      </c>
      <c r="M273" s="44">
        <v>320</v>
      </c>
      <c r="R273" s="45"/>
      <c r="V273" s="2"/>
      <c r="W273" s="2"/>
      <c r="X273" s="2"/>
      <c r="Y273" s="2"/>
      <c r="Z273" s="2"/>
    </row>
    <row r="274" spans="3:26" hidden="1">
      <c r="D274" s="42" t="s">
        <v>32</v>
      </c>
      <c r="E274" s="43">
        <v>13421</v>
      </c>
      <c r="F274" s="43">
        <v>8589</v>
      </c>
      <c r="G274" s="43">
        <v>4832</v>
      </c>
      <c r="H274" s="43">
        <v>8065</v>
      </c>
      <c r="I274" s="43">
        <v>4515</v>
      </c>
      <c r="J274" s="43">
        <v>3550</v>
      </c>
      <c r="K274" s="46">
        <v>5350</v>
      </c>
      <c r="L274" s="43">
        <v>4070</v>
      </c>
      <c r="M274" s="43">
        <v>1280</v>
      </c>
      <c r="R274" s="45"/>
      <c r="V274" s="2"/>
      <c r="W274" s="2"/>
      <c r="X274" s="2"/>
      <c r="Y274" s="2"/>
      <c r="Z274" s="2"/>
    </row>
    <row r="275" spans="3:26">
      <c r="C275">
        <v>45</v>
      </c>
      <c r="D275" s="39" t="s">
        <v>75</v>
      </c>
      <c r="E275" s="41"/>
      <c r="F275" s="41"/>
      <c r="G275" s="41"/>
      <c r="H275" s="41"/>
      <c r="I275" s="41"/>
      <c r="J275" s="41"/>
      <c r="K275" s="47"/>
      <c r="L275" s="41"/>
      <c r="M275" s="40"/>
      <c r="R275" s="45"/>
      <c r="V275" s="2"/>
      <c r="W275" s="2"/>
      <c r="X275" s="2"/>
      <c r="Y275" s="2"/>
      <c r="Z275" s="2"/>
    </row>
    <row r="276" spans="3:26">
      <c r="D276" s="42" t="s">
        <v>28</v>
      </c>
      <c r="E276" s="43">
        <v>29347</v>
      </c>
      <c r="F276" s="43">
        <v>14696</v>
      </c>
      <c r="G276" s="43">
        <v>14651</v>
      </c>
      <c r="H276" s="43">
        <v>28029</v>
      </c>
      <c r="I276" s="43">
        <v>13841</v>
      </c>
      <c r="J276" s="43">
        <v>14188</v>
      </c>
      <c r="K276" s="46">
        <v>1301</v>
      </c>
      <c r="L276" s="43">
        <v>846</v>
      </c>
      <c r="M276" s="43">
        <v>455</v>
      </c>
      <c r="N276" s="46">
        <v>262</v>
      </c>
      <c r="O276" s="46">
        <v>401</v>
      </c>
      <c r="P276" s="46">
        <v>154</v>
      </c>
      <c r="Q276" s="46">
        <v>484</v>
      </c>
      <c r="R276" s="45">
        <f>SUM(N276:Q276)</f>
        <v>1301</v>
      </c>
      <c r="S276" t="str">
        <f>IF(R276=K276,"RICHTIG","FALSCH")</f>
        <v>RICHTIG</v>
      </c>
      <c r="V276" s="2">
        <f>N276/R276*100</f>
        <v>20.138355111452729</v>
      </c>
      <c r="W276" s="2">
        <f>O276/R276*100</f>
        <v>30.822444273635664</v>
      </c>
      <c r="X276" s="2">
        <f>P276/R276*100</f>
        <v>11.837048424289009</v>
      </c>
      <c r="Y276" s="2">
        <f>Q276/R276*100</f>
        <v>37.202152190622598</v>
      </c>
      <c r="Z276" s="2">
        <f>SUM(V276:Y276)</f>
        <v>100</v>
      </c>
    </row>
    <row r="277" spans="3:26" hidden="1">
      <c r="D277" s="38" t="s">
        <v>29</v>
      </c>
      <c r="E277" s="44">
        <v>3094</v>
      </c>
      <c r="F277" s="44">
        <v>1685</v>
      </c>
      <c r="G277" s="44">
        <v>1409</v>
      </c>
      <c r="H277" s="44">
        <v>2826</v>
      </c>
      <c r="I277" s="44">
        <v>1499</v>
      </c>
      <c r="J277" s="44">
        <v>1327</v>
      </c>
      <c r="K277" s="46">
        <v>262</v>
      </c>
      <c r="L277" s="44">
        <v>183</v>
      </c>
      <c r="M277" s="44">
        <v>79</v>
      </c>
      <c r="R277" s="45"/>
      <c r="V277" s="2"/>
      <c r="W277" s="2"/>
      <c r="X277" s="2"/>
      <c r="Y277" s="2"/>
      <c r="Z277" s="2"/>
    </row>
    <row r="278" spans="3:26" hidden="1">
      <c r="D278" s="42" t="s">
        <v>30</v>
      </c>
      <c r="E278" s="43">
        <v>20349</v>
      </c>
      <c r="F278" s="43">
        <v>9937</v>
      </c>
      <c r="G278" s="43">
        <v>10412</v>
      </c>
      <c r="H278" s="43">
        <v>19941</v>
      </c>
      <c r="I278" s="43">
        <v>9689</v>
      </c>
      <c r="J278" s="43">
        <v>10252</v>
      </c>
      <c r="K278" s="46">
        <v>401</v>
      </c>
      <c r="L278" s="43">
        <v>244</v>
      </c>
      <c r="M278" s="43">
        <v>157</v>
      </c>
      <c r="R278" s="45"/>
      <c r="V278" s="2"/>
      <c r="W278" s="2"/>
      <c r="X278" s="2"/>
      <c r="Y278" s="2"/>
      <c r="Z278" s="2"/>
    </row>
    <row r="279" spans="3:26" hidden="1">
      <c r="D279" s="38" t="s">
        <v>31</v>
      </c>
      <c r="E279" s="44">
        <v>2595</v>
      </c>
      <c r="F279" s="44">
        <v>1330</v>
      </c>
      <c r="G279" s="44">
        <v>1265</v>
      </c>
      <c r="H279" s="44">
        <v>2441</v>
      </c>
      <c r="I279" s="44">
        <v>1259</v>
      </c>
      <c r="J279" s="44">
        <v>1182</v>
      </c>
      <c r="K279" s="46">
        <v>154</v>
      </c>
      <c r="L279" s="44">
        <v>71</v>
      </c>
      <c r="M279" s="44">
        <v>83</v>
      </c>
      <c r="R279" s="45"/>
      <c r="V279" s="2"/>
      <c r="W279" s="2"/>
      <c r="X279" s="2"/>
      <c r="Y279" s="2"/>
      <c r="Z279" s="2"/>
    </row>
    <row r="280" spans="3:26" hidden="1">
      <c r="D280" s="42" t="s">
        <v>32</v>
      </c>
      <c r="E280" s="43">
        <v>3309</v>
      </c>
      <c r="F280" s="43">
        <v>1744</v>
      </c>
      <c r="G280" s="43">
        <v>1565</v>
      </c>
      <c r="H280" s="43">
        <v>2821</v>
      </c>
      <c r="I280" s="43">
        <v>1394</v>
      </c>
      <c r="J280" s="43">
        <v>1427</v>
      </c>
      <c r="K280" s="46">
        <v>484</v>
      </c>
      <c r="L280" s="43">
        <v>348</v>
      </c>
      <c r="M280" s="43">
        <v>136</v>
      </c>
      <c r="R280" s="45"/>
      <c r="V280" s="2"/>
      <c r="W280" s="2"/>
      <c r="X280" s="2"/>
      <c r="Y280" s="2"/>
      <c r="Z280" s="2"/>
    </row>
    <row r="281" spans="3:26">
      <c r="C281">
        <v>56</v>
      </c>
      <c r="D281" s="39" t="s">
        <v>76</v>
      </c>
      <c r="E281" s="41"/>
      <c r="F281" s="41"/>
      <c r="G281" s="41"/>
      <c r="H281" s="41"/>
      <c r="I281" s="41"/>
      <c r="J281" s="41"/>
      <c r="K281" s="47"/>
      <c r="L281" s="41"/>
      <c r="M281" s="40"/>
      <c r="R281" s="45"/>
      <c r="V281" s="2"/>
      <c r="W281" s="2"/>
      <c r="X281" s="2"/>
      <c r="Y281" s="2"/>
      <c r="Z281" s="2"/>
    </row>
    <row r="282" spans="3:26">
      <c r="D282" s="42" t="s">
        <v>28</v>
      </c>
      <c r="E282" s="43">
        <v>49421</v>
      </c>
      <c r="F282" s="43">
        <v>27600</v>
      </c>
      <c r="G282" s="43">
        <v>21821</v>
      </c>
      <c r="H282" s="43">
        <v>44233</v>
      </c>
      <c r="I282" s="43">
        <v>24071</v>
      </c>
      <c r="J282" s="43">
        <v>20162</v>
      </c>
      <c r="K282" s="46">
        <v>5166</v>
      </c>
      <c r="L282" s="43">
        <v>3511</v>
      </c>
      <c r="M282" s="43">
        <v>1655</v>
      </c>
      <c r="N282" s="46">
        <v>1064</v>
      </c>
      <c r="O282" s="46">
        <v>1992</v>
      </c>
      <c r="P282" s="46">
        <v>340</v>
      </c>
      <c r="Q282" s="46">
        <v>1770</v>
      </c>
      <c r="R282" s="45">
        <f>SUM(N282:Q282)</f>
        <v>5166</v>
      </c>
      <c r="S282" t="str">
        <f>IF(R282=K282,"RICHTIG","FALSCH")</f>
        <v>RICHTIG</v>
      </c>
      <c r="V282" s="2">
        <f>N282/R282*100</f>
        <v>20.596205962059621</v>
      </c>
      <c r="W282" s="2">
        <f>O282/R282*100</f>
        <v>38.559814169570267</v>
      </c>
      <c r="X282" s="2">
        <f>P282/R282*100</f>
        <v>6.5814943863724356</v>
      </c>
      <c r="Y282" s="2">
        <f>Q282/R282*100</f>
        <v>34.262485481997679</v>
      </c>
      <c r="Z282" s="2">
        <f>SUM(V282:Y282)</f>
        <v>100</v>
      </c>
    </row>
    <row r="283" spans="3:26" hidden="1">
      <c r="D283" s="38" t="s">
        <v>29</v>
      </c>
      <c r="E283" s="44">
        <v>5967</v>
      </c>
      <c r="F283" s="44">
        <v>3429</v>
      </c>
      <c r="G283" s="44">
        <v>2538</v>
      </c>
      <c r="H283" s="44">
        <v>4899</v>
      </c>
      <c r="I283" s="44">
        <v>2733</v>
      </c>
      <c r="J283" s="44">
        <v>2166</v>
      </c>
      <c r="K283" s="46">
        <v>1064</v>
      </c>
      <c r="L283" s="44">
        <v>693</v>
      </c>
      <c r="M283" s="44">
        <v>371</v>
      </c>
      <c r="R283" s="45"/>
      <c r="V283" s="2"/>
      <c r="W283" s="2"/>
      <c r="X283" s="2"/>
      <c r="Y283" s="2"/>
      <c r="Z283" s="2"/>
    </row>
    <row r="284" spans="3:26" hidden="1">
      <c r="D284" s="42" t="s">
        <v>30</v>
      </c>
      <c r="E284" s="43">
        <v>35190</v>
      </c>
      <c r="F284" s="43">
        <v>19446</v>
      </c>
      <c r="G284" s="43">
        <v>15744</v>
      </c>
      <c r="H284" s="43">
        <v>33189</v>
      </c>
      <c r="I284" s="43">
        <v>18094</v>
      </c>
      <c r="J284" s="43">
        <v>15095</v>
      </c>
      <c r="K284" s="46">
        <v>1992</v>
      </c>
      <c r="L284" s="43">
        <v>1343</v>
      </c>
      <c r="M284" s="43">
        <v>649</v>
      </c>
      <c r="R284" s="45"/>
      <c r="V284" s="2"/>
      <c r="W284" s="2"/>
      <c r="X284" s="2"/>
      <c r="Y284" s="2"/>
      <c r="Z284" s="2"/>
    </row>
    <row r="285" spans="3:26" hidden="1">
      <c r="D285" s="38" t="s">
        <v>31</v>
      </c>
      <c r="E285" s="44">
        <v>3569</v>
      </c>
      <c r="F285" s="44">
        <v>1924</v>
      </c>
      <c r="G285" s="44">
        <v>1645</v>
      </c>
      <c r="H285" s="44">
        <v>3228</v>
      </c>
      <c r="I285" s="44">
        <v>1750</v>
      </c>
      <c r="J285" s="44">
        <v>1478</v>
      </c>
      <c r="K285" s="46">
        <v>340</v>
      </c>
      <c r="L285" s="44">
        <v>173</v>
      </c>
      <c r="M285" s="44">
        <v>167</v>
      </c>
      <c r="R285" s="45"/>
      <c r="V285" s="2"/>
      <c r="W285" s="2"/>
      <c r="X285" s="2"/>
      <c r="Y285" s="2"/>
      <c r="Z285" s="2"/>
    </row>
    <row r="286" spans="3:26" hidden="1">
      <c r="D286" s="42" t="s">
        <v>32</v>
      </c>
      <c r="E286" s="43">
        <v>4695</v>
      </c>
      <c r="F286" s="43">
        <v>2801</v>
      </c>
      <c r="G286" s="43">
        <v>1894</v>
      </c>
      <c r="H286" s="43">
        <v>2917</v>
      </c>
      <c r="I286" s="43">
        <v>1494</v>
      </c>
      <c r="J286" s="43">
        <v>1423</v>
      </c>
      <c r="K286" s="46">
        <v>1770</v>
      </c>
      <c r="L286" s="43">
        <v>1302</v>
      </c>
      <c r="M286" s="43">
        <v>468</v>
      </c>
      <c r="R286" s="45"/>
      <c r="V286" s="2"/>
      <c r="W286" s="2"/>
      <c r="X286" s="2"/>
      <c r="Y286" s="2"/>
      <c r="Z286" s="2"/>
    </row>
    <row r="287" spans="3:26">
      <c r="C287">
        <v>47</v>
      </c>
      <c r="D287" s="39" t="s">
        <v>77</v>
      </c>
      <c r="E287" s="41"/>
      <c r="F287" s="41"/>
      <c r="G287" s="41"/>
      <c r="H287" s="41"/>
      <c r="I287" s="41"/>
      <c r="J287" s="41"/>
      <c r="K287" s="47"/>
      <c r="L287" s="41"/>
      <c r="M287" s="40"/>
      <c r="R287" s="45"/>
      <c r="V287" s="2"/>
      <c r="W287" s="2"/>
      <c r="X287" s="2"/>
      <c r="Y287" s="2"/>
      <c r="Z287" s="2"/>
    </row>
    <row r="288" spans="3:26">
      <c r="D288" s="42" t="s">
        <v>28</v>
      </c>
      <c r="E288" s="43">
        <v>47026</v>
      </c>
      <c r="F288" s="43">
        <v>24755</v>
      </c>
      <c r="G288" s="43">
        <v>22271</v>
      </c>
      <c r="H288" s="43">
        <v>43692</v>
      </c>
      <c r="I288" s="43">
        <v>22411</v>
      </c>
      <c r="J288" s="43">
        <v>21281</v>
      </c>
      <c r="K288" s="46">
        <v>3327</v>
      </c>
      <c r="L288" s="43">
        <v>2340</v>
      </c>
      <c r="M288" s="43">
        <v>987</v>
      </c>
      <c r="N288" s="46">
        <v>513</v>
      </c>
      <c r="O288" s="46">
        <v>986</v>
      </c>
      <c r="P288" s="46">
        <v>287</v>
      </c>
      <c r="Q288" s="46">
        <v>1541</v>
      </c>
      <c r="R288" s="45">
        <f>SUM(N288:Q288)</f>
        <v>3327</v>
      </c>
      <c r="S288" t="str">
        <f>IF(R288=K288,"RICHTIG","FALSCH")</f>
        <v>RICHTIG</v>
      </c>
      <c r="V288" s="2">
        <f>N288/R288*100</f>
        <v>15.419296663660957</v>
      </c>
      <c r="W288" s="2">
        <f>O288/R288*100</f>
        <v>29.636308987075445</v>
      </c>
      <c r="X288" s="2">
        <f>P288/R288*100</f>
        <v>8.6263901412684092</v>
      </c>
      <c r="Y288" s="2">
        <f>Q288/R288*100</f>
        <v>46.318004207995187</v>
      </c>
      <c r="Z288" s="2">
        <f>SUM(V288:Y288)</f>
        <v>100</v>
      </c>
    </row>
    <row r="289" spans="3:26" hidden="1">
      <c r="D289" s="38" t="s">
        <v>29</v>
      </c>
      <c r="E289" s="44">
        <v>5790</v>
      </c>
      <c r="F289" s="44">
        <v>3241</v>
      </c>
      <c r="G289" s="44">
        <v>2549</v>
      </c>
      <c r="H289" s="44">
        <v>5277</v>
      </c>
      <c r="I289" s="44">
        <v>2875</v>
      </c>
      <c r="J289" s="44">
        <v>2402</v>
      </c>
      <c r="K289" s="46">
        <v>513</v>
      </c>
      <c r="L289" s="44">
        <v>366</v>
      </c>
      <c r="M289" s="44">
        <v>147</v>
      </c>
      <c r="R289" s="45"/>
      <c r="V289" s="2"/>
      <c r="W289" s="2"/>
      <c r="X289" s="2"/>
      <c r="Y289" s="2"/>
      <c r="Z289" s="2"/>
    </row>
    <row r="290" spans="3:26" hidden="1">
      <c r="D290" s="42" t="s">
        <v>30</v>
      </c>
      <c r="E290" s="43">
        <v>32468</v>
      </c>
      <c r="F290" s="43">
        <v>16653</v>
      </c>
      <c r="G290" s="43">
        <v>15815</v>
      </c>
      <c r="H290" s="43">
        <v>31480</v>
      </c>
      <c r="I290" s="43">
        <v>16011</v>
      </c>
      <c r="J290" s="43">
        <v>15469</v>
      </c>
      <c r="K290" s="46">
        <v>986</v>
      </c>
      <c r="L290" s="43">
        <v>642</v>
      </c>
      <c r="M290" s="43">
        <v>344</v>
      </c>
      <c r="R290" s="45"/>
      <c r="V290" s="2"/>
      <c r="W290" s="2"/>
      <c r="X290" s="2"/>
      <c r="Y290" s="2"/>
      <c r="Z290" s="2"/>
    </row>
    <row r="291" spans="3:26" hidden="1">
      <c r="D291" s="38" t="s">
        <v>31</v>
      </c>
      <c r="E291" s="44">
        <v>3717</v>
      </c>
      <c r="F291" s="44">
        <v>2001</v>
      </c>
      <c r="G291" s="44">
        <v>1716</v>
      </c>
      <c r="H291" s="44">
        <v>3429</v>
      </c>
      <c r="I291" s="44">
        <v>1853</v>
      </c>
      <c r="J291" s="44">
        <v>1576</v>
      </c>
      <c r="K291" s="46">
        <v>287</v>
      </c>
      <c r="L291" s="44">
        <v>148</v>
      </c>
      <c r="M291" s="44">
        <v>139</v>
      </c>
      <c r="R291" s="45"/>
      <c r="V291" s="2"/>
      <c r="W291" s="2"/>
      <c r="X291" s="2"/>
      <c r="Y291" s="2"/>
      <c r="Z291" s="2"/>
    </row>
    <row r="292" spans="3:26" hidden="1">
      <c r="D292" s="42" t="s">
        <v>32</v>
      </c>
      <c r="E292" s="43">
        <v>5051</v>
      </c>
      <c r="F292" s="43">
        <v>2860</v>
      </c>
      <c r="G292" s="43">
        <v>2191</v>
      </c>
      <c r="H292" s="43">
        <v>3506</v>
      </c>
      <c r="I292" s="43">
        <v>1672</v>
      </c>
      <c r="J292" s="43">
        <v>1834</v>
      </c>
      <c r="K292" s="46">
        <v>1541</v>
      </c>
      <c r="L292" s="43">
        <v>1184</v>
      </c>
      <c r="M292" s="43">
        <v>357</v>
      </c>
      <c r="R292" s="45"/>
      <c r="V292" s="2"/>
      <c r="W292" s="2"/>
      <c r="X292" s="2"/>
      <c r="Y292" s="2"/>
      <c r="Z292" s="2"/>
    </row>
    <row r="293" spans="3:26">
      <c r="C293">
        <v>48</v>
      </c>
      <c r="D293" s="39" t="s">
        <v>78</v>
      </c>
      <c r="E293" s="41"/>
      <c r="F293" s="41"/>
      <c r="G293" s="41"/>
      <c r="H293" s="41"/>
      <c r="I293" s="41"/>
      <c r="J293" s="41"/>
      <c r="K293" s="47"/>
      <c r="L293" s="41"/>
      <c r="M293" s="40"/>
      <c r="R293" s="45"/>
      <c r="V293" s="2"/>
      <c r="W293" s="2"/>
      <c r="X293" s="2"/>
      <c r="Y293" s="2"/>
      <c r="Z293" s="2"/>
    </row>
    <row r="294" spans="3:26">
      <c r="D294" s="42" t="s">
        <v>28</v>
      </c>
      <c r="E294" s="43">
        <v>35419</v>
      </c>
      <c r="F294" s="43">
        <v>19573</v>
      </c>
      <c r="G294" s="43">
        <v>15846</v>
      </c>
      <c r="H294" s="43">
        <v>32203</v>
      </c>
      <c r="I294" s="43">
        <v>17259</v>
      </c>
      <c r="J294" s="43">
        <v>14944</v>
      </c>
      <c r="K294" s="46">
        <v>3207</v>
      </c>
      <c r="L294" s="43">
        <v>2308</v>
      </c>
      <c r="M294" s="43">
        <v>899</v>
      </c>
      <c r="N294" s="46">
        <v>808</v>
      </c>
      <c r="O294" s="46">
        <v>805</v>
      </c>
      <c r="P294" s="46">
        <v>135</v>
      </c>
      <c r="Q294" s="46">
        <v>1459</v>
      </c>
      <c r="R294" s="45">
        <f>SUM(N294:Q294)</f>
        <v>3207</v>
      </c>
      <c r="S294" t="str">
        <f>IF(R294=K294,"RICHTIG","FALSCH")</f>
        <v>RICHTIG</v>
      </c>
      <c r="V294" s="2">
        <f>N294/R294*100</f>
        <v>25.194886186467102</v>
      </c>
      <c r="W294" s="2">
        <f>O294/R294*100</f>
        <v>25.101340816962892</v>
      </c>
      <c r="X294" s="2">
        <f>P294/R294*100</f>
        <v>4.20954162768943</v>
      </c>
      <c r="Y294" s="2">
        <f>Q294/R294*100</f>
        <v>45.49423136888057</v>
      </c>
      <c r="Z294" s="2">
        <f>SUM(V294:Y294)</f>
        <v>100</v>
      </c>
    </row>
    <row r="295" spans="3:26" hidden="1">
      <c r="D295" s="38" t="s">
        <v>29</v>
      </c>
      <c r="E295" s="44">
        <v>4247</v>
      </c>
      <c r="F295" s="44">
        <v>2652</v>
      </c>
      <c r="G295" s="44">
        <v>1595</v>
      </c>
      <c r="H295" s="44">
        <v>3439</v>
      </c>
      <c r="I295" s="44">
        <v>2070</v>
      </c>
      <c r="J295" s="44">
        <v>1369</v>
      </c>
      <c r="K295" s="46">
        <v>808</v>
      </c>
      <c r="L295" s="44">
        <v>582</v>
      </c>
      <c r="M295" s="44">
        <v>226</v>
      </c>
      <c r="R295" s="45"/>
      <c r="V295" s="2"/>
      <c r="W295" s="2"/>
      <c r="X295" s="2"/>
      <c r="Y295" s="2"/>
      <c r="Z295" s="2"/>
    </row>
    <row r="296" spans="3:26" hidden="1">
      <c r="D296" s="42" t="s">
        <v>30</v>
      </c>
      <c r="E296" s="43">
        <v>23482</v>
      </c>
      <c r="F296" s="43">
        <v>12559</v>
      </c>
      <c r="G296" s="43">
        <v>10923</v>
      </c>
      <c r="H296" s="43">
        <v>22674</v>
      </c>
      <c r="I296" s="43">
        <v>12003</v>
      </c>
      <c r="J296" s="43">
        <v>10671</v>
      </c>
      <c r="K296" s="46">
        <v>805</v>
      </c>
      <c r="L296" s="43">
        <v>554</v>
      </c>
      <c r="M296" s="43">
        <v>251</v>
      </c>
      <c r="R296" s="45"/>
      <c r="V296" s="2"/>
      <c r="W296" s="2"/>
      <c r="X296" s="2"/>
      <c r="Y296" s="2"/>
      <c r="Z296" s="2"/>
    </row>
    <row r="297" spans="3:26" hidden="1">
      <c r="D297" s="38" t="s">
        <v>31</v>
      </c>
      <c r="E297" s="44">
        <v>2668</v>
      </c>
      <c r="F297" s="44">
        <v>1335</v>
      </c>
      <c r="G297" s="44">
        <v>1333</v>
      </c>
      <c r="H297" s="44">
        <v>2533</v>
      </c>
      <c r="I297" s="44">
        <v>1262</v>
      </c>
      <c r="J297" s="44">
        <v>1271</v>
      </c>
      <c r="K297" s="46">
        <v>135</v>
      </c>
      <c r="L297" s="44">
        <v>73</v>
      </c>
      <c r="M297" s="44">
        <v>62</v>
      </c>
      <c r="R297" s="45"/>
      <c r="V297" s="2"/>
      <c r="W297" s="2"/>
      <c r="X297" s="2"/>
      <c r="Y297" s="2"/>
      <c r="Z297" s="2"/>
    </row>
    <row r="298" spans="3:26" hidden="1">
      <c r="D298" s="42" t="s">
        <v>32</v>
      </c>
      <c r="E298" s="43">
        <v>5022</v>
      </c>
      <c r="F298" s="43">
        <v>3027</v>
      </c>
      <c r="G298" s="43">
        <v>1995</v>
      </c>
      <c r="H298" s="43">
        <v>3557</v>
      </c>
      <c r="I298" s="43">
        <v>1924</v>
      </c>
      <c r="J298" s="43">
        <v>1633</v>
      </c>
      <c r="K298" s="46">
        <v>1459</v>
      </c>
      <c r="L298" s="43">
        <v>1099</v>
      </c>
      <c r="M298" s="43">
        <v>360</v>
      </c>
      <c r="R298" s="45"/>
      <c r="V298" s="2"/>
      <c r="W298" s="2"/>
      <c r="X298" s="2"/>
      <c r="Y298" s="2"/>
      <c r="Z298" s="2"/>
    </row>
    <row r="299" spans="3:26">
      <c r="C299">
        <v>49</v>
      </c>
      <c r="D299" s="39" t="s">
        <v>79</v>
      </c>
      <c r="E299" s="41"/>
      <c r="F299" s="41"/>
      <c r="G299" s="41"/>
      <c r="H299" s="41"/>
      <c r="I299" s="41"/>
      <c r="J299" s="41"/>
      <c r="K299" s="47"/>
      <c r="L299" s="41"/>
      <c r="M299" s="40"/>
      <c r="R299" s="45"/>
      <c r="V299" s="2"/>
      <c r="W299" s="2"/>
      <c r="X299" s="2"/>
      <c r="Y299" s="2"/>
      <c r="Z299" s="2"/>
    </row>
    <row r="300" spans="3:26">
      <c r="D300" s="42" t="s">
        <v>28</v>
      </c>
      <c r="E300" s="43">
        <v>127816</v>
      </c>
      <c r="F300" s="43">
        <v>73073</v>
      </c>
      <c r="G300" s="43">
        <v>54743</v>
      </c>
      <c r="H300" s="43">
        <v>111624</v>
      </c>
      <c r="I300" s="43">
        <v>62110</v>
      </c>
      <c r="J300" s="43">
        <v>49514</v>
      </c>
      <c r="K300" s="46">
        <v>16160</v>
      </c>
      <c r="L300" s="43">
        <v>10937</v>
      </c>
      <c r="M300" s="43">
        <v>5223</v>
      </c>
      <c r="N300" s="46">
        <v>3891</v>
      </c>
      <c r="O300" s="46">
        <v>3555</v>
      </c>
      <c r="P300" s="46">
        <v>646</v>
      </c>
      <c r="Q300" s="46">
        <v>8068</v>
      </c>
      <c r="R300" s="45">
        <f>SUM(N300:Q300)</f>
        <v>16160</v>
      </c>
      <c r="S300" t="str">
        <f>IF(R300=K300,"RICHTIG","FALSCH")</f>
        <v>RICHTIG</v>
      </c>
      <c r="V300" s="2">
        <f>N300/R300*100</f>
        <v>24.077970297029701</v>
      </c>
      <c r="W300" s="2">
        <f>O300/R300*100</f>
        <v>21.998762376237625</v>
      </c>
      <c r="X300" s="2">
        <f>P300/R300*100</f>
        <v>3.9975247524752477</v>
      </c>
      <c r="Y300" s="2">
        <f>Q300/R300*100</f>
        <v>49.925742574257427</v>
      </c>
      <c r="Z300" s="2">
        <f>SUM(V300:Y300)</f>
        <v>100</v>
      </c>
    </row>
    <row r="301" spans="3:26" hidden="1">
      <c r="D301" s="38" t="s">
        <v>29</v>
      </c>
      <c r="E301" s="44">
        <v>17102</v>
      </c>
      <c r="F301" s="44">
        <v>10789</v>
      </c>
      <c r="G301" s="44">
        <v>6313</v>
      </c>
      <c r="H301" s="44">
        <v>13205</v>
      </c>
      <c r="I301" s="44">
        <v>8045</v>
      </c>
      <c r="J301" s="44">
        <v>5160</v>
      </c>
      <c r="K301" s="46">
        <v>3891</v>
      </c>
      <c r="L301" s="44">
        <v>2739</v>
      </c>
      <c r="M301" s="44">
        <v>1152</v>
      </c>
      <c r="R301" s="45"/>
      <c r="V301" s="2"/>
      <c r="W301" s="2"/>
      <c r="X301" s="2"/>
      <c r="Y301" s="2"/>
      <c r="Z301" s="2"/>
    </row>
    <row r="302" spans="3:26" hidden="1">
      <c r="D302" s="42" t="s">
        <v>30</v>
      </c>
      <c r="E302" s="43">
        <v>82591</v>
      </c>
      <c r="F302" s="43">
        <v>46003</v>
      </c>
      <c r="G302" s="43">
        <v>36588</v>
      </c>
      <c r="H302" s="43">
        <v>79023</v>
      </c>
      <c r="I302" s="43">
        <v>43540</v>
      </c>
      <c r="J302" s="43">
        <v>35483</v>
      </c>
      <c r="K302" s="46">
        <v>3555</v>
      </c>
      <c r="L302" s="43">
        <v>2455</v>
      </c>
      <c r="M302" s="43">
        <v>1100</v>
      </c>
      <c r="R302" s="45"/>
      <c r="V302" s="2"/>
      <c r="W302" s="2"/>
      <c r="X302" s="2"/>
      <c r="Y302" s="2"/>
      <c r="Z302" s="2"/>
    </row>
    <row r="303" spans="3:26" hidden="1">
      <c r="D303" s="38" t="s">
        <v>31</v>
      </c>
      <c r="E303" s="44">
        <v>10285</v>
      </c>
      <c r="F303" s="44">
        <v>5550</v>
      </c>
      <c r="G303" s="44">
        <v>4735</v>
      </c>
      <c r="H303" s="44">
        <v>9636</v>
      </c>
      <c r="I303" s="44">
        <v>5214</v>
      </c>
      <c r="J303" s="44">
        <v>4422</v>
      </c>
      <c r="K303" s="46">
        <v>646</v>
      </c>
      <c r="L303" s="44">
        <v>333</v>
      </c>
      <c r="M303" s="44">
        <v>313</v>
      </c>
      <c r="R303" s="45"/>
      <c r="V303" s="2"/>
      <c r="W303" s="2"/>
      <c r="X303" s="2"/>
      <c r="Y303" s="2"/>
      <c r="Z303" s="2"/>
    </row>
    <row r="304" spans="3:26" hidden="1">
      <c r="D304" s="42" t="s">
        <v>32</v>
      </c>
      <c r="E304" s="43">
        <v>17838</v>
      </c>
      <c r="F304" s="43">
        <v>10731</v>
      </c>
      <c r="G304" s="43">
        <v>7107</v>
      </c>
      <c r="H304" s="43">
        <v>9760</v>
      </c>
      <c r="I304" s="43">
        <v>5311</v>
      </c>
      <c r="J304" s="43">
        <v>4449</v>
      </c>
      <c r="K304" s="46">
        <v>8068</v>
      </c>
      <c r="L304" s="43">
        <v>5410</v>
      </c>
      <c r="M304" s="43">
        <v>2658</v>
      </c>
      <c r="R304" s="45"/>
      <c r="V304" s="2"/>
      <c r="W304" s="2"/>
      <c r="X304" s="2"/>
      <c r="Y304" s="2"/>
      <c r="Z304" s="2"/>
    </row>
    <row r="305" spans="3:26">
      <c r="C305">
        <v>50</v>
      </c>
      <c r="D305" s="39" t="s">
        <v>80</v>
      </c>
      <c r="E305" s="41"/>
      <c r="F305" s="41"/>
      <c r="G305" s="41"/>
      <c r="H305" s="41"/>
      <c r="I305" s="41"/>
      <c r="J305" s="41"/>
      <c r="K305" s="47"/>
      <c r="L305" s="41"/>
      <c r="M305" s="40"/>
      <c r="R305" s="45"/>
      <c r="V305" s="2"/>
      <c r="W305" s="2"/>
      <c r="X305" s="2"/>
      <c r="Y305" s="2"/>
      <c r="Z305" s="2"/>
    </row>
    <row r="306" spans="3:26">
      <c r="D306" s="42" t="s">
        <v>28</v>
      </c>
      <c r="E306" s="43">
        <v>71087</v>
      </c>
      <c r="F306" s="43">
        <v>42301</v>
      </c>
      <c r="G306" s="43">
        <v>28786</v>
      </c>
      <c r="H306" s="43">
        <v>61232</v>
      </c>
      <c r="I306" s="43">
        <v>35622</v>
      </c>
      <c r="J306" s="43">
        <v>25610</v>
      </c>
      <c r="K306" s="46">
        <v>9815</v>
      </c>
      <c r="L306" s="43">
        <v>6648</v>
      </c>
      <c r="M306" s="43">
        <v>3167</v>
      </c>
      <c r="N306" s="46">
        <v>2520</v>
      </c>
      <c r="O306" s="46">
        <v>2162</v>
      </c>
      <c r="P306" s="46">
        <v>408</v>
      </c>
      <c r="Q306" s="46">
        <v>4725</v>
      </c>
      <c r="R306" s="45">
        <f>SUM(N306:Q306)</f>
        <v>9815</v>
      </c>
      <c r="S306" t="str">
        <f>IF(R306=K306,"RICHTIG","FALSCH")</f>
        <v>RICHTIG</v>
      </c>
      <c r="V306" s="2">
        <f>N306/R306*100</f>
        <v>25.674987264391234</v>
      </c>
      <c r="W306" s="2">
        <f>O306/R306*100</f>
        <v>22.027508914926134</v>
      </c>
      <c r="X306" s="2">
        <f>P306/R306*100</f>
        <v>4.1569026999490575</v>
      </c>
      <c r="Y306" s="2">
        <f>Q306/R306*100</f>
        <v>48.140601120733571</v>
      </c>
      <c r="Z306" s="2">
        <f>SUM(V306:Y306)</f>
        <v>100</v>
      </c>
    </row>
    <row r="307" spans="3:26" hidden="1">
      <c r="D307" s="38" t="s">
        <v>29</v>
      </c>
      <c r="E307" s="44">
        <v>10682</v>
      </c>
      <c r="F307" s="44">
        <v>6508</v>
      </c>
      <c r="G307" s="44">
        <v>4174</v>
      </c>
      <c r="H307" s="44">
        <v>8154</v>
      </c>
      <c r="I307" s="44">
        <v>4776</v>
      </c>
      <c r="J307" s="44">
        <v>3378</v>
      </c>
      <c r="K307" s="46">
        <v>2520</v>
      </c>
      <c r="L307" s="44">
        <v>1726</v>
      </c>
      <c r="M307" s="44">
        <v>794</v>
      </c>
      <c r="R307" s="45"/>
      <c r="V307" s="2"/>
      <c r="W307" s="2"/>
      <c r="X307" s="2"/>
      <c r="Y307" s="2"/>
      <c r="Z307" s="2"/>
    </row>
    <row r="308" spans="3:26" hidden="1">
      <c r="D308" s="42" t="s">
        <v>30</v>
      </c>
      <c r="E308" s="43">
        <v>44225</v>
      </c>
      <c r="F308" s="43">
        <v>26193</v>
      </c>
      <c r="G308" s="43">
        <v>18032</v>
      </c>
      <c r="H308" s="43">
        <v>42046</v>
      </c>
      <c r="I308" s="43">
        <v>24611</v>
      </c>
      <c r="J308" s="43">
        <v>17435</v>
      </c>
      <c r="K308" s="46">
        <v>2162</v>
      </c>
      <c r="L308" s="43">
        <v>1568</v>
      </c>
      <c r="M308" s="43">
        <v>594</v>
      </c>
      <c r="R308" s="45"/>
      <c r="V308" s="2"/>
      <c r="W308" s="2"/>
      <c r="X308" s="2"/>
      <c r="Y308" s="2"/>
      <c r="Z308" s="2"/>
    </row>
    <row r="309" spans="3:26" hidden="1">
      <c r="D309" s="38" t="s">
        <v>31</v>
      </c>
      <c r="E309" s="44">
        <v>6014</v>
      </c>
      <c r="F309" s="44">
        <v>3304</v>
      </c>
      <c r="G309" s="44">
        <v>2710</v>
      </c>
      <c r="H309" s="44">
        <v>5606</v>
      </c>
      <c r="I309" s="44">
        <v>3068</v>
      </c>
      <c r="J309" s="44">
        <v>2538</v>
      </c>
      <c r="K309" s="46">
        <v>408</v>
      </c>
      <c r="L309" s="44">
        <v>236</v>
      </c>
      <c r="M309" s="44">
        <v>172</v>
      </c>
      <c r="R309" s="45"/>
      <c r="V309" s="2"/>
      <c r="W309" s="2"/>
      <c r="X309" s="2"/>
      <c r="Y309" s="2"/>
      <c r="Z309" s="2"/>
    </row>
    <row r="310" spans="3:26" hidden="1">
      <c r="D310" s="42" t="s">
        <v>32</v>
      </c>
      <c r="E310" s="43">
        <v>10166</v>
      </c>
      <c r="F310" s="43">
        <v>6296</v>
      </c>
      <c r="G310" s="43">
        <v>3870</v>
      </c>
      <c r="H310" s="43">
        <v>5426</v>
      </c>
      <c r="I310" s="43">
        <v>3167</v>
      </c>
      <c r="J310" s="43">
        <v>2259</v>
      </c>
      <c r="K310" s="46">
        <v>4725</v>
      </c>
      <c r="L310" s="43">
        <v>3118</v>
      </c>
      <c r="M310" s="43">
        <v>1607</v>
      </c>
      <c r="R310" s="45"/>
      <c r="V310" s="2"/>
      <c r="W310" s="2"/>
      <c r="X310" s="2"/>
      <c r="Y310" s="2"/>
      <c r="Z310" s="2"/>
    </row>
    <row r="311" spans="3:26">
      <c r="C311">
        <v>51</v>
      </c>
      <c r="D311" s="39" t="s">
        <v>81</v>
      </c>
      <c r="E311" s="41"/>
      <c r="F311" s="41"/>
      <c r="G311" s="41"/>
      <c r="H311" s="41"/>
      <c r="I311" s="41"/>
      <c r="J311" s="41"/>
      <c r="K311" s="47"/>
      <c r="L311" s="41"/>
      <c r="M311" s="40"/>
      <c r="R311" s="45"/>
      <c r="V311" s="2"/>
      <c r="W311" s="2"/>
      <c r="X311" s="2"/>
      <c r="Y311" s="2"/>
      <c r="Z311" s="2"/>
    </row>
    <row r="312" spans="3:26">
      <c r="D312" s="42" t="s">
        <v>28</v>
      </c>
      <c r="E312" s="43">
        <v>29859</v>
      </c>
      <c r="F312" s="43">
        <v>18712</v>
      </c>
      <c r="G312" s="43">
        <v>11147</v>
      </c>
      <c r="H312" s="43">
        <v>27402</v>
      </c>
      <c r="I312" s="43">
        <v>16700</v>
      </c>
      <c r="J312" s="43">
        <v>10702</v>
      </c>
      <c r="K312" s="46">
        <v>2455</v>
      </c>
      <c r="L312" s="43">
        <v>2010</v>
      </c>
      <c r="M312" s="43">
        <v>445</v>
      </c>
      <c r="N312" s="46">
        <v>482</v>
      </c>
      <c r="O312" s="46">
        <v>847</v>
      </c>
      <c r="P312" s="46">
        <v>139</v>
      </c>
      <c r="Q312" s="46">
        <v>987</v>
      </c>
      <c r="R312" s="45">
        <f>SUM(N312:Q312)</f>
        <v>2455</v>
      </c>
      <c r="S312" t="str">
        <f>IF(R312=K312,"RICHTIG","FALSCH")</f>
        <v>RICHTIG</v>
      </c>
      <c r="V312" s="2">
        <f>N312/R312*100</f>
        <v>19.633401221995928</v>
      </c>
      <c r="W312" s="2">
        <f>O312/R312*100</f>
        <v>34.501018329938901</v>
      </c>
      <c r="X312" s="2">
        <f>P312/R312*100</f>
        <v>5.6619144602851321</v>
      </c>
      <c r="Y312" s="2">
        <f>Q312/R312*100</f>
        <v>40.203665987780042</v>
      </c>
      <c r="Z312" s="2">
        <f>SUM(V312:Y312)</f>
        <v>100</v>
      </c>
    </row>
    <row r="313" spans="3:26" hidden="1">
      <c r="D313" s="38" t="s">
        <v>29</v>
      </c>
      <c r="E313" s="44">
        <v>3625</v>
      </c>
      <c r="F313" s="44">
        <v>2340</v>
      </c>
      <c r="G313" s="44">
        <v>1285</v>
      </c>
      <c r="H313" s="44">
        <v>3143</v>
      </c>
      <c r="I313" s="44">
        <v>1956</v>
      </c>
      <c r="J313" s="44">
        <v>1187</v>
      </c>
      <c r="K313" s="46">
        <v>482</v>
      </c>
      <c r="L313" s="44">
        <v>384</v>
      </c>
      <c r="M313" s="44">
        <v>98</v>
      </c>
      <c r="R313" s="45"/>
      <c r="V313" s="2"/>
      <c r="W313" s="2"/>
      <c r="X313" s="2"/>
      <c r="Y313" s="2"/>
      <c r="Z313" s="2"/>
    </row>
    <row r="314" spans="3:26" hidden="1">
      <c r="D314" s="42" t="s">
        <v>30</v>
      </c>
      <c r="E314" s="43">
        <v>20759</v>
      </c>
      <c r="F314" s="43">
        <v>12889</v>
      </c>
      <c r="G314" s="43">
        <v>7870</v>
      </c>
      <c r="H314" s="43">
        <v>19912</v>
      </c>
      <c r="I314" s="43">
        <v>12218</v>
      </c>
      <c r="J314" s="43">
        <v>7694</v>
      </c>
      <c r="K314" s="46">
        <v>847</v>
      </c>
      <c r="L314" s="43">
        <v>671</v>
      </c>
      <c r="M314" s="43">
        <v>176</v>
      </c>
      <c r="R314" s="45"/>
      <c r="V314" s="2"/>
      <c r="W314" s="2"/>
      <c r="X314" s="2"/>
      <c r="Y314" s="2"/>
      <c r="Z314" s="2"/>
    </row>
    <row r="315" spans="3:26" hidden="1">
      <c r="D315" s="38" t="s">
        <v>31</v>
      </c>
      <c r="E315" s="44">
        <v>2604</v>
      </c>
      <c r="F315" s="44">
        <v>1693</v>
      </c>
      <c r="G315" s="44">
        <v>911</v>
      </c>
      <c r="H315" s="44">
        <v>2465</v>
      </c>
      <c r="I315" s="44">
        <v>1613</v>
      </c>
      <c r="J315" s="44">
        <v>852</v>
      </c>
      <c r="K315" s="46">
        <v>139</v>
      </c>
      <c r="L315" s="44">
        <v>80</v>
      </c>
      <c r="M315" s="44">
        <v>59</v>
      </c>
      <c r="R315" s="45"/>
      <c r="V315" s="2"/>
      <c r="W315" s="2"/>
      <c r="X315" s="2"/>
      <c r="Y315" s="2"/>
      <c r="Z315" s="2"/>
    </row>
    <row r="316" spans="3:26" hidden="1">
      <c r="D316" s="42" t="s">
        <v>32</v>
      </c>
      <c r="E316" s="43">
        <v>2871</v>
      </c>
      <c r="F316" s="43">
        <v>1790</v>
      </c>
      <c r="G316" s="43">
        <v>1081</v>
      </c>
      <c r="H316" s="43">
        <v>1882</v>
      </c>
      <c r="I316" s="43">
        <v>913</v>
      </c>
      <c r="J316" s="43">
        <v>969</v>
      </c>
      <c r="K316" s="46">
        <v>987</v>
      </c>
      <c r="L316" s="43">
        <v>875</v>
      </c>
      <c r="M316" s="43">
        <v>112</v>
      </c>
      <c r="R316" s="45"/>
      <c r="V316" s="2"/>
      <c r="W316" s="2"/>
      <c r="X316" s="2"/>
      <c r="Y316" s="2"/>
      <c r="Z316" s="2"/>
    </row>
    <row r="317" spans="3:26">
      <c r="C317">
        <v>52</v>
      </c>
      <c r="D317" s="39" t="s">
        <v>82</v>
      </c>
      <c r="E317" s="41"/>
      <c r="F317" s="41"/>
      <c r="G317" s="41"/>
      <c r="H317" s="41"/>
      <c r="I317" s="41"/>
      <c r="J317" s="41"/>
      <c r="K317" s="47"/>
      <c r="L317" s="41"/>
      <c r="M317" s="40"/>
      <c r="R317" s="45"/>
      <c r="V317" s="2"/>
      <c r="W317" s="2"/>
      <c r="X317" s="2"/>
      <c r="Y317" s="2"/>
      <c r="Z317" s="2"/>
    </row>
    <row r="318" spans="3:26">
      <c r="D318" s="42" t="s">
        <v>28</v>
      </c>
      <c r="E318" s="43">
        <v>15920</v>
      </c>
      <c r="F318" s="43">
        <v>7971</v>
      </c>
      <c r="G318" s="43">
        <v>7949</v>
      </c>
      <c r="H318" s="43">
        <v>15063</v>
      </c>
      <c r="I318" s="43">
        <v>7466</v>
      </c>
      <c r="J318" s="43">
        <v>7597</v>
      </c>
      <c r="K318" s="46">
        <v>855</v>
      </c>
      <c r="L318" s="43">
        <v>503</v>
      </c>
      <c r="M318" s="43">
        <v>352</v>
      </c>
      <c r="N318" s="46">
        <v>137</v>
      </c>
      <c r="O318" s="46">
        <v>195</v>
      </c>
      <c r="P318" s="46">
        <v>51</v>
      </c>
      <c r="Q318" s="46">
        <v>472</v>
      </c>
      <c r="R318" s="45">
        <f>SUM(N318:Q318)</f>
        <v>855</v>
      </c>
      <c r="S318" t="str">
        <f>IF(R318=K318,"RICHTIG","FALSCH")</f>
        <v>RICHTIG</v>
      </c>
      <c r="V318" s="2">
        <f>N318/R318*100</f>
        <v>16.023391812865498</v>
      </c>
      <c r="W318" s="2">
        <f>O318/R318*100</f>
        <v>22.807017543859647</v>
      </c>
      <c r="X318" s="2">
        <f>P318/R318*100</f>
        <v>5.9649122807017543</v>
      </c>
      <c r="Y318" s="2">
        <f>Q318/R318*100</f>
        <v>55.204678362573098</v>
      </c>
      <c r="Z318" s="2">
        <f>SUM(V318:Y318)</f>
        <v>100</v>
      </c>
    </row>
    <row r="319" spans="3:26" hidden="1">
      <c r="D319" s="38" t="s">
        <v>29</v>
      </c>
      <c r="E319" s="44">
        <v>1731</v>
      </c>
      <c r="F319" s="44">
        <v>909</v>
      </c>
      <c r="G319" s="44">
        <v>822</v>
      </c>
      <c r="H319" s="44">
        <v>1594</v>
      </c>
      <c r="I319" s="44">
        <v>826</v>
      </c>
      <c r="J319" s="44">
        <v>768</v>
      </c>
      <c r="K319" s="46">
        <v>137</v>
      </c>
      <c r="L319" s="44">
        <v>83</v>
      </c>
      <c r="M319" s="44">
        <v>54</v>
      </c>
      <c r="R319" s="45"/>
    </row>
    <row r="320" spans="3:26" hidden="1">
      <c r="D320" s="42" t="s">
        <v>30</v>
      </c>
      <c r="E320" s="43">
        <v>10910</v>
      </c>
      <c r="F320" s="43">
        <v>5478</v>
      </c>
      <c r="G320" s="43">
        <v>5432</v>
      </c>
      <c r="H320" s="43">
        <v>10714</v>
      </c>
      <c r="I320" s="43">
        <v>5363</v>
      </c>
      <c r="J320" s="43">
        <v>5351</v>
      </c>
      <c r="K320" s="46">
        <v>195</v>
      </c>
      <c r="L320" s="43">
        <v>114</v>
      </c>
      <c r="M320" s="43">
        <v>81</v>
      </c>
      <c r="R320" s="45"/>
    </row>
    <row r="321" spans="2:26" hidden="1">
      <c r="D321" s="38" t="s">
        <v>31</v>
      </c>
      <c r="E321" s="44">
        <v>964</v>
      </c>
      <c r="F321" s="44">
        <v>449</v>
      </c>
      <c r="G321" s="44">
        <v>515</v>
      </c>
      <c r="H321" s="44">
        <v>912</v>
      </c>
      <c r="I321" s="44">
        <v>422</v>
      </c>
      <c r="J321" s="44">
        <v>490</v>
      </c>
      <c r="K321" s="46">
        <v>51</v>
      </c>
      <c r="L321" s="44">
        <v>26</v>
      </c>
      <c r="M321" s="44">
        <v>25</v>
      </c>
      <c r="R321" s="45"/>
    </row>
    <row r="322" spans="2:26" hidden="1">
      <c r="D322" s="42" t="s">
        <v>32</v>
      </c>
      <c r="E322" s="43">
        <v>2315</v>
      </c>
      <c r="F322" s="43">
        <v>1135</v>
      </c>
      <c r="G322" s="43">
        <v>1180</v>
      </c>
      <c r="H322" s="43">
        <v>1843</v>
      </c>
      <c r="I322" s="43">
        <v>855</v>
      </c>
      <c r="J322" s="43">
        <v>988</v>
      </c>
      <c r="K322" s="46">
        <v>472</v>
      </c>
      <c r="L322" s="43">
        <v>280</v>
      </c>
      <c r="M322" s="43">
        <v>192</v>
      </c>
      <c r="R322" s="45"/>
    </row>
    <row r="323" spans="2:26" ht="15" hidden="1">
      <c r="D323" s="36" t="s">
        <v>3</v>
      </c>
      <c r="E323" s="36"/>
      <c r="F323" s="36"/>
      <c r="G323" s="36"/>
      <c r="H323" s="36"/>
      <c r="I323" s="36"/>
      <c r="J323" s="36"/>
      <c r="K323" s="36"/>
      <c r="L323" s="36"/>
      <c r="M323" s="36"/>
    </row>
    <row r="324" spans="2:26" ht="15" hidden="1">
      <c r="D324" s="36" t="s">
        <v>83</v>
      </c>
      <c r="E324" s="36"/>
      <c r="F324" s="36"/>
      <c r="G324" s="36"/>
      <c r="H324" s="36"/>
      <c r="I324" s="36"/>
      <c r="J324" s="36"/>
      <c r="K324" s="36"/>
      <c r="L324" s="36"/>
      <c r="M324" s="36"/>
    </row>
    <row r="327" spans="2:26" ht="23.25">
      <c r="D327" s="50" t="s">
        <v>153</v>
      </c>
    </row>
    <row r="329" spans="2:26">
      <c r="D329" s="342" t="s">
        <v>10</v>
      </c>
      <c r="E329" s="345" t="s">
        <v>11</v>
      </c>
      <c r="F329" s="346"/>
      <c r="G329" s="346"/>
      <c r="H329" s="346"/>
      <c r="I329" s="346"/>
      <c r="J329" s="346"/>
      <c r="K329" s="346"/>
      <c r="L329" s="346"/>
      <c r="M329" s="347"/>
    </row>
    <row r="330" spans="2:26">
      <c r="D330" s="343"/>
      <c r="E330" s="345" t="s">
        <v>12</v>
      </c>
      <c r="F330" s="346"/>
      <c r="G330" s="347"/>
      <c r="H330" s="345" t="s">
        <v>13</v>
      </c>
      <c r="I330" s="346"/>
      <c r="J330" s="347"/>
      <c r="K330" s="345" t="s">
        <v>14</v>
      </c>
      <c r="L330" s="346"/>
      <c r="M330" s="347"/>
    </row>
    <row r="331" spans="2:26">
      <c r="D331" s="343"/>
      <c r="E331" s="37" t="s">
        <v>15</v>
      </c>
      <c r="F331" s="37" t="s">
        <v>16</v>
      </c>
      <c r="G331" s="37" t="s">
        <v>17</v>
      </c>
      <c r="H331" s="37" t="s">
        <v>15</v>
      </c>
      <c r="I331" s="37" t="s">
        <v>16</v>
      </c>
      <c r="J331" s="37" t="s">
        <v>17</v>
      </c>
      <c r="K331" s="37" t="s">
        <v>15</v>
      </c>
      <c r="L331" s="37" t="s">
        <v>16</v>
      </c>
      <c r="M331" s="37" t="s">
        <v>17</v>
      </c>
      <c r="N331" s="35"/>
      <c r="O331" s="35"/>
      <c r="P331" s="35"/>
      <c r="Q331" s="32"/>
      <c r="T331">
        <v>1</v>
      </c>
      <c r="U331">
        <v>2</v>
      </c>
      <c r="V331">
        <v>3</v>
      </c>
      <c r="W331">
        <v>4</v>
      </c>
      <c r="X331">
        <v>5</v>
      </c>
      <c r="Y331">
        <v>6</v>
      </c>
    </row>
    <row r="332" spans="2:26">
      <c r="D332" s="344"/>
      <c r="E332" s="37" t="s">
        <v>18</v>
      </c>
      <c r="F332" s="37" t="s">
        <v>19</v>
      </c>
      <c r="G332" s="37" t="s">
        <v>20</v>
      </c>
      <c r="H332" s="37" t="s">
        <v>21</v>
      </c>
      <c r="I332" s="37" t="s">
        <v>22</v>
      </c>
      <c r="J332" s="37" t="s">
        <v>23</v>
      </c>
      <c r="K332" s="37" t="s">
        <v>24</v>
      </c>
      <c r="L332" s="37" t="s">
        <v>25</v>
      </c>
      <c r="M332" s="37" t="s">
        <v>26</v>
      </c>
    </row>
    <row r="333" spans="2:26">
      <c r="E333" s="41"/>
      <c r="F333" s="41"/>
      <c r="G333" s="41"/>
      <c r="H333" s="41"/>
      <c r="I333" s="41"/>
      <c r="J333" s="41"/>
      <c r="K333" s="41"/>
      <c r="L333" s="41"/>
      <c r="M333" s="40"/>
      <c r="N333" s="38" t="s">
        <v>29</v>
      </c>
      <c r="O333" s="42" t="s">
        <v>30</v>
      </c>
      <c r="P333" s="38" t="s">
        <v>31</v>
      </c>
      <c r="Q333" s="42" t="s">
        <v>32</v>
      </c>
      <c r="R333" s="48" t="s">
        <v>150</v>
      </c>
      <c r="S333" s="49" t="s">
        <v>151</v>
      </c>
      <c r="T333" s="49"/>
      <c r="U333" s="49"/>
      <c r="V333" s="38" t="s">
        <v>29</v>
      </c>
      <c r="W333" s="42" t="s">
        <v>30</v>
      </c>
      <c r="X333" s="38" t="s">
        <v>31</v>
      </c>
      <c r="Y333" s="42" t="s">
        <v>32</v>
      </c>
      <c r="Z333" t="s">
        <v>150</v>
      </c>
    </row>
    <row r="334" spans="2:26">
      <c r="B334">
        <v>0</v>
      </c>
      <c r="C334" t="s">
        <v>130</v>
      </c>
      <c r="D334" s="39" t="s">
        <v>27</v>
      </c>
      <c r="E334" s="43">
        <v>2956773</v>
      </c>
      <c r="F334" s="43">
        <v>1604003</v>
      </c>
      <c r="G334" s="43">
        <v>1352770</v>
      </c>
      <c r="H334" s="43">
        <v>2700138</v>
      </c>
      <c r="I334" s="43">
        <v>1433181</v>
      </c>
      <c r="J334" s="43">
        <v>1266957</v>
      </c>
      <c r="K334" s="46">
        <v>255519</v>
      </c>
      <c r="L334" s="43">
        <v>170046</v>
      </c>
      <c r="M334" s="43">
        <v>85473</v>
      </c>
      <c r="N334" s="44">
        <v>62255</v>
      </c>
      <c r="O334" s="43">
        <v>77878</v>
      </c>
      <c r="P334" s="44">
        <v>28135</v>
      </c>
      <c r="Q334" s="43">
        <v>87251</v>
      </c>
      <c r="R334" s="45">
        <v>255519</v>
      </c>
      <c r="S334" t="s">
        <v>152</v>
      </c>
      <c r="T334">
        <f>B334</f>
        <v>0</v>
      </c>
      <c r="U334" t="str">
        <f>C334</f>
        <v>Niedersachsen</v>
      </c>
      <c r="V334" s="2">
        <v>24.364137304858001</v>
      </c>
      <c r="W334" s="2">
        <v>30.478359730587552</v>
      </c>
      <c r="X334" s="2">
        <v>11.010922866792685</v>
      </c>
      <c r="Y334" s="2">
        <v>34.146580097761806</v>
      </c>
      <c r="Z334" s="2">
        <v>100</v>
      </c>
    </row>
    <row r="335" spans="2:26">
      <c r="B335">
        <v>1</v>
      </c>
      <c r="C335" t="s">
        <v>135</v>
      </c>
      <c r="D335" s="39" t="s">
        <v>33</v>
      </c>
      <c r="E335" s="43">
        <v>640237</v>
      </c>
      <c r="F335" s="43">
        <v>356306</v>
      </c>
      <c r="G335" s="43">
        <v>283931</v>
      </c>
      <c r="H335" s="43">
        <v>592988</v>
      </c>
      <c r="I335" s="43">
        <v>324752</v>
      </c>
      <c r="J335" s="43">
        <v>268236</v>
      </c>
      <c r="K335" s="46">
        <v>47066</v>
      </c>
      <c r="L335" s="43">
        <v>31429</v>
      </c>
      <c r="M335" s="43">
        <v>15637</v>
      </c>
      <c r="N335" s="44">
        <v>10274</v>
      </c>
      <c r="O335" s="43">
        <v>15630</v>
      </c>
      <c r="P335" s="44">
        <v>9020</v>
      </c>
      <c r="Q335" s="43">
        <v>12142</v>
      </c>
      <c r="R335" s="45">
        <v>47066</v>
      </c>
      <c r="S335" t="s">
        <v>152</v>
      </c>
      <c r="T335">
        <f t="shared" ref="T335:T385" si="0">B335</f>
        <v>1</v>
      </c>
      <c r="U335" t="str">
        <f t="shared" ref="U335:U385" si="1">C335</f>
        <v>Braunschweig</v>
      </c>
      <c r="V335" s="2">
        <v>21.828921089533846</v>
      </c>
      <c r="W335" s="2">
        <v>33.208685675434495</v>
      </c>
      <c r="X335" s="2">
        <v>19.164577401946204</v>
      </c>
      <c r="Y335" s="2">
        <v>25.797815833085451</v>
      </c>
      <c r="Z335" s="2">
        <v>100</v>
      </c>
    </row>
    <row r="336" spans="2:26">
      <c r="B336">
        <v>101</v>
      </c>
      <c r="C336" t="s">
        <v>132</v>
      </c>
      <c r="D336" s="39" t="s">
        <v>34</v>
      </c>
      <c r="E336" s="43">
        <v>130103</v>
      </c>
      <c r="F336" s="43">
        <v>68553</v>
      </c>
      <c r="G336" s="43">
        <v>61550</v>
      </c>
      <c r="H336" s="43">
        <v>119978</v>
      </c>
      <c r="I336" s="43">
        <v>62411</v>
      </c>
      <c r="J336" s="43">
        <v>57567</v>
      </c>
      <c r="K336" s="46">
        <v>10097</v>
      </c>
      <c r="L336" s="43">
        <v>6123</v>
      </c>
      <c r="M336" s="43">
        <v>3974</v>
      </c>
      <c r="N336" s="44">
        <v>2360</v>
      </c>
      <c r="O336" s="43">
        <v>2861</v>
      </c>
      <c r="P336" s="44">
        <v>2312</v>
      </c>
      <c r="Q336" s="43">
        <v>2564</v>
      </c>
      <c r="R336" s="45">
        <v>10097</v>
      </c>
      <c r="S336" t="s">
        <v>152</v>
      </c>
      <c r="T336">
        <f t="shared" si="0"/>
        <v>101</v>
      </c>
      <c r="U336" t="str">
        <f t="shared" si="1"/>
        <v>Braunschweig,Stadt</v>
      </c>
      <c r="V336" s="2">
        <v>23.37327919183916</v>
      </c>
      <c r="W336" s="2">
        <v>28.335149054174508</v>
      </c>
      <c r="X336" s="2">
        <v>22.897890462513619</v>
      </c>
      <c r="Y336" s="2">
        <v>25.393681291472713</v>
      </c>
      <c r="Z336" s="2">
        <v>100</v>
      </c>
    </row>
    <row r="337" spans="2:26">
      <c r="B337">
        <v>102</v>
      </c>
      <c r="C337" t="s">
        <v>133</v>
      </c>
      <c r="D337" s="39" t="s">
        <v>35</v>
      </c>
      <c r="E337" s="43">
        <v>47975</v>
      </c>
      <c r="F337" s="43">
        <v>32138</v>
      </c>
      <c r="G337" s="43">
        <v>15837</v>
      </c>
      <c r="H337" s="43">
        <v>43612</v>
      </c>
      <c r="I337" s="43">
        <v>28751</v>
      </c>
      <c r="J337" s="43">
        <v>14861</v>
      </c>
      <c r="K337" s="46">
        <v>4348</v>
      </c>
      <c r="L337" s="43">
        <v>3378</v>
      </c>
      <c r="M337" s="43">
        <v>970</v>
      </c>
      <c r="N337" s="46">
        <v>1015</v>
      </c>
      <c r="O337" s="46">
        <v>1795</v>
      </c>
      <c r="P337" s="46">
        <v>340</v>
      </c>
      <c r="Q337" s="46">
        <v>1198</v>
      </c>
      <c r="R337" s="45">
        <v>4348</v>
      </c>
      <c r="S337" t="s">
        <v>152</v>
      </c>
      <c r="T337">
        <f t="shared" si="0"/>
        <v>102</v>
      </c>
      <c r="U337" t="str">
        <f t="shared" si="1"/>
        <v>Salzgitter,Stadt</v>
      </c>
      <c r="V337" s="2">
        <v>23.344066237350507</v>
      </c>
      <c r="W337" s="2">
        <v>41.283348666053357</v>
      </c>
      <c r="X337" s="2">
        <v>7.8196872125115</v>
      </c>
      <c r="Y337" s="2">
        <v>27.552897884084636</v>
      </c>
      <c r="Z337" s="2">
        <v>100</v>
      </c>
    </row>
    <row r="338" spans="2:26">
      <c r="B338">
        <v>103</v>
      </c>
      <c r="C338" t="s">
        <v>134</v>
      </c>
      <c r="D338" s="39" t="s">
        <v>36</v>
      </c>
      <c r="E338" s="43">
        <v>120757</v>
      </c>
      <c r="F338" s="43">
        <v>81301</v>
      </c>
      <c r="G338" s="43">
        <v>39456</v>
      </c>
      <c r="H338" s="43">
        <v>110769</v>
      </c>
      <c r="I338" s="43">
        <v>74321</v>
      </c>
      <c r="J338" s="43">
        <v>36448</v>
      </c>
      <c r="K338" s="46">
        <v>9961</v>
      </c>
      <c r="L338" s="43">
        <v>6958</v>
      </c>
      <c r="M338" s="43">
        <v>3003</v>
      </c>
      <c r="N338" s="46">
        <v>1411</v>
      </c>
      <c r="O338" s="46">
        <v>3385</v>
      </c>
      <c r="P338" s="46">
        <v>2188</v>
      </c>
      <c r="Q338" s="46">
        <v>2977</v>
      </c>
      <c r="R338" s="45">
        <v>9961</v>
      </c>
      <c r="S338" t="s">
        <v>152</v>
      </c>
      <c r="T338">
        <f t="shared" si="0"/>
        <v>103</v>
      </c>
      <c r="U338" t="str">
        <f t="shared" si="1"/>
        <v>Wolfsburg,Stadt</v>
      </c>
      <c r="V338" s="2">
        <v>14.165244453368137</v>
      </c>
      <c r="W338" s="2">
        <v>33.982531874309807</v>
      </c>
      <c r="X338" s="2">
        <v>21.965666097781348</v>
      </c>
      <c r="Y338" s="2">
        <v>29.886557574540706</v>
      </c>
      <c r="Z338" s="2">
        <v>100</v>
      </c>
    </row>
    <row r="339" spans="2:26">
      <c r="B339">
        <v>151</v>
      </c>
      <c r="C339" t="s">
        <v>94</v>
      </c>
      <c r="D339" s="39" t="s">
        <v>37</v>
      </c>
      <c r="E339" s="43">
        <v>41976</v>
      </c>
      <c r="F339" s="43">
        <v>21895</v>
      </c>
      <c r="G339" s="43">
        <v>20081</v>
      </c>
      <c r="H339" s="43">
        <v>39280</v>
      </c>
      <c r="I339" s="43">
        <v>20120</v>
      </c>
      <c r="J339" s="43">
        <v>19160</v>
      </c>
      <c r="K339" s="46">
        <v>2689</v>
      </c>
      <c r="L339" s="43">
        <v>1771</v>
      </c>
      <c r="M339" s="43">
        <v>918</v>
      </c>
      <c r="N339" s="46">
        <v>696</v>
      </c>
      <c r="O339" s="46">
        <v>723</v>
      </c>
      <c r="P339" s="46">
        <v>414</v>
      </c>
      <c r="Q339" s="46">
        <v>856</v>
      </c>
      <c r="R339" s="45">
        <v>2689</v>
      </c>
      <c r="S339" t="s">
        <v>152</v>
      </c>
      <c r="T339">
        <f t="shared" si="0"/>
        <v>151</v>
      </c>
      <c r="U339" t="str">
        <f t="shared" si="1"/>
        <v>Gifhorn</v>
      </c>
      <c r="V339" s="2">
        <v>25.883227965786539</v>
      </c>
      <c r="W339" s="2">
        <v>26.887318705838602</v>
      </c>
      <c r="X339" s="2">
        <v>15.396058014131647</v>
      </c>
      <c r="Y339" s="2">
        <v>31.833395314243212</v>
      </c>
      <c r="Z339" s="2">
        <v>100</v>
      </c>
    </row>
    <row r="340" spans="2:26">
      <c r="B340">
        <v>153</v>
      </c>
      <c r="C340" t="s">
        <v>96</v>
      </c>
      <c r="D340" s="39" t="s">
        <v>38</v>
      </c>
      <c r="E340" s="43">
        <v>45334</v>
      </c>
      <c r="F340" s="43">
        <v>22750</v>
      </c>
      <c r="G340" s="43">
        <v>22584</v>
      </c>
      <c r="H340" s="43">
        <v>42548</v>
      </c>
      <c r="I340" s="43">
        <v>20938</v>
      </c>
      <c r="J340" s="43">
        <v>21610</v>
      </c>
      <c r="K340" s="46">
        <v>2762</v>
      </c>
      <c r="L340" s="43">
        <v>1800</v>
      </c>
      <c r="M340" s="43">
        <v>962</v>
      </c>
      <c r="N340" s="46">
        <v>659</v>
      </c>
      <c r="O340" s="46">
        <v>878</v>
      </c>
      <c r="P340" s="46">
        <v>459</v>
      </c>
      <c r="Q340" s="46">
        <v>766</v>
      </c>
      <c r="R340" s="45">
        <v>2762</v>
      </c>
      <c r="S340" t="s">
        <v>152</v>
      </c>
      <c r="T340">
        <f t="shared" si="0"/>
        <v>153</v>
      </c>
      <c r="U340" t="str">
        <f t="shared" si="1"/>
        <v>Goslar</v>
      </c>
      <c r="V340" s="2">
        <v>23.859522085445327</v>
      </c>
      <c r="W340" s="2">
        <v>31.788559015206374</v>
      </c>
      <c r="X340" s="2">
        <v>16.618392469225199</v>
      </c>
      <c r="Y340" s="2">
        <v>27.733526430123099</v>
      </c>
      <c r="Z340" s="2">
        <v>100</v>
      </c>
    </row>
    <row r="341" spans="2:26">
      <c r="B341">
        <v>154</v>
      </c>
      <c r="C341" t="s">
        <v>97</v>
      </c>
      <c r="D341" s="39" t="s">
        <v>39</v>
      </c>
      <c r="E341" s="43">
        <v>22488</v>
      </c>
      <c r="F341" s="43">
        <v>9679</v>
      </c>
      <c r="G341" s="43">
        <v>12809</v>
      </c>
      <c r="H341" s="43">
        <v>21049</v>
      </c>
      <c r="I341" s="43">
        <v>8680</v>
      </c>
      <c r="J341" s="43">
        <v>12369</v>
      </c>
      <c r="K341" s="46">
        <v>1431</v>
      </c>
      <c r="L341" s="43">
        <v>994</v>
      </c>
      <c r="M341" s="43">
        <v>437</v>
      </c>
      <c r="N341" s="46">
        <v>305</v>
      </c>
      <c r="O341" s="46">
        <v>606</v>
      </c>
      <c r="P341" s="46">
        <v>182</v>
      </c>
      <c r="Q341" s="46">
        <v>338</v>
      </c>
      <c r="R341" s="45">
        <v>1431</v>
      </c>
      <c r="S341" t="s">
        <v>152</v>
      </c>
      <c r="T341">
        <f t="shared" si="0"/>
        <v>154</v>
      </c>
      <c r="U341" t="str">
        <f t="shared" si="1"/>
        <v>Helmstedt</v>
      </c>
      <c r="V341" s="2">
        <v>21.313766596785463</v>
      </c>
      <c r="W341" s="2">
        <v>42.348008385744237</v>
      </c>
      <c r="X341" s="2">
        <v>12.718378756114603</v>
      </c>
      <c r="Y341" s="2">
        <v>23.619846261355697</v>
      </c>
      <c r="Z341" s="2">
        <v>100</v>
      </c>
    </row>
    <row r="342" spans="2:26">
      <c r="B342">
        <v>155</v>
      </c>
      <c r="C342" t="s">
        <v>98</v>
      </c>
      <c r="D342" s="39" t="s">
        <v>40</v>
      </c>
      <c r="E342" s="43">
        <v>45481</v>
      </c>
      <c r="F342" s="43">
        <v>24951</v>
      </c>
      <c r="G342" s="43">
        <v>20530</v>
      </c>
      <c r="H342" s="43">
        <v>42353</v>
      </c>
      <c r="I342" s="43">
        <v>22551</v>
      </c>
      <c r="J342" s="43">
        <v>19802</v>
      </c>
      <c r="K342" s="46">
        <v>3117</v>
      </c>
      <c r="L342" s="43">
        <v>2391</v>
      </c>
      <c r="M342" s="43">
        <v>726</v>
      </c>
      <c r="N342" s="46">
        <v>701</v>
      </c>
      <c r="O342" s="46">
        <v>1412</v>
      </c>
      <c r="P342" s="46">
        <v>255</v>
      </c>
      <c r="Q342" s="46">
        <v>749</v>
      </c>
      <c r="R342" s="45">
        <v>3117</v>
      </c>
      <c r="S342" t="s">
        <v>152</v>
      </c>
      <c r="T342">
        <f t="shared" si="0"/>
        <v>155</v>
      </c>
      <c r="U342" t="str">
        <f t="shared" si="1"/>
        <v>Northeim</v>
      </c>
      <c r="V342" s="2">
        <v>22.48957330766763</v>
      </c>
      <c r="W342" s="2">
        <v>45.299967917869751</v>
      </c>
      <c r="X342" s="2">
        <v>8.1809432146294512</v>
      </c>
      <c r="Y342" s="2">
        <v>24.029515559833172</v>
      </c>
      <c r="Z342" s="2">
        <v>100</v>
      </c>
    </row>
    <row r="343" spans="2:26">
      <c r="B343">
        <v>157</v>
      </c>
      <c r="C343" t="s">
        <v>99</v>
      </c>
      <c r="D343" s="39" t="s">
        <v>41</v>
      </c>
      <c r="E343" s="43">
        <v>32164</v>
      </c>
      <c r="F343" s="43">
        <v>17073</v>
      </c>
      <c r="G343" s="43">
        <v>15091</v>
      </c>
      <c r="H343" s="43">
        <v>29551</v>
      </c>
      <c r="I343" s="43">
        <v>15182</v>
      </c>
      <c r="J343" s="43">
        <v>14369</v>
      </c>
      <c r="K343" s="46">
        <v>2590</v>
      </c>
      <c r="L343" s="43">
        <v>1871</v>
      </c>
      <c r="M343" s="43">
        <v>719</v>
      </c>
      <c r="N343" s="46">
        <v>787</v>
      </c>
      <c r="O343" s="46">
        <v>863</v>
      </c>
      <c r="P343" s="46">
        <v>178</v>
      </c>
      <c r="Q343" s="46">
        <v>762</v>
      </c>
      <c r="R343" s="45">
        <v>2590</v>
      </c>
      <c r="S343" t="s">
        <v>152</v>
      </c>
      <c r="T343">
        <f t="shared" si="0"/>
        <v>157</v>
      </c>
      <c r="U343" t="str">
        <f t="shared" si="1"/>
        <v>Peine</v>
      </c>
      <c r="V343" s="2">
        <v>30.386100386100384</v>
      </c>
      <c r="W343" s="2">
        <v>33.320463320463325</v>
      </c>
      <c r="X343" s="2">
        <v>6.8725868725868722</v>
      </c>
      <c r="Y343" s="2">
        <v>29.420849420849422</v>
      </c>
      <c r="Z343" s="2">
        <v>100.00000000000001</v>
      </c>
    </row>
    <row r="344" spans="2:26">
      <c r="B344">
        <v>158</v>
      </c>
      <c r="C344" t="s">
        <v>100</v>
      </c>
      <c r="D344" s="39" t="s">
        <v>42</v>
      </c>
      <c r="E344" s="43">
        <v>24876</v>
      </c>
      <c r="F344" s="43">
        <v>11402</v>
      </c>
      <c r="G344" s="43">
        <v>13474</v>
      </c>
      <c r="H344" s="43">
        <v>23462</v>
      </c>
      <c r="I344" s="43">
        <v>10528</v>
      </c>
      <c r="J344" s="43">
        <v>12934</v>
      </c>
      <c r="K344" s="46">
        <v>1412</v>
      </c>
      <c r="L344" s="43">
        <v>873</v>
      </c>
      <c r="M344" s="43">
        <v>539</v>
      </c>
      <c r="N344" s="46">
        <v>319</v>
      </c>
      <c r="O344" s="46">
        <v>568</v>
      </c>
      <c r="P344" s="46">
        <v>171</v>
      </c>
      <c r="Q344" s="46">
        <v>354</v>
      </c>
      <c r="R344" s="45">
        <v>1412</v>
      </c>
      <c r="S344" t="s">
        <v>152</v>
      </c>
      <c r="T344">
        <f t="shared" si="0"/>
        <v>158</v>
      </c>
      <c r="U344" t="str">
        <f t="shared" si="1"/>
        <v>Wolfenbüttel</v>
      </c>
      <c r="V344" s="2">
        <v>22.592067988668553</v>
      </c>
      <c r="W344" s="2">
        <v>40.226628895184135</v>
      </c>
      <c r="X344" s="2">
        <v>12.110481586402265</v>
      </c>
      <c r="Y344" s="2">
        <v>25.070821529745039</v>
      </c>
      <c r="Z344" s="2">
        <v>100</v>
      </c>
    </row>
    <row r="345" spans="2:26">
      <c r="B345">
        <v>159</v>
      </c>
      <c r="C345" t="s">
        <v>95</v>
      </c>
      <c r="D345" s="39" t="s">
        <v>43</v>
      </c>
      <c r="E345" s="43">
        <v>129083</v>
      </c>
      <c r="F345" s="43">
        <v>66564</v>
      </c>
      <c r="G345" s="43">
        <v>62519</v>
      </c>
      <c r="H345" s="43">
        <v>120386</v>
      </c>
      <c r="I345" s="43">
        <v>61270</v>
      </c>
      <c r="J345" s="43">
        <v>59116</v>
      </c>
      <c r="K345" s="46">
        <v>8659</v>
      </c>
      <c r="L345" s="43">
        <v>5270</v>
      </c>
      <c r="M345" s="43">
        <v>3389</v>
      </c>
      <c r="N345" s="46">
        <v>2021</v>
      </c>
      <c r="O345" s="46">
        <v>2539</v>
      </c>
      <c r="P345" s="46">
        <v>2521</v>
      </c>
      <c r="Q345" s="46">
        <v>1578</v>
      </c>
      <c r="R345" s="45">
        <v>8659</v>
      </c>
      <c r="S345" t="s">
        <v>152</v>
      </c>
      <c r="T345">
        <f t="shared" si="0"/>
        <v>159</v>
      </c>
      <c r="U345" t="str">
        <f t="shared" si="1"/>
        <v>Göttingen</v>
      </c>
      <c r="V345" s="2">
        <v>23.33987758401663</v>
      </c>
      <c r="W345" s="2">
        <v>29.322092620394962</v>
      </c>
      <c r="X345" s="2">
        <v>29.114216422219659</v>
      </c>
      <c r="Y345" s="2">
        <v>18.223813373368749</v>
      </c>
      <c r="Z345" s="2">
        <v>100</v>
      </c>
    </row>
    <row r="346" spans="2:26">
      <c r="B346">
        <v>2</v>
      </c>
      <c r="C346" t="s">
        <v>138</v>
      </c>
      <c r="D346" s="39" t="s">
        <v>44</v>
      </c>
      <c r="E346" s="43">
        <v>831428</v>
      </c>
      <c r="F346" s="43">
        <v>442454</v>
      </c>
      <c r="G346" s="43">
        <v>388974</v>
      </c>
      <c r="H346" s="43">
        <v>751603</v>
      </c>
      <c r="I346" s="43">
        <v>391704</v>
      </c>
      <c r="J346" s="43">
        <v>359899</v>
      </c>
      <c r="K346" s="46">
        <v>79418</v>
      </c>
      <c r="L346" s="43">
        <v>50474</v>
      </c>
      <c r="M346" s="43">
        <v>28944</v>
      </c>
      <c r="N346" s="46">
        <v>20904</v>
      </c>
      <c r="O346" s="46">
        <v>26346</v>
      </c>
      <c r="P346" s="46">
        <v>9486</v>
      </c>
      <c r="Q346" s="46">
        <v>22682</v>
      </c>
      <c r="R346" s="45">
        <v>79418</v>
      </c>
      <c r="S346" t="s">
        <v>152</v>
      </c>
      <c r="T346">
        <f t="shared" si="0"/>
        <v>2</v>
      </c>
      <c r="U346" t="str">
        <f t="shared" si="1"/>
        <v>Hannover</v>
      </c>
      <c r="V346" s="2">
        <v>26.321488831247326</v>
      </c>
      <c r="W346" s="2">
        <v>33.173839683698908</v>
      </c>
      <c r="X346" s="2">
        <v>11.944395477095872</v>
      </c>
      <c r="Y346" s="2">
        <v>28.560276007957892</v>
      </c>
      <c r="Z346" s="2">
        <v>100</v>
      </c>
    </row>
    <row r="347" spans="2:26">
      <c r="B347">
        <v>241</v>
      </c>
      <c r="C347" t="s">
        <v>137</v>
      </c>
      <c r="D347" s="39" t="s">
        <v>45</v>
      </c>
      <c r="E347" s="43">
        <v>509668</v>
      </c>
      <c r="F347" s="43">
        <v>272704</v>
      </c>
      <c r="G347" s="43">
        <v>236964</v>
      </c>
      <c r="H347" s="43">
        <v>453174</v>
      </c>
      <c r="I347" s="43">
        <v>237484</v>
      </c>
      <c r="J347" s="43">
        <v>215690</v>
      </c>
      <c r="K347" s="46">
        <v>56204</v>
      </c>
      <c r="L347" s="43">
        <v>35024</v>
      </c>
      <c r="M347" s="43">
        <v>21180</v>
      </c>
      <c r="N347" s="46">
        <v>14972</v>
      </c>
      <c r="O347" s="46">
        <v>18258</v>
      </c>
      <c r="P347" s="46">
        <v>7179</v>
      </c>
      <c r="Q347" s="46">
        <v>15795</v>
      </c>
      <c r="R347" s="45">
        <v>56204</v>
      </c>
      <c r="S347" t="s">
        <v>152</v>
      </c>
      <c r="T347">
        <f t="shared" si="0"/>
        <v>241</v>
      </c>
      <c r="U347" t="str">
        <f t="shared" si="1"/>
        <v>Hannover,Region</v>
      </c>
      <c r="V347" s="2">
        <v>26.638673404028186</v>
      </c>
      <c r="W347" s="2">
        <v>32.485232367803</v>
      </c>
      <c r="X347" s="2">
        <v>12.773112234004696</v>
      </c>
      <c r="Y347" s="2">
        <v>28.102981994164118</v>
      </c>
      <c r="Z347" s="2">
        <v>100</v>
      </c>
    </row>
    <row r="348" spans="2:26">
      <c r="B348">
        <v>241001</v>
      </c>
      <c r="C348" t="s">
        <v>136</v>
      </c>
      <c r="D348" s="39" t="s">
        <v>46</v>
      </c>
      <c r="E348" s="43">
        <v>324727</v>
      </c>
      <c r="F348" s="43">
        <v>171976</v>
      </c>
      <c r="G348" s="43">
        <v>152751</v>
      </c>
      <c r="H348" s="43">
        <v>288598</v>
      </c>
      <c r="I348" s="43">
        <v>150232</v>
      </c>
      <c r="J348" s="43">
        <v>138366</v>
      </c>
      <c r="K348" s="46">
        <v>35942</v>
      </c>
      <c r="L348" s="43">
        <v>21620</v>
      </c>
      <c r="M348" s="43">
        <v>14322</v>
      </c>
      <c r="N348" s="46">
        <v>9237</v>
      </c>
      <c r="O348" s="46">
        <v>11528</v>
      </c>
      <c r="P348" s="46">
        <v>5623</v>
      </c>
      <c r="Q348" s="46">
        <v>9554</v>
      </c>
      <c r="R348" s="45">
        <v>35942</v>
      </c>
      <c r="S348" t="s">
        <v>152</v>
      </c>
      <c r="T348">
        <f t="shared" si="0"/>
        <v>241001</v>
      </c>
      <c r="U348" t="str">
        <f t="shared" si="1"/>
        <v>Hannover,Landeshauptstadt</v>
      </c>
      <c r="V348" s="2">
        <v>25.699738467531024</v>
      </c>
      <c r="W348" s="2">
        <v>32.073896833787771</v>
      </c>
      <c r="X348" s="2">
        <v>15.644649713427189</v>
      </c>
      <c r="Y348" s="2">
        <v>26.581714985254017</v>
      </c>
      <c r="Z348" s="2">
        <v>100</v>
      </c>
    </row>
    <row r="349" spans="2:26">
      <c r="B349">
        <v>241999</v>
      </c>
      <c r="C349" t="s">
        <v>145</v>
      </c>
      <c r="D349" s="39"/>
      <c r="E349" s="43">
        <f>E347-E348</f>
        <v>184941</v>
      </c>
      <c r="F349" s="43">
        <f t="shared" ref="F349:Q349" si="2">F347-F348</f>
        <v>100728</v>
      </c>
      <c r="G349" s="43">
        <f t="shared" si="2"/>
        <v>84213</v>
      </c>
      <c r="H349" s="43">
        <f t="shared" si="2"/>
        <v>164576</v>
      </c>
      <c r="I349" s="43">
        <f t="shared" si="2"/>
        <v>87252</v>
      </c>
      <c r="J349" s="43">
        <f t="shared" si="2"/>
        <v>77324</v>
      </c>
      <c r="K349" s="46">
        <f t="shared" si="2"/>
        <v>20262</v>
      </c>
      <c r="L349" s="43">
        <f t="shared" si="2"/>
        <v>13404</v>
      </c>
      <c r="M349" s="43">
        <f t="shared" si="2"/>
        <v>6858</v>
      </c>
      <c r="N349" s="46">
        <f t="shared" si="2"/>
        <v>5735</v>
      </c>
      <c r="O349" s="46">
        <f t="shared" si="2"/>
        <v>6730</v>
      </c>
      <c r="P349" s="46">
        <f t="shared" si="2"/>
        <v>1556</v>
      </c>
      <c r="Q349" s="46">
        <f t="shared" si="2"/>
        <v>6241</v>
      </c>
      <c r="R349" s="45">
        <v>35942</v>
      </c>
      <c r="S349" t="s">
        <v>152</v>
      </c>
      <c r="T349">
        <f t="shared" si="0"/>
        <v>241999</v>
      </c>
      <c r="U349" t="str">
        <f t="shared" si="1"/>
        <v>Hannover, Umland</v>
      </c>
      <c r="V349" s="2">
        <f>N349/$K$349*100</f>
        <v>28.304214786299475</v>
      </c>
      <c r="W349" s="2">
        <f>O349/$K$349*100</f>
        <v>33.214885006415948</v>
      </c>
      <c r="X349" s="2">
        <f>P349/$K$349*100</f>
        <v>7.6793998618102846</v>
      </c>
      <c r="Y349" s="2">
        <f>Q349/$K$349*100</f>
        <v>30.801500345474288</v>
      </c>
      <c r="Z349" s="2">
        <f>SUM(V349:Y349)</f>
        <v>100</v>
      </c>
    </row>
    <row r="350" spans="2:26">
      <c r="B350">
        <v>251</v>
      </c>
      <c r="C350" t="s">
        <v>101</v>
      </c>
      <c r="D350" s="39" t="s">
        <v>47</v>
      </c>
      <c r="E350" s="43">
        <v>70423</v>
      </c>
      <c r="F350" s="43">
        <v>38285</v>
      </c>
      <c r="G350" s="43">
        <v>32138</v>
      </c>
      <c r="H350" s="43">
        <v>64741</v>
      </c>
      <c r="I350" s="43">
        <v>34323</v>
      </c>
      <c r="J350" s="43">
        <v>30418</v>
      </c>
      <c r="K350" s="46">
        <v>5644</v>
      </c>
      <c r="L350" s="43">
        <v>3930</v>
      </c>
      <c r="M350" s="43">
        <v>1714</v>
      </c>
      <c r="N350" s="46">
        <v>1326</v>
      </c>
      <c r="O350" s="46">
        <v>1820</v>
      </c>
      <c r="P350" s="46">
        <v>383</v>
      </c>
      <c r="Q350" s="46">
        <v>2115</v>
      </c>
      <c r="R350" s="45">
        <v>5644</v>
      </c>
      <c r="S350" t="s">
        <v>152</v>
      </c>
      <c r="T350">
        <f t="shared" si="0"/>
        <v>251</v>
      </c>
      <c r="U350" t="str">
        <f t="shared" si="1"/>
        <v>Diepholz</v>
      </c>
      <c r="V350" s="2">
        <v>23.493975903614459</v>
      </c>
      <c r="W350" s="2">
        <v>32.246633593196314</v>
      </c>
      <c r="X350" s="2">
        <v>6.785967399007796</v>
      </c>
      <c r="Y350" s="2">
        <v>37.473423104181428</v>
      </c>
      <c r="Z350" s="2">
        <v>100</v>
      </c>
    </row>
    <row r="351" spans="2:26">
      <c r="B351">
        <v>252</v>
      </c>
      <c r="C351" t="s">
        <v>102</v>
      </c>
      <c r="D351" s="39" t="s">
        <v>48</v>
      </c>
      <c r="E351" s="43">
        <v>52027</v>
      </c>
      <c r="F351" s="43">
        <v>25913</v>
      </c>
      <c r="G351" s="43">
        <v>26114</v>
      </c>
      <c r="H351" s="43">
        <v>48329</v>
      </c>
      <c r="I351" s="43">
        <v>23638</v>
      </c>
      <c r="J351" s="43">
        <v>24691</v>
      </c>
      <c r="K351" s="46">
        <v>3678</v>
      </c>
      <c r="L351" s="43">
        <v>2263</v>
      </c>
      <c r="M351" s="43">
        <v>1415</v>
      </c>
      <c r="N351" s="46">
        <v>968</v>
      </c>
      <c r="O351" s="46">
        <v>1384</v>
      </c>
      <c r="P351" s="46">
        <v>390</v>
      </c>
      <c r="Q351" s="46">
        <v>936</v>
      </c>
      <c r="R351" s="45">
        <v>3678</v>
      </c>
      <c r="S351" t="s">
        <v>152</v>
      </c>
      <c r="T351">
        <f t="shared" si="0"/>
        <v>252</v>
      </c>
      <c r="U351" t="str">
        <f t="shared" si="1"/>
        <v>Hameln-Pyrmont</v>
      </c>
      <c r="V351" s="2">
        <v>26.318651441000547</v>
      </c>
      <c r="W351" s="2">
        <v>37.629146275149537</v>
      </c>
      <c r="X351" s="2">
        <v>10.60358890701468</v>
      </c>
      <c r="Y351" s="2">
        <v>25.44861337683524</v>
      </c>
      <c r="Z351" s="2">
        <v>100</v>
      </c>
    </row>
    <row r="352" spans="2:26">
      <c r="B352">
        <v>254</v>
      </c>
      <c r="C352" t="s">
        <v>103</v>
      </c>
      <c r="D352" s="39" t="s">
        <v>49</v>
      </c>
      <c r="E352" s="43">
        <v>91936</v>
      </c>
      <c r="F352" s="43">
        <v>47541</v>
      </c>
      <c r="G352" s="43">
        <v>44395</v>
      </c>
      <c r="H352" s="43">
        <v>86145</v>
      </c>
      <c r="I352" s="43">
        <v>43829</v>
      </c>
      <c r="J352" s="43">
        <v>42316</v>
      </c>
      <c r="K352" s="46">
        <v>5755</v>
      </c>
      <c r="L352" s="43">
        <v>3694</v>
      </c>
      <c r="M352" s="43">
        <v>2061</v>
      </c>
      <c r="N352" s="46">
        <v>1437</v>
      </c>
      <c r="O352" s="46">
        <v>2043</v>
      </c>
      <c r="P352" s="46">
        <v>900</v>
      </c>
      <c r="Q352" s="46">
        <v>1375</v>
      </c>
      <c r="R352" s="45">
        <v>5755</v>
      </c>
      <c r="S352" t="s">
        <v>152</v>
      </c>
      <c r="T352">
        <f t="shared" si="0"/>
        <v>254</v>
      </c>
      <c r="U352" t="str">
        <f t="shared" si="1"/>
        <v>Hildesheim</v>
      </c>
      <c r="V352" s="2">
        <v>24.969591659426584</v>
      </c>
      <c r="W352" s="2">
        <v>35.499565595134662</v>
      </c>
      <c r="X352" s="2">
        <v>15.638575152041703</v>
      </c>
      <c r="Y352" s="2">
        <v>23.892267593397047</v>
      </c>
      <c r="Z352" s="2">
        <v>100</v>
      </c>
    </row>
    <row r="353" spans="2:26">
      <c r="B353">
        <v>255</v>
      </c>
      <c r="C353" t="s">
        <v>104</v>
      </c>
      <c r="D353" s="39" t="s">
        <v>50</v>
      </c>
      <c r="E353" s="43">
        <v>22487</v>
      </c>
      <c r="F353" s="43">
        <v>12483</v>
      </c>
      <c r="G353" s="43">
        <v>10004</v>
      </c>
      <c r="H353" s="43">
        <v>21221</v>
      </c>
      <c r="I353" s="43">
        <v>11638</v>
      </c>
      <c r="J353" s="43">
        <v>9583</v>
      </c>
      <c r="K353" s="46">
        <v>1260</v>
      </c>
      <c r="L353" s="43">
        <v>840</v>
      </c>
      <c r="M353" s="43">
        <v>420</v>
      </c>
      <c r="N353" s="46">
        <v>360</v>
      </c>
      <c r="O353" s="46">
        <v>442</v>
      </c>
      <c r="P353" s="46">
        <v>141</v>
      </c>
      <c r="Q353" s="46">
        <v>317</v>
      </c>
      <c r="R353" s="45">
        <v>1260</v>
      </c>
      <c r="S353" t="s">
        <v>152</v>
      </c>
      <c r="T353">
        <f t="shared" si="0"/>
        <v>255</v>
      </c>
      <c r="U353" t="str">
        <f t="shared" si="1"/>
        <v>Holzminden</v>
      </c>
      <c r="V353" s="2">
        <v>28.571428571428569</v>
      </c>
      <c r="W353" s="2">
        <v>35.079365079365076</v>
      </c>
      <c r="X353" s="2">
        <v>11.190476190476192</v>
      </c>
      <c r="Y353" s="2">
        <v>25.158730158730158</v>
      </c>
      <c r="Z353" s="2">
        <v>100</v>
      </c>
    </row>
    <row r="354" spans="2:26">
      <c r="B354">
        <v>256</v>
      </c>
      <c r="C354" t="s">
        <v>105</v>
      </c>
      <c r="D354" s="39" t="s">
        <v>51</v>
      </c>
      <c r="E354" s="43">
        <v>39714</v>
      </c>
      <c r="F354" s="43">
        <v>22071</v>
      </c>
      <c r="G354" s="43">
        <v>17643</v>
      </c>
      <c r="H354" s="43">
        <v>36261</v>
      </c>
      <c r="I354" s="43">
        <v>19591</v>
      </c>
      <c r="J354" s="43">
        <v>16670</v>
      </c>
      <c r="K354" s="46">
        <v>3442</v>
      </c>
      <c r="L354" s="43">
        <v>2472</v>
      </c>
      <c r="M354" s="43">
        <v>970</v>
      </c>
      <c r="N354" s="46">
        <v>940</v>
      </c>
      <c r="O354" s="46">
        <v>904</v>
      </c>
      <c r="P354" s="46">
        <v>215</v>
      </c>
      <c r="Q354" s="46">
        <v>1383</v>
      </c>
      <c r="R354" s="45">
        <v>3442</v>
      </c>
      <c r="S354" t="s">
        <v>152</v>
      </c>
      <c r="T354">
        <f t="shared" si="0"/>
        <v>256</v>
      </c>
      <c r="U354" t="str">
        <f t="shared" si="1"/>
        <v>Nienburg (Weser)</v>
      </c>
      <c r="V354" s="2">
        <v>27.309703660662404</v>
      </c>
      <c r="W354" s="2">
        <v>26.263800116211506</v>
      </c>
      <c r="X354" s="2">
        <v>6.2463683904706562</v>
      </c>
      <c r="Y354" s="2">
        <v>40.18012783265543</v>
      </c>
      <c r="Z354" s="2">
        <v>100</v>
      </c>
    </row>
    <row r="355" spans="2:26">
      <c r="B355">
        <v>257</v>
      </c>
      <c r="C355" t="s">
        <v>106</v>
      </c>
      <c r="D355" s="39" t="s">
        <v>52</v>
      </c>
      <c r="E355" s="43">
        <v>45173</v>
      </c>
      <c r="F355" s="43">
        <v>23457</v>
      </c>
      <c r="G355" s="43">
        <v>21716</v>
      </c>
      <c r="H355" s="43">
        <v>41732</v>
      </c>
      <c r="I355" s="43">
        <v>21201</v>
      </c>
      <c r="J355" s="43">
        <v>20531</v>
      </c>
      <c r="K355" s="46">
        <v>3435</v>
      </c>
      <c r="L355" s="43">
        <v>2251</v>
      </c>
      <c r="M355" s="43">
        <v>1184</v>
      </c>
      <c r="N355" s="46">
        <v>901</v>
      </c>
      <c r="O355" s="46">
        <v>1495</v>
      </c>
      <c r="P355" s="46">
        <v>278</v>
      </c>
      <c r="Q355" s="46">
        <v>761</v>
      </c>
      <c r="R355" s="45">
        <v>3435</v>
      </c>
      <c r="S355" t="s">
        <v>152</v>
      </c>
      <c r="T355">
        <f t="shared" si="0"/>
        <v>257</v>
      </c>
      <c r="U355" t="str">
        <f t="shared" si="1"/>
        <v>Schaumburg</v>
      </c>
      <c r="V355" s="2">
        <v>26.22998544395924</v>
      </c>
      <c r="W355" s="2">
        <v>43.522561863173216</v>
      </c>
      <c r="X355" s="2">
        <v>8.0931586608442512</v>
      </c>
      <c r="Y355" s="2">
        <v>22.154294032023287</v>
      </c>
      <c r="Z355" s="2">
        <v>100</v>
      </c>
    </row>
    <row r="356" spans="2:26">
      <c r="B356">
        <v>3</v>
      </c>
      <c r="C356" t="s">
        <v>111</v>
      </c>
      <c r="D356" s="39" t="s">
        <v>53</v>
      </c>
      <c r="E356" s="43">
        <v>510811</v>
      </c>
      <c r="F356" s="43">
        <v>262870</v>
      </c>
      <c r="G356" s="43">
        <v>247941</v>
      </c>
      <c r="H356" s="43">
        <v>470697</v>
      </c>
      <c r="I356" s="43">
        <v>235251</v>
      </c>
      <c r="J356" s="43">
        <v>235446</v>
      </c>
      <c r="K356" s="46">
        <v>39896</v>
      </c>
      <c r="L356" s="43">
        <v>27474</v>
      </c>
      <c r="M356" s="43">
        <v>12422</v>
      </c>
      <c r="N356" s="46">
        <v>9602</v>
      </c>
      <c r="O356" s="46">
        <v>12094</v>
      </c>
      <c r="P356" s="46">
        <v>3557</v>
      </c>
      <c r="Q356" s="46">
        <v>14643</v>
      </c>
      <c r="R356" s="45">
        <v>39896</v>
      </c>
      <c r="S356" t="s">
        <v>152</v>
      </c>
      <c r="T356">
        <f t="shared" si="0"/>
        <v>3</v>
      </c>
      <c r="U356" t="str">
        <f t="shared" si="1"/>
        <v>Lüneburg</v>
      </c>
      <c r="V356" s="2">
        <v>24.067575696811712</v>
      </c>
      <c r="W356" s="2">
        <v>30.313815921395626</v>
      </c>
      <c r="X356" s="2">
        <v>8.9156807700020053</v>
      </c>
      <c r="Y356" s="2">
        <v>36.702927611790656</v>
      </c>
      <c r="Z356" s="2">
        <v>100</v>
      </c>
    </row>
    <row r="357" spans="2:26">
      <c r="B357">
        <v>351</v>
      </c>
      <c r="C357" t="s">
        <v>107</v>
      </c>
      <c r="D357" s="39" t="s">
        <v>54</v>
      </c>
      <c r="E357" s="43">
        <v>57180</v>
      </c>
      <c r="F357" s="43">
        <v>29117</v>
      </c>
      <c r="G357" s="43">
        <v>28063</v>
      </c>
      <c r="H357" s="43">
        <v>53710</v>
      </c>
      <c r="I357" s="43">
        <v>26858</v>
      </c>
      <c r="J357" s="43">
        <v>26852</v>
      </c>
      <c r="K357" s="46">
        <v>3438</v>
      </c>
      <c r="L357" s="43">
        <v>2240</v>
      </c>
      <c r="M357" s="43">
        <v>1198</v>
      </c>
      <c r="N357" s="46">
        <v>1000</v>
      </c>
      <c r="O357" s="46">
        <v>1142</v>
      </c>
      <c r="P357" s="46">
        <v>466</v>
      </c>
      <c r="Q357" s="46">
        <v>830</v>
      </c>
      <c r="R357" s="45">
        <v>3438</v>
      </c>
      <c r="S357" t="s">
        <v>152</v>
      </c>
      <c r="T357">
        <f t="shared" si="0"/>
        <v>351</v>
      </c>
      <c r="U357" t="str">
        <f t="shared" si="1"/>
        <v>Celle</v>
      </c>
      <c r="V357" s="2">
        <v>29.086678301337987</v>
      </c>
      <c r="W357" s="2">
        <v>33.216986620127983</v>
      </c>
      <c r="X357" s="2">
        <v>13.554392088423503</v>
      </c>
      <c r="Y357" s="2">
        <v>24.141942990110529</v>
      </c>
      <c r="Z357" s="2">
        <v>100</v>
      </c>
    </row>
    <row r="358" spans="2:26">
      <c r="B358">
        <v>352</v>
      </c>
      <c r="C358" t="s">
        <v>108</v>
      </c>
      <c r="D358" s="39" t="s">
        <v>55</v>
      </c>
      <c r="E358" s="43">
        <v>47659</v>
      </c>
      <c r="F358" s="43">
        <v>23362</v>
      </c>
      <c r="G358" s="43">
        <v>24297</v>
      </c>
      <c r="H358" s="43">
        <v>43492</v>
      </c>
      <c r="I358" s="43">
        <v>20527</v>
      </c>
      <c r="J358" s="43">
        <v>22965</v>
      </c>
      <c r="K358" s="46">
        <v>4156</v>
      </c>
      <c r="L358" s="43">
        <v>2828</v>
      </c>
      <c r="M358" s="43">
        <v>1328</v>
      </c>
      <c r="N358" s="46">
        <v>989</v>
      </c>
      <c r="O358" s="46">
        <v>1203</v>
      </c>
      <c r="P358" s="46">
        <v>262</v>
      </c>
      <c r="Q358" s="46">
        <v>1702</v>
      </c>
      <c r="R358" s="45">
        <v>4156</v>
      </c>
      <c r="S358" t="s">
        <v>152</v>
      </c>
      <c r="T358">
        <f t="shared" si="0"/>
        <v>352</v>
      </c>
      <c r="U358" t="str">
        <f t="shared" si="1"/>
        <v>Cuxhaven</v>
      </c>
      <c r="V358" s="2">
        <v>23.796920115495666</v>
      </c>
      <c r="W358" s="2">
        <v>28.946102021174209</v>
      </c>
      <c r="X358" s="2">
        <v>6.3041385948026951</v>
      </c>
      <c r="Y358" s="2">
        <v>40.952839268527427</v>
      </c>
      <c r="Z358" s="2">
        <v>100</v>
      </c>
    </row>
    <row r="359" spans="2:26">
      <c r="B359">
        <v>353</v>
      </c>
      <c r="C359" t="s">
        <v>109</v>
      </c>
      <c r="D359" s="39" t="s">
        <v>56</v>
      </c>
      <c r="E359" s="43">
        <v>64693</v>
      </c>
      <c r="F359" s="43">
        <v>34220</v>
      </c>
      <c r="G359" s="43">
        <v>30473</v>
      </c>
      <c r="H359" s="43">
        <v>56625</v>
      </c>
      <c r="I359" s="43">
        <v>28343</v>
      </c>
      <c r="J359" s="43">
        <v>28282</v>
      </c>
      <c r="K359" s="46">
        <v>8032</v>
      </c>
      <c r="L359" s="43">
        <v>5853</v>
      </c>
      <c r="M359" s="43">
        <v>2179</v>
      </c>
      <c r="N359" s="46">
        <v>2026</v>
      </c>
      <c r="O359" s="46">
        <v>2266</v>
      </c>
      <c r="P359" s="46">
        <v>543</v>
      </c>
      <c r="Q359" s="46">
        <v>3197</v>
      </c>
      <c r="R359" s="45">
        <v>8032</v>
      </c>
      <c r="S359" t="s">
        <v>152</v>
      </c>
      <c r="T359">
        <f t="shared" si="0"/>
        <v>353</v>
      </c>
      <c r="U359" t="str">
        <f t="shared" si="1"/>
        <v>Harburg</v>
      </c>
      <c r="V359" s="2">
        <v>25.224103585657371</v>
      </c>
      <c r="W359" s="2">
        <v>28.212151394422314</v>
      </c>
      <c r="X359" s="2">
        <v>6.7604581673306772</v>
      </c>
      <c r="Y359" s="2">
        <v>39.803286852589643</v>
      </c>
      <c r="Z359" s="2">
        <v>100</v>
      </c>
    </row>
    <row r="360" spans="2:26">
      <c r="B360">
        <v>354</v>
      </c>
      <c r="C360" t="s">
        <v>110</v>
      </c>
      <c r="D360" s="39" t="s">
        <v>57</v>
      </c>
      <c r="E360" s="43">
        <v>14265</v>
      </c>
      <c r="F360" s="43">
        <v>6900</v>
      </c>
      <c r="G360" s="43">
        <v>7365</v>
      </c>
      <c r="H360" s="43">
        <v>13587</v>
      </c>
      <c r="I360" s="43">
        <v>6502</v>
      </c>
      <c r="J360" s="43">
        <v>7085</v>
      </c>
      <c r="K360" s="46">
        <v>677</v>
      </c>
      <c r="L360" s="43">
        <v>397</v>
      </c>
      <c r="M360" s="43">
        <v>280</v>
      </c>
      <c r="N360" s="46">
        <v>134</v>
      </c>
      <c r="O360" s="46">
        <v>195</v>
      </c>
      <c r="P360" s="46">
        <v>60</v>
      </c>
      <c r="Q360" s="46">
        <v>288</v>
      </c>
      <c r="R360" s="45">
        <v>677</v>
      </c>
      <c r="S360" t="s">
        <v>152</v>
      </c>
      <c r="T360">
        <f t="shared" si="0"/>
        <v>354</v>
      </c>
      <c r="U360" t="str">
        <f t="shared" si="1"/>
        <v>Lüchow-Dannenberg</v>
      </c>
      <c r="V360" s="2">
        <v>19.793205317577549</v>
      </c>
      <c r="W360" s="2">
        <v>28.80354505169867</v>
      </c>
      <c r="X360" s="2">
        <v>8.862629246676514</v>
      </c>
      <c r="Y360" s="2">
        <v>42.540620384047266</v>
      </c>
      <c r="Z360" s="2">
        <v>100</v>
      </c>
    </row>
    <row r="361" spans="2:26">
      <c r="B361">
        <v>355</v>
      </c>
      <c r="C361" t="s">
        <v>111</v>
      </c>
      <c r="D361" s="39" t="s">
        <v>58</v>
      </c>
      <c r="E361" s="43">
        <v>58362</v>
      </c>
      <c r="F361" s="43">
        <v>29229</v>
      </c>
      <c r="G361" s="43">
        <v>29133</v>
      </c>
      <c r="H361" s="43">
        <v>54677</v>
      </c>
      <c r="I361" s="43">
        <v>26789</v>
      </c>
      <c r="J361" s="43">
        <v>27888</v>
      </c>
      <c r="K361" s="46">
        <v>3651</v>
      </c>
      <c r="L361" s="43">
        <v>2418</v>
      </c>
      <c r="M361" s="43">
        <v>1233</v>
      </c>
      <c r="N361" s="46">
        <v>963</v>
      </c>
      <c r="O361" s="46">
        <v>1152</v>
      </c>
      <c r="P361" s="46">
        <v>506</v>
      </c>
      <c r="Q361" s="46">
        <v>1030</v>
      </c>
      <c r="R361" s="45">
        <v>3651</v>
      </c>
      <c r="S361" t="s">
        <v>152</v>
      </c>
      <c r="T361">
        <f t="shared" si="0"/>
        <v>355</v>
      </c>
      <c r="U361" t="str">
        <f t="shared" si="1"/>
        <v>Lüneburg</v>
      </c>
      <c r="V361" s="2">
        <v>26.376335250616268</v>
      </c>
      <c r="W361" s="2">
        <v>31.55299917830731</v>
      </c>
      <c r="X361" s="2">
        <v>13.85921665297179</v>
      </c>
      <c r="Y361" s="2">
        <v>28.21144891810463</v>
      </c>
      <c r="Z361" s="2">
        <v>100</v>
      </c>
    </row>
    <row r="362" spans="2:26">
      <c r="B362">
        <v>356</v>
      </c>
      <c r="C362" t="s">
        <v>112</v>
      </c>
      <c r="D362" s="39" t="s">
        <v>59</v>
      </c>
      <c r="E362" s="43">
        <v>26394</v>
      </c>
      <c r="F362" s="43">
        <v>13205</v>
      </c>
      <c r="G362" s="43">
        <v>13189</v>
      </c>
      <c r="H362" s="43">
        <v>24683</v>
      </c>
      <c r="I362" s="43">
        <v>12035</v>
      </c>
      <c r="J362" s="43">
        <v>12648</v>
      </c>
      <c r="K362" s="46">
        <v>1703</v>
      </c>
      <c r="L362" s="43">
        <v>1163</v>
      </c>
      <c r="M362" s="43">
        <v>540</v>
      </c>
      <c r="N362" s="46">
        <v>433</v>
      </c>
      <c r="O362" s="46">
        <v>568</v>
      </c>
      <c r="P362" s="46">
        <v>170</v>
      </c>
      <c r="Q362" s="46">
        <v>532</v>
      </c>
      <c r="R362" s="45">
        <v>1703</v>
      </c>
      <c r="S362" t="s">
        <v>152</v>
      </c>
      <c r="T362">
        <f t="shared" si="0"/>
        <v>356</v>
      </c>
      <c r="U362" t="str">
        <f t="shared" si="1"/>
        <v>Osterholz</v>
      </c>
      <c r="V362" s="2">
        <v>25.425719318849087</v>
      </c>
      <c r="W362" s="2">
        <v>33.352906635349385</v>
      </c>
      <c r="X362" s="2">
        <v>9.9823840281855549</v>
      </c>
      <c r="Y362" s="2">
        <v>31.238990017615968</v>
      </c>
      <c r="Z362" s="2">
        <v>100</v>
      </c>
    </row>
    <row r="363" spans="2:26">
      <c r="B363">
        <v>357</v>
      </c>
      <c r="C363" t="s">
        <v>113</v>
      </c>
      <c r="D363" s="39" t="s">
        <v>60</v>
      </c>
      <c r="E363" s="43">
        <v>55730</v>
      </c>
      <c r="F363" s="43">
        <v>29391</v>
      </c>
      <c r="G363" s="43">
        <v>26339</v>
      </c>
      <c r="H363" s="43">
        <v>52095</v>
      </c>
      <c r="I363" s="43">
        <v>26906</v>
      </c>
      <c r="J363" s="43">
        <v>25189</v>
      </c>
      <c r="K363" s="46">
        <v>3606</v>
      </c>
      <c r="L363" s="43">
        <v>2464</v>
      </c>
      <c r="M363" s="43">
        <v>1142</v>
      </c>
      <c r="N363" s="46">
        <v>810</v>
      </c>
      <c r="O363" s="46">
        <v>1255</v>
      </c>
      <c r="P363" s="46">
        <v>314</v>
      </c>
      <c r="Q363" s="46">
        <v>1227</v>
      </c>
      <c r="R363" s="45">
        <v>3606</v>
      </c>
      <c r="S363" t="s">
        <v>152</v>
      </c>
      <c r="T363">
        <f t="shared" si="0"/>
        <v>357</v>
      </c>
      <c r="U363" t="str">
        <f t="shared" si="1"/>
        <v>Rotenburg (Wümme)</v>
      </c>
      <c r="V363" s="2">
        <v>22.462562396006653</v>
      </c>
      <c r="W363" s="2">
        <v>34.803105934553521</v>
      </c>
      <c r="X363" s="2">
        <v>8.7077093732667787</v>
      </c>
      <c r="Y363" s="2">
        <v>34.026622296173045</v>
      </c>
      <c r="Z363" s="2">
        <v>100</v>
      </c>
    </row>
    <row r="364" spans="2:26">
      <c r="B364">
        <v>358</v>
      </c>
      <c r="C364" t="s">
        <v>114</v>
      </c>
      <c r="D364" s="39" t="s">
        <v>61</v>
      </c>
      <c r="E364" s="43">
        <v>47482</v>
      </c>
      <c r="F364" s="43">
        <v>24781</v>
      </c>
      <c r="G364" s="43">
        <v>22701</v>
      </c>
      <c r="H364" s="43">
        <v>43669</v>
      </c>
      <c r="I364" s="43">
        <v>22261</v>
      </c>
      <c r="J364" s="43">
        <v>21408</v>
      </c>
      <c r="K364" s="46">
        <v>3797</v>
      </c>
      <c r="L364" s="43">
        <v>2508</v>
      </c>
      <c r="M364" s="43">
        <v>1289</v>
      </c>
      <c r="N364" s="46">
        <v>792</v>
      </c>
      <c r="O364" s="46">
        <v>1397</v>
      </c>
      <c r="P364" s="46">
        <v>280</v>
      </c>
      <c r="Q364" s="46">
        <v>1328</v>
      </c>
      <c r="R364" s="45">
        <v>3797</v>
      </c>
      <c r="S364" t="s">
        <v>152</v>
      </c>
      <c r="T364">
        <f t="shared" si="0"/>
        <v>358</v>
      </c>
      <c r="U364" t="str">
        <f t="shared" si="1"/>
        <v>Heidekreis</v>
      </c>
      <c r="V364" s="2">
        <v>20.858572557282066</v>
      </c>
      <c r="W364" s="2">
        <v>36.792204371872536</v>
      </c>
      <c r="X364" s="2">
        <v>7.3742428232815378</v>
      </c>
      <c r="Y364" s="2">
        <v>34.974980247563863</v>
      </c>
      <c r="Z364" s="2">
        <v>100</v>
      </c>
    </row>
    <row r="365" spans="2:26">
      <c r="B365">
        <v>359</v>
      </c>
      <c r="C365" t="s">
        <v>115</v>
      </c>
      <c r="D365" s="39" t="s">
        <v>62</v>
      </c>
      <c r="E365" s="43">
        <v>62085</v>
      </c>
      <c r="F365" s="43">
        <v>32779</v>
      </c>
      <c r="G365" s="43">
        <v>29306</v>
      </c>
      <c r="H365" s="43">
        <v>57029</v>
      </c>
      <c r="I365" s="43">
        <v>29121</v>
      </c>
      <c r="J365" s="43">
        <v>27908</v>
      </c>
      <c r="K365" s="46">
        <v>5030</v>
      </c>
      <c r="L365" s="43">
        <v>3638</v>
      </c>
      <c r="M365" s="43">
        <v>1392</v>
      </c>
      <c r="N365" s="46">
        <v>1039</v>
      </c>
      <c r="O365" s="46">
        <v>1275</v>
      </c>
      <c r="P365" s="46">
        <v>388</v>
      </c>
      <c r="Q365" s="46">
        <v>2328</v>
      </c>
      <c r="R365" s="45">
        <v>5030</v>
      </c>
      <c r="S365" t="s">
        <v>152</v>
      </c>
      <c r="T365">
        <f t="shared" si="0"/>
        <v>359</v>
      </c>
      <c r="U365" t="str">
        <f t="shared" si="1"/>
        <v>Stade</v>
      </c>
      <c r="V365" s="2">
        <v>20.656063618290258</v>
      </c>
      <c r="W365" s="2">
        <v>25.347912524850898</v>
      </c>
      <c r="X365" s="2">
        <v>7.7137176938369789</v>
      </c>
      <c r="Y365" s="2">
        <v>46.282306163021872</v>
      </c>
      <c r="Z365" s="2">
        <v>100</v>
      </c>
    </row>
    <row r="366" spans="2:26">
      <c r="B366">
        <v>360</v>
      </c>
      <c r="C366" t="s">
        <v>116</v>
      </c>
      <c r="D366" s="39" t="s">
        <v>63</v>
      </c>
      <c r="E366" s="43">
        <v>29609</v>
      </c>
      <c r="F366" s="43">
        <v>14120</v>
      </c>
      <c r="G366" s="43">
        <v>15489</v>
      </c>
      <c r="H366" s="43">
        <v>28188</v>
      </c>
      <c r="I366" s="43">
        <v>13232</v>
      </c>
      <c r="J366" s="43">
        <v>14956</v>
      </c>
      <c r="K366" s="46">
        <v>1413</v>
      </c>
      <c r="L366" s="43">
        <v>883</v>
      </c>
      <c r="M366" s="43">
        <v>530</v>
      </c>
      <c r="N366" s="46">
        <v>276</v>
      </c>
      <c r="O366" s="46">
        <v>491</v>
      </c>
      <c r="P366" s="46">
        <v>206</v>
      </c>
      <c r="Q366" s="46">
        <v>440</v>
      </c>
      <c r="R366" s="45">
        <v>1413</v>
      </c>
      <c r="S366" t="s">
        <v>152</v>
      </c>
      <c r="T366">
        <f t="shared" si="0"/>
        <v>360</v>
      </c>
      <c r="U366" t="str">
        <f t="shared" si="1"/>
        <v>Uelzen</v>
      </c>
      <c r="V366" s="2">
        <v>19.53290870488323</v>
      </c>
      <c r="W366" s="2">
        <v>34.748761500353858</v>
      </c>
      <c r="X366" s="2">
        <v>14.578910120311395</v>
      </c>
      <c r="Y366" s="2">
        <v>31.139419674451524</v>
      </c>
      <c r="Z366" s="2">
        <v>100</v>
      </c>
    </row>
    <row r="367" spans="2:26">
      <c r="B367">
        <v>361</v>
      </c>
      <c r="C367" t="s">
        <v>117</v>
      </c>
      <c r="D367" s="39" t="s">
        <v>64</v>
      </c>
      <c r="E367" s="43">
        <v>47352</v>
      </c>
      <c r="F367" s="43">
        <v>25766</v>
      </c>
      <c r="G367" s="43">
        <v>21586</v>
      </c>
      <c r="H367" s="43">
        <v>42942</v>
      </c>
      <c r="I367" s="43">
        <v>22677</v>
      </c>
      <c r="J367" s="43">
        <v>20265</v>
      </c>
      <c r="K367" s="46">
        <v>4393</v>
      </c>
      <c r="L367" s="43">
        <v>3082</v>
      </c>
      <c r="M367" s="43">
        <v>1311</v>
      </c>
      <c r="N367" s="46">
        <v>1140</v>
      </c>
      <c r="O367" s="46">
        <v>1150</v>
      </c>
      <c r="P367" s="46">
        <v>362</v>
      </c>
      <c r="Q367" s="46">
        <v>1741</v>
      </c>
      <c r="R367" s="45">
        <v>4393</v>
      </c>
      <c r="S367" t="s">
        <v>152</v>
      </c>
      <c r="T367">
        <f t="shared" si="0"/>
        <v>361</v>
      </c>
      <c r="U367" t="str">
        <f t="shared" si="1"/>
        <v>Verden</v>
      </c>
      <c r="V367" s="2">
        <v>25.950375597541541</v>
      </c>
      <c r="W367" s="2">
        <v>26.178010471204189</v>
      </c>
      <c r="X367" s="2">
        <v>8.2403824265877521</v>
      </c>
      <c r="Y367" s="2">
        <v>39.631231504666516</v>
      </c>
      <c r="Z367" s="2">
        <v>100</v>
      </c>
    </row>
    <row r="368" spans="2:26">
      <c r="B368">
        <v>4</v>
      </c>
      <c r="C368" t="s">
        <v>144</v>
      </c>
      <c r="D368" s="39" t="s">
        <v>65</v>
      </c>
      <c r="E368" s="43">
        <v>974297</v>
      </c>
      <c r="F368" s="43">
        <v>542373</v>
      </c>
      <c r="G368" s="43">
        <v>431924</v>
      </c>
      <c r="H368" s="43">
        <v>884850</v>
      </c>
      <c r="I368" s="43">
        <v>481474</v>
      </c>
      <c r="J368" s="43">
        <v>403376</v>
      </c>
      <c r="K368" s="46">
        <v>89139</v>
      </c>
      <c r="L368" s="43">
        <v>60669</v>
      </c>
      <c r="M368" s="43">
        <v>28470</v>
      </c>
      <c r="N368" s="46">
        <v>21475</v>
      </c>
      <c r="O368" s="46">
        <v>23808</v>
      </c>
      <c r="P368" s="46">
        <v>6072</v>
      </c>
      <c r="Q368" s="46">
        <v>37784</v>
      </c>
      <c r="R368" s="45">
        <v>89139</v>
      </c>
      <c r="S368" t="s">
        <v>152</v>
      </c>
      <c r="T368">
        <f t="shared" si="0"/>
        <v>4</v>
      </c>
      <c r="U368" t="str">
        <f t="shared" si="1"/>
        <v>Weser-Ems</v>
      </c>
      <c r="V368" s="2">
        <v>24.091587296245191</v>
      </c>
      <c r="W368" s="2">
        <v>26.708847978999088</v>
      </c>
      <c r="X368" s="2">
        <v>6.8118332043213412</v>
      </c>
      <c r="Y368" s="2">
        <v>42.387731520434379</v>
      </c>
      <c r="Z368" s="2">
        <v>100</v>
      </c>
    </row>
    <row r="369" spans="2:26">
      <c r="B369">
        <v>401</v>
      </c>
      <c r="C369" t="s">
        <v>139</v>
      </c>
      <c r="D369" s="39" t="s">
        <v>66</v>
      </c>
      <c r="E369" s="43">
        <v>20525</v>
      </c>
      <c r="F369" s="43">
        <v>9606</v>
      </c>
      <c r="G369" s="43">
        <v>10919</v>
      </c>
      <c r="H369" s="43">
        <v>18808</v>
      </c>
      <c r="I369" s="43">
        <v>8571</v>
      </c>
      <c r="J369" s="43">
        <v>10237</v>
      </c>
      <c r="K369" s="46">
        <v>1707</v>
      </c>
      <c r="L369" s="43">
        <v>1028</v>
      </c>
      <c r="M369" s="43">
        <v>679</v>
      </c>
      <c r="N369" s="46">
        <v>463</v>
      </c>
      <c r="O369" s="46">
        <v>516</v>
      </c>
      <c r="P369" s="46">
        <v>153</v>
      </c>
      <c r="Q369" s="46">
        <v>575</v>
      </c>
      <c r="R369" s="45">
        <v>1707</v>
      </c>
      <c r="S369" t="s">
        <v>152</v>
      </c>
      <c r="T369">
        <f t="shared" si="0"/>
        <v>401</v>
      </c>
      <c r="U369" t="str">
        <f t="shared" si="1"/>
        <v>Delmenhorst,Stadt</v>
      </c>
      <c r="V369" s="2">
        <v>27.123608670181603</v>
      </c>
      <c r="W369" s="2">
        <v>30.228471001757466</v>
      </c>
      <c r="X369" s="2">
        <v>8.9630931458699479</v>
      </c>
      <c r="Y369" s="2">
        <v>33.684827182190979</v>
      </c>
      <c r="Z369" s="2">
        <v>100</v>
      </c>
    </row>
    <row r="370" spans="2:26">
      <c r="B370">
        <v>402</v>
      </c>
      <c r="C370" t="s">
        <v>140</v>
      </c>
      <c r="D370" s="39" t="s">
        <v>67</v>
      </c>
      <c r="E370" s="43">
        <v>34655</v>
      </c>
      <c r="F370" s="43">
        <v>23414</v>
      </c>
      <c r="G370" s="43">
        <v>11241</v>
      </c>
      <c r="H370" s="43">
        <v>32746</v>
      </c>
      <c r="I370" s="43">
        <v>21967</v>
      </c>
      <c r="J370" s="43">
        <v>10779</v>
      </c>
      <c r="K370" s="46">
        <v>1906</v>
      </c>
      <c r="L370" s="43">
        <v>1444</v>
      </c>
      <c r="M370" s="43">
        <v>462</v>
      </c>
      <c r="N370" s="46">
        <v>505</v>
      </c>
      <c r="O370" s="46">
        <v>684</v>
      </c>
      <c r="P370" s="46">
        <v>171</v>
      </c>
      <c r="Q370" s="46">
        <v>546</v>
      </c>
      <c r="R370" s="45">
        <v>1906</v>
      </c>
      <c r="S370" t="s">
        <v>152</v>
      </c>
      <c r="T370">
        <f t="shared" si="0"/>
        <v>402</v>
      </c>
      <c r="U370" t="str">
        <f t="shared" si="1"/>
        <v>Emden,Stadt</v>
      </c>
      <c r="V370" s="2">
        <v>26.495278069254987</v>
      </c>
      <c r="W370" s="2">
        <v>35.88667366211962</v>
      </c>
      <c r="X370" s="2">
        <v>8.9716684155299049</v>
      </c>
      <c r="Y370" s="2">
        <v>28.646379853095489</v>
      </c>
      <c r="Z370" s="2">
        <v>100</v>
      </c>
    </row>
    <row r="371" spans="2:26">
      <c r="B371">
        <v>403</v>
      </c>
      <c r="C371" t="s">
        <v>141</v>
      </c>
      <c r="D371" s="39" t="s">
        <v>68</v>
      </c>
      <c r="E371" s="43">
        <v>82696</v>
      </c>
      <c r="F371" s="43">
        <v>39444</v>
      </c>
      <c r="G371" s="43">
        <v>43252</v>
      </c>
      <c r="H371" s="43">
        <v>77768</v>
      </c>
      <c r="I371" s="43">
        <v>36297</v>
      </c>
      <c r="J371" s="43">
        <v>41471</v>
      </c>
      <c r="K371" s="46">
        <v>4897</v>
      </c>
      <c r="L371" s="43">
        <v>3124</v>
      </c>
      <c r="M371" s="43">
        <v>1773</v>
      </c>
      <c r="N371" s="46">
        <v>1331</v>
      </c>
      <c r="O371" s="46">
        <v>1303</v>
      </c>
      <c r="P371" s="46">
        <v>914</v>
      </c>
      <c r="Q371" s="46">
        <v>1349</v>
      </c>
      <c r="R371" s="45">
        <v>4897</v>
      </c>
      <c r="S371" t="s">
        <v>152</v>
      </c>
      <c r="T371">
        <f t="shared" si="0"/>
        <v>403</v>
      </c>
      <c r="U371" t="str">
        <f t="shared" si="1"/>
        <v>Oldenburg(Oldb),Stadt</v>
      </c>
      <c r="V371" s="2">
        <v>27.179906064937715</v>
      </c>
      <c r="W371" s="2">
        <v>26.608127424954052</v>
      </c>
      <c r="X371" s="2">
        <v>18.664488462323874</v>
      </c>
      <c r="Y371" s="2">
        <v>27.547478047784356</v>
      </c>
      <c r="Z371" s="2">
        <v>100</v>
      </c>
    </row>
    <row r="372" spans="2:26">
      <c r="B372">
        <v>404</v>
      </c>
      <c r="C372" t="s">
        <v>142</v>
      </c>
      <c r="D372" s="39" t="s">
        <v>69</v>
      </c>
      <c r="E372" s="43">
        <v>93733</v>
      </c>
      <c r="F372" s="43">
        <v>47128</v>
      </c>
      <c r="G372" s="43">
        <v>46605</v>
      </c>
      <c r="H372" s="43">
        <v>86145</v>
      </c>
      <c r="I372" s="43">
        <v>42817</v>
      </c>
      <c r="J372" s="43">
        <v>43328</v>
      </c>
      <c r="K372" s="46">
        <v>7549</v>
      </c>
      <c r="L372" s="43">
        <v>4282</v>
      </c>
      <c r="M372" s="43">
        <v>3267</v>
      </c>
      <c r="N372" s="46">
        <v>2326</v>
      </c>
      <c r="O372" s="46">
        <v>2310</v>
      </c>
      <c r="P372" s="46">
        <v>830</v>
      </c>
      <c r="Q372" s="46">
        <v>2083</v>
      </c>
      <c r="R372" s="45">
        <v>7549</v>
      </c>
      <c r="S372" t="s">
        <v>152</v>
      </c>
      <c r="T372">
        <f t="shared" si="0"/>
        <v>404</v>
      </c>
      <c r="U372" t="str">
        <f t="shared" si="1"/>
        <v>Osnabrück,Stadt</v>
      </c>
      <c r="V372" s="2">
        <v>30.812028083189823</v>
      </c>
      <c r="W372" s="2">
        <v>30.600079480725924</v>
      </c>
      <c r="X372" s="2">
        <v>10.994833752814943</v>
      </c>
      <c r="Y372" s="2">
        <v>27.593058683269305</v>
      </c>
      <c r="Z372" s="2">
        <v>100</v>
      </c>
    </row>
    <row r="373" spans="2:26">
      <c r="B373">
        <v>405</v>
      </c>
      <c r="C373" t="s">
        <v>143</v>
      </c>
      <c r="D373" s="39" t="s">
        <v>70</v>
      </c>
      <c r="E373" s="43">
        <v>30112</v>
      </c>
      <c r="F373" s="43">
        <v>16295</v>
      </c>
      <c r="G373" s="43">
        <v>13817</v>
      </c>
      <c r="H373" s="43">
        <v>28514</v>
      </c>
      <c r="I373" s="43">
        <v>15123</v>
      </c>
      <c r="J373" s="43">
        <v>13391</v>
      </c>
      <c r="K373" s="46">
        <v>1589</v>
      </c>
      <c r="L373" s="43">
        <v>1167</v>
      </c>
      <c r="M373" s="43">
        <v>422</v>
      </c>
      <c r="N373" s="46">
        <v>435</v>
      </c>
      <c r="O373" s="46">
        <v>451</v>
      </c>
      <c r="P373" s="46">
        <v>219</v>
      </c>
      <c r="Q373" s="46">
        <v>484</v>
      </c>
      <c r="R373" s="45">
        <v>1589</v>
      </c>
      <c r="S373" t="s">
        <v>152</v>
      </c>
      <c r="T373">
        <f t="shared" si="0"/>
        <v>405</v>
      </c>
      <c r="U373" t="str">
        <f t="shared" si="1"/>
        <v>Wilhelmshaven,Stadt</v>
      </c>
      <c r="V373" s="2">
        <v>27.375707992448078</v>
      </c>
      <c r="W373" s="2">
        <v>28.382630585273755</v>
      </c>
      <c r="X373" s="2">
        <v>13.782252989301448</v>
      </c>
      <c r="Y373" s="2">
        <v>30.459408432976716</v>
      </c>
      <c r="Z373" s="2">
        <v>100</v>
      </c>
    </row>
    <row r="374" spans="2:26">
      <c r="B374">
        <v>451</v>
      </c>
      <c r="C374" t="s">
        <v>118</v>
      </c>
      <c r="D374" s="39" t="s">
        <v>71</v>
      </c>
      <c r="E374" s="43">
        <v>43248</v>
      </c>
      <c r="F374" s="43">
        <v>23954</v>
      </c>
      <c r="G374" s="43">
        <v>19294</v>
      </c>
      <c r="H374" s="43">
        <v>39811</v>
      </c>
      <c r="I374" s="43">
        <v>21616</v>
      </c>
      <c r="J374" s="43">
        <v>18195</v>
      </c>
      <c r="K374" s="46">
        <v>3428</v>
      </c>
      <c r="L374" s="43">
        <v>2332</v>
      </c>
      <c r="M374" s="43">
        <v>1096</v>
      </c>
      <c r="N374" s="46">
        <v>790</v>
      </c>
      <c r="O374" s="46">
        <v>925</v>
      </c>
      <c r="P374" s="46">
        <v>199</v>
      </c>
      <c r="Q374" s="46">
        <v>1514</v>
      </c>
      <c r="R374" s="45">
        <v>3428</v>
      </c>
      <c r="S374" t="s">
        <v>152</v>
      </c>
      <c r="T374">
        <f t="shared" si="0"/>
        <v>451</v>
      </c>
      <c r="U374" t="str">
        <f t="shared" si="1"/>
        <v>Ammerland</v>
      </c>
      <c r="V374" s="2">
        <v>23.045507584597434</v>
      </c>
      <c r="W374" s="2">
        <v>26.983663943990667</v>
      </c>
      <c r="X374" s="2">
        <v>5.8051341890315049</v>
      </c>
      <c r="Y374" s="2">
        <v>44.1656942823804</v>
      </c>
      <c r="Z374" s="2">
        <v>100</v>
      </c>
    </row>
    <row r="375" spans="2:26">
      <c r="B375">
        <v>452</v>
      </c>
      <c r="C375" t="s">
        <v>119</v>
      </c>
      <c r="D375" s="39" t="s">
        <v>72</v>
      </c>
      <c r="E375" s="43">
        <v>60954</v>
      </c>
      <c r="F375" s="43">
        <v>32084</v>
      </c>
      <c r="G375" s="43">
        <v>28870</v>
      </c>
      <c r="H375" s="43">
        <v>56716</v>
      </c>
      <c r="I375" s="43">
        <v>29363</v>
      </c>
      <c r="J375" s="43">
        <v>27353</v>
      </c>
      <c r="K375" s="46">
        <v>4232</v>
      </c>
      <c r="L375" s="43">
        <v>2716</v>
      </c>
      <c r="M375" s="43">
        <v>1516</v>
      </c>
      <c r="N375" s="46">
        <v>986</v>
      </c>
      <c r="O375" s="46">
        <v>1180</v>
      </c>
      <c r="P375" s="46">
        <v>349</v>
      </c>
      <c r="Q375" s="46">
        <v>1717</v>
      </c>
      <c r="R375" s="45">
        <v>4232</v>
      </c>
      <c r="S375" t="s">
        <v>152</v>
      </c>
      <c r="T375">
        <f t="shared" si="0"/>
        <v>452</v>
      </c>
      <c r="U375" t="str">
        <f t="shared" si="1"/>
        <v>Aurich</v>
      </c>
      <c r="V375" s="2">
        <v>23.298676748582231</v>
      </c>
      <c r="W375" s="2">
        <v>27.882797731568999</v>
      </c>
      <c r="X375" s="2">
        <v>8.2466918714555764</v>
      </c>
      <c r="Y375" s="2">
        <v>40.571833648393195</v>
      </c>
      <c r="Z375" s="2">
        <v>100</v>
      </c>
    </row>
    <row r="376" spans="2:26">
      <c r="B376">
        <v>453</v>
      </c>
      <c r="C376" t="s">
        <v>120</v>
      </c>
      <c r="D376" s="39" t="s">
        <v>73</v>
      </c>
      <c r="E376" s="43">
        <v>65915</v>
      </c>
      <c r="F376" s="43">
        <v>39358</v>
      </c>
      <c r="G376" s="43">
        <v>26557</v>
      </c>
      <c r="H376" s="43">
        <v>56744</v>
      </c>
      <c r="I376" s="43">
        <v>32936</v>
      </c>
      <c r="J376" s="43">
        <v>23808</v>
      </c>
      <c r="K376" s="46">
        <v>9140</v>
      </c>
      <c r="L376" s="43">
        <v>6398</v>
      </c>
      <c r="M376" s="43">
        <v>2742</v>
      </c>
      <c r="N376" s="46">
        <v>2452</v>
      </c>
      <c r="O376" s="46">
        <v>1762</v>
      </c>
      <c r="P376" s="46">
        <v>266</v>
      </c>
      <c r="Q376" s="46">
        <v>4660</v>
      </c>
      <c r="R376" s="45">
        <v>9140</v>
      </c>
      <c r="S376" t="s">
        <v>152</v>
      </c>
      <c r="T376">
        <f t="shared" si="0"/>
        <v>453</v>
      </c>
      <c r="U376" t="str">
        <f t="shared" si="1"/>
        <v>Cloppenburg</v>
      </c>
      <c r="V376" s="2">
        <v>26.827133479212257</v>
      </c>
      <c r="W376" s="2">
        <v>19.277899343544856</v>
      </c>
      <c r="X376" s="2">
        <v>2.9102844638949672</v>
      </c>
      <c r="Y376" s="2">
        <v>50.984682713347915</v>
      </c>
      <c r="Z376" s="2">
        <v>100</v>
      </c>
    </row>
    <row r="377" spans="2:26">
      <c r="B377">
        <v>454</v>
      </c>
      <c r="C377" t="s">
        <v>121</v>
      </c>
      <c r="D377" s="39" t="s">
        <v>74</v>
      </c>
      <c r="E377" s="43">
        <v>136564</v>
      </c>
      <c r="F377" s="43">
        <v>82409</v>
      </c>
      <c r="G377" s="43">
        <v>54155</v>
      </c>
      <c r="H377" s="43">
        <v>124120</v>
      </c>
      <c r="I377" s="43">
        <v>73304</v>
      </c>
      <c r="J377" s="43">
        <v>50816</v>
      </c>
      <c r="K377" s="46">
        <v>12405</v>
      </c>
      <c r="L377" s="43">
        <v>9075</v>
      </c>
      <c r="M377" s="43">
        <v>3330</v>
      </c>
      <c r="N377" s="46">
        <v>2510</v>
      </c>
      <c r="O377" s="46">
        <v>3734</v>
      </c>
      <c r="P377" s="46">
        <v>811</v>
      </c>
      <c r="Q377" s="46">
        <v>5350</v>
      </c>
      <c r="R377" s="45">
        <v>12405</v>
      </c>
      <c r="S377" t="s">
        <v>152</v>
      </c>
      <c r="T377">
        <f t="shared" si="0"/>
        <v>454</v>
      </c>
      <c r="U377" t="str">
        <f t="shared" si="1"/>
        <v>Emsland</v>
      </c>
      <c r="V377" s="2">
        <v>20.233776702942365</v>
      </c>
      <c r="W377" s="2">
        <v>30.100765820233775</v>
      </c>
      <c r="X377" s="2">
        <v>6.5376864167674329</v>
      </c>
      <c r="Y377" s="2">
        <v>43.127771060056432</v>
      </c>
      <c r="Z377" s="2">
        <v>100</v>
      </c>
    </row>
    <row r="378" spans="2:26">
      <c r="B378">
        <v>455</v>
      </c>
      <c r="C378" t="s">
        <v>122</v>
      </c>
      <c r="D378" s="39" t="s">
        <v>75</v>
      </c>
      <c r="E378" s="43">
        <v>29347</v>
      </c>
      <c r="F378" s="43">
        <v>14696</v>
      </c>
      <c r="G378" s="43">
        <v>14651</v>
      </c>
      <c r="H378" s="43">
        <v>28029</v>
      </c>
      <c r="I378" s="43">
        <v>13841</v>
      </c>
      <c r="J378" s="43">
        <v>14188</v>
      </c>
      <c r="K378" s="46">
        <v>1301</v>
      </c>
      <c r="L378" s="43">
        <v>846</v>
      </c>
      <c r="M378" s="43">
        <v>455</v>
      </c>
      <c r="N378" s="46">
        <v>262</v>
      </c>
      <c r="O378" s="46">
        <v>401</v>
      </c>
      <c r="P378" s="46">
        <v>154</v>
      </c>
      <c r="Q378" s="46">
        <v>484</v>
      </c>
      <c r="R378" s="45">
        <v>1301</v>
      </c>
      <c r="S378" t="s">
        <v>152</v>
      </c>
      <c r="T378">
        <f t="shared" si="0"/>
        <v>455</v>
      </c>
      <c r="U378" t="str">
        <f t="shared" si="1"/>
        <v>Friesland</v>
      </c>
      <c r="V378" s="2">
        <v>20.138355111452729</v>
      </c>
      <c r="W378" s="2">
        <v>30.822444273635664</v>
      </c>
      <c r="X378" s="2">
        <v>11.837048424289009</v>
      </c>
      <c r="Y378" s="2">
        <v>37.202152190622598</v>
      </c>
      <c r="Z378" s="2">
        <v>100</v>
      </c>
    </row>
    <row r="379" spans="2:26">
      <c r="B379">
        <v>456</v>
      </c>
      <c r="C379" t="s">
        <v>123</v>
      </c>
      <c r="D379" s="39" t="s">
        <v>76</v>
      </c>
      <c r="E379" s="43">
        <v>49421</v>
      </c>
      <c r="F379" s="43">
        <v>27600</v>
      </c>
      <c r="G379" s="43">
        <v>21821</v>
      </c>
      <c r="H379" s="43">
        <v>44233</v>
      </c>
      <c r="I379" s="43">
        <v>24071</v>
      </c>
      <c r="J379" s="43">
        <v>20162</v>
      </c>
      <c r="K379" s="46">
        <v>5166</v>
      </c>
      <c r="L379" s="43">
        <v>3511</v>
      </c>
      <c r="M379" s="43">
        <v>1655</v>
      </c>
      <c r="N379" s="46">
        <v>1064</v>
      </c>
      <c r="O379" s="46">
        <v>1992</v>
      </c>
      <c r="P379" s="46">
        <v>340</v>
      </c>
      <c r="Q379" s="46">
        <v>1770</v>
      </c>
      <c r="R379" s="45">
        <v>5166</v>
      </c>
      <c r="S379" t="s">
        <v>152</v>
      </c>
      <c r="T379">
        <f t="shared" si="0"/>
        <v>456</v>
      </c>
      <c r="U379" t="str">
        <f t="shared" si="1"/>
        <v>Grafschaft Bentheim</v>
      </c>
      <c r="V379" s="2">
        <v>20.596205962059621</v>
      </c>
      <c r="W379" s="2">
        <v>38.559814169570267</v>
      </c>
      <c r="X379" s="2">
        <v>6.5814943863724356</v>
      </c>
      <c r="Y379" s="2">
        <v>34.262485481997679</v>
      </c>
      <c r="Z379" s="2">
        <v>100</v>
      </c>
    </row>
    <row r="380" spans="2:26">
      <c r="B380">
        <v>457</v>
      </c>
      <c r="C380" t="s">
        <v>124</v>
      </c>
      <c r="D380" s="39" t="s">
        <v>77</v>
      </c>
      <c r="E380" s="43">
        <v>47026</v>
      </c>
      <c r="F380" s="43">
        <v>24755</v>
      </c>
      <c r="G380" s="43">
        <v>22271</v>
      </c>
      <c r="H380" s="43">
        <v>43692</v>
      </c>
      <c r="I380" s="43">
        <v>22411</v>
      </c>
      <c r="J380" s="43">
        <v>21281</v>
      </c>
      <c r="K380" s="46">
        <v>3327</v>
      </c>
      <c r="L380" s="43">
        <v>2340</v>
      </c>
      <c r="M380" s="43">
        <v>987</v>
      </c>
      <c r="N380" s="46">
        <v>513</v>
      </c>
      <c r="O380" s="46">
        <v>986</v>
      </c>
      <c r="P380" s="46">
        <v>287</v>
      </c>
      <c r="Q380" s="46">
        <v>1541</v>
      </c>
      <c r="R380" s="45">
        <v>3327</v>
      </c>
      <c r="S380" t="s">
        <v>152</v>
      </c>
      <c r="T380">
        <f t="shared" si="0"/>
        <v>457</v>
      </c>
      <c r="U380" t="str">
        <f t="shared" si="1"/>
        <v>Leer</v>
      </c>
      <c r="V380" s="2">
        <v>15.419296663660957</v>
      </c>
      <c r="W380" s="2">
        <v>29.636308987075445</v>
      </c>
      <c r="X380" s="2">
        <v>8.6263901412684092</v>
      </c>
      <c r="Y380" s="2">
        <v>46.318004207995187</v>
      </c>
      <c r="Z380" s="2">
        <v>100</v>
      </c>
    </row>
    <row r="381" spans="2:26">
      <c r="B381">
        <v>458</v>
      </c>
      <c r="C381" t="s">
        <v>125</v>
      </c>
      <c r="D381" s="39" t="s">
        <v>78</v>
      </c>
      <c r="E381" s="43">
        <v>35419</v>
      </c>
      <c r="F381" s="43">
        <v>19573</v>
      </c>
      <c r="G381" s="43">
        <v>15846</v>
      </c>
      <c r="H381" s="43">
        <v>32203</v>
      </c>
      <c r="I381" s="43">
        <v>17259</v>
      </c>
      <c r="J381" s="43">
        <v>14944</v>
      </c>
      <c r="K381" s="46">
        <v>3207</v>
      </c>
      <c r="L381" s="43">
        <v>2308</v>
      </c>
      <c r="M381" s="43">
        <v>899</v>
      </c>
      <c r="N381" s="46">
        <v>808</v>
      </c>
      <c r="O381" s="46">
        <v>805</v>
      </c>
      <c r="P381" s="46">
        <v>135</v>
      </c>
      <c r="Q381" s="46">
        <v>1459</v>
      </c>
      <c r="R381" s="45">
        <v>3207</v>
      </c>
      <c r="S381" t="s">
        <v>152</v>
      </c>
      <c r="T381">
        <f t="shared" si="0"/>
        <v>458</v>
      </c>
      <c r="U381" t="str">
        <f t="shared" si="1"/>
        <v>Oldenburg</v>
      </c>
      <c r="V381" s="2">
        <v>25.194886186467102</v>
      </c>
      <c r="W381" s="2">
        <v>25.101340816962892</v>
      </c>
      <c r="X381" s="2">
        <v>4.20954162768943</v>
      </c>
      <c r="Y381" s="2">
        <v>45.49423136888057</v>
      </c>
      <c r="Z381" s="2">
        <v>100</v>
      </c>
    </row>
    <row r="382" spans="2:26">
      <c r="B382">
        <v>459</v>
      </c>
      <c r="C382" t="s">
        <v>126</v>
      </c>
      <c r="D382" s="39" t="s">
        <v>79</v>
      </c>
      <c r="E382" s="43">
        <v>127816</v>
      </c>
      <c r="F382" s="43">
        <v>73073</v>
      </c>
      <c r="G382" s="43">
        <v>54743</v>
      </c>
      <c r="H382" s="43">
        <v>111624</v>
      </c>
      <c r="I382" s="43">
        <v>62110</v>
      </c>
      <c r="J382" s="43">
        <v>49514</v>
      </c>
      <c r="K382" s="46">
        <v>16160</v>
      </c>
      <c r="L382" s="43">
        <v>10937</v>
      </c>
      <c r="M382" s="43">
        <v>5223</v>
      </c>
      <c r="N382" s="46">
        <v>3891</v>
      </c>
      <c r="O382" s="46">
        <v>3555</v>
      </c>
      <c r="P382" s="46">
        <v>646</v>
      </c>
      <c r="Q382" s="46">
        <v>8068</v>
      </c>
      <c r="R382" s="45">
        <v>16160</v>
      </c>
      <c r="S382" t="s">
        <v>152</v>
      </c>
      <c r="T382">
        <f t="shared" si="0"/>
        <v>459</v>
      </c>
      <c r="U382" t="str">
        <f t="shared" si="1"/>
        <v>Osnabrück</v>
      </c>
      <c r="V382" s="2">
        <v>24.077970297029701</v>
      </c>
      <c r="W382" s="2">
        <v>21.998762376237625</v>
      </c>
      <c r="X382" s="2">
        <v>3.9975247524752477</v>
      </c>
      <c r="Y382" s="2">
        <v>49.925742574257427</v>
      </c>
      <c r="Z382" s="2">
        <v>100</v>
      </c>
    </row>
    <row r="383" spans="2:26">
      <c r="B383">
        <v>460</v>
      </c>
      <c r="C383" t="s">
        <v>127</v>
      </c>
      <c r="D383" s="39" t="s">
        <v>80</v>
      </c>
      <c r="E383" s="43">
        <v>71087</v>
      </c>
      <c r="F383" s="43">
        <v>42301</v>
      </c>
      <c r="G383" s="43">
        <v>28786</v>
      </c>
      <c r="H383" s="43">
        <v>61232</v>
      </c>
      <c r="I383" s="43">
        <v>35622</v>
      </c>
      <c r="J383" s="43">
        <v>25610</v>
      </c>
      <c r="K383" s="46">
        <v>9815</v>
      </c>
      <c r="L383" s="43">
        <v>6648</v>
      </c>
      <c r="M383" s="43">
        <v>3167</v>
      </c>
      <c r="N383" s="46">
        <v>2520</v>
      </c>
      <c r="O383" s="46">
        <v>2162</v>
      </c>
      <c r="P383" s="46">
        <v>408</v>
      </c>
      <c r="Q383" s="46">
        <v>4725</v>
      </c>
      <c r="R383" s="45">
        <v>9815</v>
      </c>
      <c r="S383" t="s">
        <v>152</v>
      </c>
      <c r="T383">
        <f t="shared" si="0"/>
        <v>460</v>
      </c>
      <c r="U383" t="str">
        <f t="shared" si="1"/>
        <v>Vechta</v>
      </c>
      <c r="V383" s="2">
        <v>25.674987264391234</v>
      </c>
      <c r="W383" s="2">
        <v>22.027508914926134</v>
      </c>
      <c r="X383" s="2">
        <v>4.1569026999490575</v>
      </c>
      <c r="Y383" s="2">
        <v>48.140601120733571</v>
      </c>
      <c r="Z383" s="2">
        <v>100</v>
      </c>
    </row>
    <row r="384" spans="2:26">
      <c r="B384">
        <v>461</v>
      </c>
      <c r="C384" t="s">
        <v>128</v>
      </c>
      <c r="D384" s="39" t="s">
        <v>81</v>
      </c>
      <c r="E384" s="43">
        <v>29859</v>
      </c>
      <c r="F384" s="43">
        <v>18712</v>
      </c>
      <c r="G384" s="43">
        <v>11147</v>
      </c>
      <c r="H384" s="43">
        <v>27402</v>
      </c>
      <c r="I384" s="43">
        <v>16700</v>
      </c>
      <c r="J384" s="43">
        <v>10702</v>
      </c>
      <c r="K384" s="46">
        <v>2455</v>
      </c>
      <c r="L384" s="43">
        <v>2010</v>
      </c>
      <c r="M384" s="43">
        <v>445</v>
      </c>
      <c r="N384" s="46">
        <v>482</v>
      </c>
      <c r="O384" s="46">
        <v>847</v>
      </c>
      <c r="P384" s="46">
        <v>139</v>
      </c>
      <c r="Q384" s="46">
        <v>987</v>
      </c>
      <c r="R384" s="45">
        <v>2455</v>
      </c>
      <c r="S384" t="s">
        <v>152</v>
      </c>
      <c r="T384">
        <f t="shared" si="0"/>
        <v>461</v>
      </c>
      <c r="U384" t="str">
        <f t="shared" si="1"/>
        <v>Wesermarsch</v>
      </c>
      <c r="V384" s="2">
        <v>19.633401221995928</v>
      </c>
      <c r="W384" s="2">
        <v>34.501018329938901</v>
      </c>
      <c r="X384" s="2">
        <v>5.6619144602851321</v>
      </c>
      <c r="Y384" s="2">
        <v>40.203665987780042</v>
      </c>
      <c r="Z384" s="2">
        <v>100</v>
      </c>
    </row>
    <row r="385" spans="2:26">
      <c r="B385">
        <v>462</v>
      </c>
      <c r="C385" t="s">
        <v>129</v>
      </c>
      <c r="D385" s="39" t="s">
        <v>82</v>
      </c>
      <c r="E385" s="43">
        <v>15920</v>
      </c>
      <c r="F385" s="43">
        <v>7971</v>
      </c>
      <c r="G385" s="43">
        <v>7949</v>
      </c>
      <c r="H385" s="43">
        <v>15063</v>
      </c>
      <c r="I385" s="43">
        <v>7466</v>
      </c>
      <c r="J385" s="43">
        <v>7597</v>
      </c>
      <c r="K385" s="46">
        <v>855</v>
      </c>
      <c r="L385" s="43">
        <v>503</v>
      </c>
      <c r="M385" s="43">
        <v>352</v>
      </c>
      <c r="N385" s="46">
        <v>137</v>
      </c>
      <c r="O385" s="46">
        <v>195</v>
      </c>
      <c r="P385" s="46">
        <v>51</v>
      </c>
      <c r="Q385" s="46">
        <v>472</v>
      </c>
      <c r="R385" s="45">
        <v>855</v>
      </c>
      <c r="S385" t="s">
        <v>152</v>
      </c>
      <c r="T385">
        <f t="shared" si="0"/>
        <v>462</v>
      </c>
      <c r="U385" t="str">
        <f t="shared" si="1"/>
        <v>Wittmund</v>
      </c>
      <c r="V385" s="2">
        <v>16.023391812865498</v>
      </c>
      <c r="W385" s="2">
        <v>22.807017543859647</v>
      </c>
      <c r="X385" s="2">
        <v>5.9649122807017543</v>
      </c>
      <c r="Y385" s="2">
        <v>55.204678362573098</v>
      </c>
      <c r="Z385" s="2">
        <v>100</v>
      </c>
    </row>
    <row r="390" spans="2:26" ht="24.75" customHeight="1"/>
  </sheetData>
  <autoFilter ref="D17:V324" xr:uid="{00000000-0009-0000-0000-000004000000}">
    <filterColumn colId="0">
      <filters>
        <filter val="1       Braunschweig"/>
        <filter val="101     Braunschweig,Stadt"/>
        <filter val="102     Salzgitter,Stadt"/>
        <filter val="103     Wolfsburg,Stadt"/>
        <filter val="151     Gifhorn"/>
        <filter val="153     Goslar"/>
        <filter val="154     Helmstedt"/>
        <filter val="155     Northeim"/>
        <filter val="157     Peine"/>
        <filter val="158     Wolfenbüttel"/>
        <filter val="159     Göttingen"/>
        <filter val="2       Hannover"/>
        <filter val="241     Hannover,Region"/>
        <filter val="241001  Hannover,Landeshauptstadt"/>
        <filter val="251     Diepholz"/>
        <filter val="252     Hameln-Pyrmont"/>
        <filter val="254     Hildesheim"/>
        <filter val="255     Holzminden"/>
        <filter val="256     Nienburg (Weser)"/>
        <filter val="257     Schaumburg"/>
        <filter val="3       Lüneburg"/>
        <filter val="351     Celle"/>
        <filter val="352     Cuxhaven"/>
        <filter val="353     Harburg"/>
        <filter val="354     Lüchow-Dannenberg"/>
        <filter val="355     Lüneburg"/>
        <filter val="356     Osterholz"/>
        <filter val="357     Rotenburg (Wümme)"/>
        <filter val="358     Heidekreis"/>
        <filter val="359     Stade"/>
        <filter val="360     Uelzen"/>
        <filter val="361     Verden"/>
        <filter val="4       Weser-Ems"/>
        <filter val="401     Delmenhorst,Stadt"/>
        <filter val="402     Emden,Stadt"/>
        <filter val="403     Oldenburg(Oldb),Stadt"/>
        <filter val="404     Osnabrück,Stadt"/>
        <filter val="405     Wilhelmshaven,Stadt"/>
        <filter val="451     Ammerland"/>
        <filter val="452     Aurich"/>
        <filter val="453     Cloppenburg"/>
        <filter val="454     Emsland"/>
        <filter val="455     Friesland"/>
        <filter val="456     Grafschaft Bentheim"/>
        <filter val="457     Leer"/>
        <filter val="458     Oldenburg"/>
        <filter val="459     Osnabrück"/>
        <filter val="460     Vechta"/>
        <filter val="461     Wesermarsch"/>
        <filter val="462     Wittmund"/>
        <filter val="Insgesamt"/>
      </filters>
    </filterColumn>
  </autoFilter>
  <mergeCells count="10">
    <mergeCell ref="D329:D332"/>
    <mergeCell ref="E329:M329"/>
    <mergeCell ref="E330:G330"/>
    <mergeCell ref="H330:J330"/>
    <mergeCell ref="K330:M330"/>
    <mergeCell ref="D13:D16"/>
    <mergeCell ref="E13:M13"/>
    <mergeCell ref="E14:G14"/>
    <mergeCell ref="H14:J14"/>
    <mergeCell ref="K14:M14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9"/>
  <dimension ref="A1:I55"/>
  <sheetViews>
    <sheetView topLeftCell="A5" workbookViewId="0">
      <selection activeCell="C4" sqref="C4:I55"/>
    </sheetView>
    <sheetView workbookViewId="1"/>
  </sheetViews>
  <sheetFormatPr baseColWidth="10" defaultRowHeight="13.5"/>
  <cols>
    <col min="1" max="1" width="11" style="45"/>
  </cols>
  <sheetData>
    <row r="1" spans="1:9">
      <c r="A1" s="116"/>
      <c r="B1" s="348" t="s">
        <v>86</v>
      </c>
      <c r="C1" s="351" t="s">
        <v>87</v>
      </c>
      <c r="D1" s="352"/>
      <c r="E1" s="353"/>
      <c r="F1" s="354" t="s">
        <v>88</v>
      </c>
      <c r="G1" s="354"/>
      <c r="H1" s="354"/>
      <c r="I1" s="351"/>
    </row>
    <row r="2" spans="1:9">
      <c r="A2" s="117"/>
      <c r="B2" s="349"/>
      <c r="C2" s="34" t="s">
        <v>28</v>
      </c>
      <c r="D2" s="35" t="s">
        <v>89</v>
      </c>
      <c r="E2" s="35" t="s">
        <v>90</v>
      </c>
      <c r="F2" s="35" t="s">
        <v>91</v>
      </c>
      <c r="G2" s="35" t="s">
        <v>92</v>
      </c>
      <c r="H2" s="35" t="s">
        <v>93</v>
      </c>
      <c r="I2" s="32" t="s">
        <v>131</v>
      </c>
    </row>
    <row r="3" spans="1:9">
      <c r="A3" s="118"/>
      <c r="B3" s="350"/>
      <c r="C3" s="351" t="s">
        <v>84</v>
      </c>
      <c r="D3" s="352"/>
      <c r="E3" s="353"/>
      <c r="F3" s="354" t="s">
        <v>85</v>
      </c>
      <c r="G3" s="354"/>
      <c r="H3" s="354"/>
      <c r="I3" s="351"/>
    </row>
    <row r="4" spans="1:9">
      <c r="A4" s="119">
        <v>101</v>
      </c>
      <c r="B4" s="51" t="s">
        <v>132</v>
      </c>
      <c r="C4">
        <f>VLOOKUP(A4,'2018_C4_bearbeitet'!$B$334:$M$385,10,FALSE)</f>
        <v>10097</v>
      </c>
      <c r="D4">
        <f>VLOOKUP(A4,'2018_C4_bearbeitet'!$B$334:$M$385,11,FALSE)</f>
        <v>6123</v>
      </c>
      <c r="E4">
        <f>VLOOKUP(A4,'2018_C4_bearbeitet'!$B$334:$N$385,12,FALSE)</f>
        <v>3974</v>
      </c>
      <c r="F4" s="52">
        <f>VLOOKUP(A4,'2018_C4_bearbeitet'!$T$334:$Y$385,5,FALSE)</f>
        <v>22.897890462513619</v>
      </c>
      <c r="G4" s="52">
        <f>VLOOKUP(A4,'2018_C4_bearbeitet'!$T$334:$Y$385,4,FALSE)</f>
        <v>28.335149054174508</v>
      </c>
      <c r="H4" s="52">
        <f>VLOOKUP(A4,'2018_C4_bearbeitet'!$T$334:$Y$385,3,FALSE)</f>
        <v>23.37327919183916</v>
      </c>
      <c r="I4" s="52">
        <f>VLOOKUP(A4,'2018_C4_bearbeitet'!$T$334:$Y$385,6,FALSE)</f>
        <v>25.393681291472713</v>
      </c>
    </row>
    <row r="5" spans="1:9">
      <c r="A5" s="119">
        <v>102</v>
      </c>
      <c r="B5" s="51" t="s">
        <v>133</v>
      </c>
      <c r="C5">
        <f>VLOOKUP(A5,'2018_C4_bearbeitet'!$B$334:$M$385,10,FALSE)</f>
        <v>4348</v>
      </c>
      <c r="D5">
        <f>VLOOKUP(A5,'2018_C4_bearbeitet'!$B$334:$M$385,11,FALSE)</f>
        <v>3378</v>
      </c>
      <c r="E5">
        <f>VLOOKUP(A5,'2018_C4_bearbeitet'!$B$334:$N$385,12,FALSE)</f>
        <v>970</v>
      </c>
      <c r="F5" s="52">
        <f>VLOOKUP(A5,'2018_C4_bearbeitet'!$T$334:$Y$385,5,FALSE)</f>
        <v>7.8196872125115</v>
      </c>
      <c r="G5" s="52">
        <f>VLOOKUP(A5,'2018_C4_bearbeitet'!$T$334:$Y$385,4,FALSE)</f>
        <v>41.283348666053357</v>
      </c>
      <c r="H5" s="52">
        <f>VLOOKUP(A5,'2018_C4_bearbeitet'!$T$334:$Y$385,3,FALSE)</f>
        <v>23.344066237350507</v>
      </c>
      <c r="I5" s="52">
        <f>VLOOKUP(A5,'2018_C4_bearbeitet'!$T$334:$Y$385,6,FALSE)</f>
        <v>27.552897884084636</v>
      </c>
    </row>
    <row r="6" spans="1:9">
      <c r="A6" s="119">
        <v>103</v>
      </c>
      <c r="B6" s="51" t="s">
        <v>134</v>
      </c>
      <c r="C6">
        <f>VLOOKUP(A6,'2018_C4_bearbeitet'!$B$334:$M$385,10,FALSE)</f>
        <v>9961</v>
      </c>
      <c r="D6">
        <f>VLOOKUP(A6,'2018_C4_bearbeitet'!$B$334:$M$385,11,FALSE)</f>
        <v>6958</v>
      </c>
      <c r="E6">
        <f>VLOOKUP(A6,'2018_C4_bearbeitet'!$B$334:$N$385,12,FALSE)</f>
        <v>3003</v>
      </c>
      <c r="F6" s="52">
        <f>VLOOKUP(A6,'2018_C4_bearbeitet'!$T$334:$Y$385,5,FALSE)</f>
        <v>21.965666097781348</v>
      </c>
      <c r="G6" s="52">
        <f>VLOOKUP(A6,'2018_C4_bearbeitet'!$T$334:$Y$385,4,FALSE)</f>
        <v>33.982531874309807</v>
      </c>
      <c r="H6" s="52">
        <f>VLOOKUP(A6,'2018_C4_bearbeitet'!$T$334:$Y$385,3,FALSE)</f>
        <v>14.165244453368137</v>
      </c>
      <c r="I6" s="52">
        <f>VLOOKUP(A6,'2018_C4_bearbeitet'!$T$334:$Y$385,6,FALSE)</f>
        <v>29.886557574540706</v>
      </c>
    </row>
    <row r="7" spans="1:9">
      <c r="A7" s="119">
        <v>151</v>
      </c>
      <c r="B7" s="51" t="s">
        <v>94</v>
      </c>
      <c r="C7">
        <f>VLOOKUP(A7,'2018_C4_bearbeitet'!$B$334:$M$385,10,FALSE)</f>
        <v>2689</v>
      </c>
      <c r="D7">
        <f>VLOOKUP(A7,'2018_C4_bearbeitet'!$B$334:$M$385,11,FALSE)</f>
        <v>1771</v>
      </c>
      <c r="E7">
        <f>VLOOKUP(A7,'2018_C4_bearbeitet'!$B$334:$N$385,12,FALSE)</f>
        <v>918</v>
      </c>
      <c r="F7" s="52">
        <f>VLOOKUP(A7,'2018_C4_bearbeitet'!$T$334:$Y$385,5,FALSE)</f>
        <v>15.396058014131647</v>
      </c>
      <c r="G7" s="52">
        <f>VLOOKUP(A7,'2018_C4_bearbeitet'!$T$334:$Y$385,4,FALSE)</f>
        <v>26.887318705838602</v>
      </c>
      <c r="H7" s="52">
        <f>VLOOKUP(A7,'2018_C4_bearbeitet'!$T$334:$Y$385,3,FALSE)</f>
        <v>25.883227965786539</v>
      </c>
      <c r="I7" s="52">
        <f>VLOOKUP(A7,'2018_C4_bearbeitet'!$T$334:$Y$385,6,FALSE)</f>
        <v>31.833395314243212</v>
      </c>
    </row>
    <row r="8" spans="1:9">
      <c r="A8" s="119">
        <v>153</v>
      </c>
      <c r="B8" s="51" t="s">
        <v>96</v>
      </c>
      <c r="C8">
        <f>VLOOKUP(A8,'2018_C4_bearbeitet'!$B$334:$M$385,10,FALSE)</f>
        <v>2762</v>
      </c>
      <c r="D8">
        <f>VLOOKUP(A8,'2018_C4_bearbeitet'!$B$334:$M$385,11,FALSE)</f>
        <v>1800</v>
      </c>
      <c r="E8">
        <f>VLOOKUP(A8,'2018_C4_bearbeitet'!$B$334:$N$385,12,FALSE)</f>
        <v>962</v>
      </c>
      <c r="F8" s="52">
        <f>VLOOKUP(A8,'2018_C4_bearbeitet'!$T$334:$Y$385,5,FALSE)</f>
        <v>16.618392469225199</v>
      </c>
      <c r="G8" s="52">
        <f>VLOOKUP(A8,'2018_C4_bearbeitet'!$T$334:$Y$385,4,FALSE)</f>
        <v>31.788559015206374</v>
      </c>
      <c r="H8" s="52">
        <f>VLOOKUP(A8,'2018_C4_bearbeitet'!$T$334:$Y$385,3,FALSE)</f>
        <v>23.859522085445327</v>
      </c>
      <c r="I8" s="52">
        <f>VLOOKUP(A8,'2018_C4_bearbeitet'!$T$334:$Y$385,6,FALSE)</f>
        <v>27.733526430123099</v>
      </c>
    </row>
    <row r="9" spans="1:9">
      <c r="A9" s="119">
        <v>154</v>
      </c>
      <c r="B9" s="51" t="s">
        <v>97</v>
      </c>
      <c r="C9">
        <f>VLOOKUP(A9,'2018_C4_bearbeitet'!$B$334:$M$385,10,FALSE)</f>
        <v>1431</v>
      </c>
      <c r="D9">
        <f>VLOOKUP(A9,'2018_C4_bearbeitet'!$B$334:$M$385,11,FALSE)</f>
        <v>994</v>
      </c>
      <c r="E9">
        <f>VLOOKUP(A9,'2018_C4_bearbeitet'!$B$334:$N$385,12,FALSE)</f>
        <v>437</v>
      </c>
      <c r="F9" s="52">
        <f>VLOOKUP(A9,'2018_C4_bearbeitet'!$T$334:$Y$385,5,FALSE)</f>
        <v>12.718378756114603</v>
      </c>
      <c r="G9" s="52">
        <f>VLOOKUP(A9,'2018_C4_bearbeitet'!$T$334:$Y$385,4,FALSE)</f>
        <v>42.348008385744237</v>
      </c>
      <c r="H9" s="52">
        <f>VLOOKUP(A9,'2018_C4_bearbeitet'!$T$334:$Y$385,3,FALSE)</f>
        <v>21.313766596785463</v>
      </c>
      <c r="I9" s="52">
        <f>VLOOKUP(A9,'2018_C4_bearbeitet'!$T$334:$Y$385,6,FALSE)</f>
        <v>23.619846261355697</v>
      </c>
    </row>
    <row r="10" spans="1:9">
      <c r="A10" s="119">
        <v>155</v>
      </c>
      <c r="B10" s="51" t="s">
        <v>98</v>
      </c>
      <c r="C10">
        <f>VLOOKUP(A10,'2018_C4_bearbeitet'!$B$334:$M$385,10,FALSE)</f>
        <v>3117</v>
      </c>
      <c r="D10">
        <f>VLOOKUP(A10,'2018_C4_bearbeitet'!$B$334:$M$385,11,FALSE)</f>
        <v>2391</v>
      </c>
      <c r="E10">
        <f>VLOOKUP(A10,'2018_C4_bearbeitet'!$B$334:$N$385,12,FALSE)</f>
        <v>726</v>
      </c>
      <c r="F10" s="52">
        <f>VLOOKUP(A10,'2018_C4_bearbeitet'!$T$334:$Y$385,5,FALSE)</f>
        <v>8.1809432146294512</v>
      </c>
      <c r="G10" s="52">
        <f>VLOOKUP(A10,'2018_C4_bearbeitet'!$T$334:$Y$385,4,FALSE)</f>
        <v>45.299967917869751</v>
      </c>
      <c r="H10" s="52">
        <f>VLOOKUP(A10,'2018_C4_bearbeitet'!$T$334:$Y$385,3,FALSE)</f>
        <v>22.48957330766763</v>
      </c>
      <c r="I10" s="52">
        <f>VLOOKUP(A10,'2018_C4_bearbeitet'!$T$334:$Y$385,6,FALSE)</f>
        <v>24.029515559833172</v>
      </c>
    </row>
    <row r="11" spans="1:9">
      <c r="A11" s="119">
        <v>157</v>
      </c>
      <c r="B11" s="51" t="s">
        <v>99</v>
      </c>
      <c r="C11">
        <f>VLOOKUP(A11,'2018_C4_bearbeitet'!$B$334:$M$385,10,FALSE)</f>
        <v>2590</v>
      </c>
      <c r="D11">
        <f>VLOOKUP(A11,'2018_C4_bearbeitet'!$B$334:$M$385,11,FALSE)</f>
        <v>1871</v>
      </c>
      <c r="E11">
        <f>VLOOKUP(A11,'2018_C4_bearbeitet'!$B$334:$N$385,12,FALSE)</f>
        <v>719</v>
      </c>
      <c r="F11" s="52">
        <f>VLOOKUP(A11,'2018_C4_bearbeitet'!$T$334:$Y$385,5,FALSE)</f>
        <v>6.8725868725868722</v>
      </c>
      <c r="G11" s="52">
        <f>VLOOKUP(A11,'2018_C4_bearbeitet'!$T$334:$Y$385,4,FALSE)</f>
        <v>33.320463320463325</v>
      </c>
      <c r="H11" s="52">
        <f>VLOOKUP(A11,'2018_C4_bearbeitet'!$T$334:$Y$385,3,FALSE)</f>
        <v>30.386100386100384</v>
      </c>
      <c r="I11" s="52">
        <f>VLOOKUP(A11,'2018_C4_bearbeitet'!$T$334:$Y$385,6,FALSE)</f>
        <v>29.420849420849422</v>
      </c>
    </row>
    <row r="12" spans="1:9">
      <c r="A12" s="119">
        <v>158</v>
      </c>
      <c r="B12" s="51" t="s">
        <v>100</v>
      </c>
      <c r="C12">
        <f>VLOOKUP(A12,'2018_C4_bearbeitet'!$B$334:$M$385,10,FALSE)</f>
        <v>1412</v>
      </c>
      <c r="D12">
        <f>VLOOKUP(A12,'2018_C4_bearbeitet'!$B$334:$M$385,11,FALSE)</f>
        <v>873</v>
      </c>
      <c r="E12">
        <f>VLOOKUP(A12,'2018_C4_bearbeitet'!$B$334:$N$385,12,FALSE)</f>
        <v>539</v>
      </c>
      <c r="F12" s="52">
        <f>VLOOKUP(A12,'2018_C4_bearbeitet'!$T$334:$Y$385,5,FALSE)</f>
        <v>12.110481586402265</v>
      </c>
      <c r="G12" s="52">
        <f>VLOOKUP(A12,'2018_C4_bearbeitet'!$T$334:$Y$385,4,FALSE)</f>
        <v>40.226628895184135</v>
      </c>
      <c r="H12" s="52">
        <f>VLOOKUP(A12,'2018_C4_bearbeitet'!$T$334:$Y$385,3,FALSE)</f>
        <v>22.592067988668553</v>
      </c>
      <c r="I12" s="52">
        <f>VLOOKUP(A12,'2018_C4_bearbeitet'!$T$334:$Y$385,6,FALSE)</f>
        <v>25.070821529745039</v>
      </c>
    </row>
    <row r="13" spans="1:9">
      <c r="A13" s="119">
        <v>159</v>
      </c>
      <c r="B13" s="51" t="s">
        <v>95</v>
      </c>
      <c r="C13">
        <f>VLOOKUP(A13,'2018_C4_bearbeitet'!$B$334:$M$385,10,FALSE)</f>
        <v>8659</v>
      </c>
      <c r="D13">
        <f>VLOOKUP(A13,'2018_C4_bearbeitet'!$B$334:$M$385,11,FALSE)</f>
        <v>5270</v>
      </c>
      <c r="E13">
        <f>VLOOKUP(A13,'2018_C4_bearbeitet'!$B$334:$N$385,12,FALSE)</f>
        <v>3389</v>
      </c>
      <c r="F13" s="52">
        <f>VLOOKUP(A13,'2018_C4_bearbeitet'!$T$334:$Y$385,5,FALSE)</f>
        <v>29.114216422219659</v>
      </c>
      <c r="G13" s="52">
        <f>VLOOKUP(A13,'2018_C4_bearbeitet'!$T$334:$Y$385,4,FALSE)</f>
        <v>29.322092620394962</v>
      </c>
      <c r="H13" s="52">
        <f>VLOOKUP(A13,'2018_C4_bearbeitet'!$T$334:$Y$385,3,FALSE)</f>
        <v>23.33987758401663</v>
      </c>
      <c r="I13" s="52">
        <f>VLOOKUP(A13,'2018_C4_bearbeitet'!$T$334:$Y$385,6,FALSE)</f>
        <v>18.223813373368749</v>
      </c>
    </row>
    <row r="14" spans="1:9">
      <c r="A14" s="119">
        <v>1</v>
      </c>
      <c r="B14" s="51" t="s">
        <v>154</v>
      </c>
      <c r="C14">
        <f>VLOOKUP(A14,'2018_C4_bearbeitet'!$B$334:$M$385,10,FALSE)</f>
        <v>47066</v>
      </c>
      <c r="D14">
        <f>VLOOKUP(A14,'2018_C4_bearbeitet'!$B$334:$M$385,11,FALSE)</f>
        <v>31429</v>
      </c>
      <c r="E14">
        <f>VLOOKUP(A14,'2018_C4_bearbeitet'!$B$334:$N$385,12,FALSE)</f>
        <v>15637</v>
      </c>
      <c r="F14" s="52">
        <f>VLOOKUP(A14,'2018_C4_bearbeitet'!$T$334:$Y$385,5,FALSE)</f>
        <v>19.164577401946204</v>
      </c>
      <c r="G14" s="52">
        <f>VLOOKUP(A14,'2018_C4_bearbeitet'!$T$334:$Y$385,4,FALSE)</f>
        <v>33.208685675434495</v>
      </c>
      <c r="H14" s="52">
        <f>VLOOKUP(A14,'2018_C4_bearbeitet'!$T$334:$Y$385,3,FALSE)</f>
        <v>21.828921089533846</v>
      </c>
      <c r="I14" s="52">
        <f>VLOOKUP(A14,'2018_C4_bearbeitet'!$T$334:$Y$385,6,FALSE)</f>
        <v>25.797815833085451</v>
      </c>
    </row>
    <row r="15" spans="1:9">
      <c r="A15" s="119">
        <v>241</v>
      </c>
      <c r="B15" s="51" t="s">
        <v>137</v>
      </c>
      <c r="C15">
        <f>VLOOKUP(A15,'2018_C4_bearbeitet'!$B$334:$M$385,10,FALSE)</f>
        <v>56204</v>
      </c>
      <c r="D15">
        <f>VLOOKUP(A15,'2018_C4_bearbeitet'!$B$334:$M$385,11,FALSE)</f>
        <v>35024</v>
      </c>
      <c r="E15">
        <f>VLOOKUP(A15,'2018_C4_bearbeitet'!$B$334:$N$385,12,FALSE)</f>
        <v>21180</v>
      </c>
      <c r="F15" s="52">
        <f>VLOOKUP(A15,'2018_C4_bearbeitet'!$T$334:$Y$385,5,FALSE)</f>
        <v>12.773112234004696</v>
      </c>
      <c r="G15" s="52">
        <f>VLOOKUP(A15,'2018_C4_bearbeitet'!$T$334:$Y$385,4,FALSE)</f>
        <v>32.485232367803</v>
      </c>
      <c r="H15" s="52">
        <f>VLOOKUP(A15,'2018_C4_bearbeitet'!$T$334:$Y$385,3,FALSE)</f>
        <v>26.638673404028186</v>
      </c>
      <c r="I15" s="52">
        <f>VLOOKUP(A15,'2018_C4_bearbeitet'!$T$334:$Y$385,6,FALSE)</f>
        <v>28.102981994164118</v>
      </c>
    </row>
    <row r="16" spans="1:9">
      <c r="A16" s="119">
        <v>241001</v>
      </c>
      <c r="B16" s="51" t="s">
        <v>136</v>
      </c>
      <c r="C16">
        <f>VLOOKUP(A16,'2018_C4_bearbeitet'!$B$334:$M$385,10,FALSE)</f>
        <v>35942</v>
      </c>
      <c r="D16">
        <f>VLOOKUP(A16,'2018_C4_bearbeitet'!$B$334:$M$385,11,FALSE)</f>
        <v>21620</v>
      </c>
      <c r="E16">
        <f>VLOOKUP(A16,'2018_C4_bearbeitet'!$B$334:$N$385,12,FALSE)</f>
        <v>14322</v>
      </c>
      <c r="F16" s="52">
        <f>VLOOKUP(A16,'2018_C4_bearbeitet'!$T$334:$Y$385,5,FALSE)</f>
        <v>15.644649713427189</v>
      </c>
      <c r="G16" s="52">
        <f>VLOOKUP(A16,'2018_C4_bearbeitet'!$T$334:$Y$385,4,FALSE)</f>
        <v>32.073896833787771</v>
      </c>
      <c r="H16" s="52">
        <f>VLOOKUP(A16,'2018_C4_bearbeitet'!$T$334:$Y$385,3,FALSE)</f>
        <v>25.699738467531024</v>
      </c>
      <c r="I16" s="52">
        <f>VLOOKUP(A16,'2018_C4_bearbeitet'!$T$334:$Y$385,6,FALSE)</f>
        <v>26.581714985254017</v>
      </c>
    </row>
    <row r="17" spans="1:9">
      <c r="A17" s="119">
        <v>241999</v>
      </c>
      <c r="B17" s="51" t="s">
        <v>145</v>
      </c>
      <c r="C17">
        <f>VLOOKUP(A17,'2018_C4_bearbeitet'!$B$334:$M$385,10,FALSE)</f>
        <v>20262</v>
      </c>
      <c r="D17">
        <f>VLOOKUP(A17,'2018_C4_bearbeitet'!$B$334:$M$385,11,FALSE)</f>
        <v>13404</v>
      </c>
      <c r="E17">
        <f>VLOOKUP(A17,'2018_C4_bearbeitet'!$B$334:$N$385,12,FALSE)</f>
        <v>6858</v>
      </c>
      <c r="F17" s="52">
        <f>VLOOKUP(A17,'2018_C4_bearbeitet'!$T$334:$Y$385,5,FALSE)</f>
        <v>7.6793998618102846</v>
      </c>
      <c r="G17" s="52">
        <f>VLOOKUP(A17,'2018_C4_bearbeitet'!$T$334:$Y$385,4,FALSE)</f>
        <v>33.214885006415948</v>
      </c>
      <c r="H17" s="52">
        <f>VLOOKUP(A17,'2018_C4_bearbeitet'!$T$334:$Y$385,3,FALSE)</f>
        <v>28.304214786299475</v>
      </c>
      <c r="I17" s="52">
        <f>VLOOKUP(A17,'2018_C4_bearbeitet'!$T$334:$Y$385,6,FALSE)</f>
        <v>30.801500345474288</v>
      </c>
    </row>
    <row r="18" spans="1:9">
      <c r="A18" s="119">
        <v>251</v>
      </c>
      <c r="B18" s="51" t="s">
        <v>101</v>
      </c>
      <c r="C18">
        <f>VLOOKUP(A18,'2018_C4_bearbeitet'!$B$334:$M$385,10,FALSE)</f>
        <v>5644</v>
      </c>
      <c r="D18">
        <f>VLOOKUP(A18,'2018_C4_bearbeitet'!$B$334:$M$385,11,FALSE)</f>
        <v>3930</v>
      </c>
      <c r="E18">
        <f>VLOOKUP(A18,'2018_C4_bearbeitet'!$B$334:$N$385,12,FALSE)</f>
        <v>1714</v>
      </c>
      <c r="F18" s="52">
        <f>VLOOKUP(A18,'2018_C4_bearbeitet'!$T$334:$Y$385,5,FALSE)</f>
        <v>6.785967399007796</v>
      </c>
      <c r="G18" s="52">
        <f>VLOOKUP(A18,'2018_C4_bearbeitet'!$T$334:$Y$385,4,FALSE)</f>
        <v>32.246633593196314</v>
      </c>
      <c r="H18" s="52">
        <f>VLOOKUP(A18,'2018_C4_bearbeitet'!$T$334:$Y$385,3,FALSE)</f>
        <v>23.493975903614459</v>
      </c>
      <c r="I18" s="52">
        <f>VLOOKUP(A18,'2018_C4_bearbeitet'!$T$334:$Y$385,6,FALSE)</f>
        <v>37.473423104181428</v>
      </c>
    </row>
    <row r="19" spans="1:9">
      <c r="A19" s="119">
        <v>252</v>
      </c>
      <c r="B19" s="51" t="s">
        <v>102</v>
      </c>
      <c r="C19">
        <f>VLOOKUP(A19,'2018_C4_bearbeitet'!$B$334:$M$385,10,FALSE)</f>
        <v>3678</v>
      </c>
      <c r="D19">
        <f>VLOOKUP(A19,'2018_C4_bearbeitet'!$B$334:$M$385,11,FALSE)</f>
        <v>2263</v>
      </c>
      <c r="E19">
        <f>VLOOKUP(A19,'2018_C4_bearbeitet'!$B$334:$N$385,12,FALSE)</f>
        <v>1415</v>
      </c>
      <c r="F19" s="52">
        <f>VLOOKUP(A19,'2018_C4_bearbeitet'!$T$334:$Y$385,5,FALSE)</f>
        <v>10.60358890701468</v>
      </c>
      <c r="G19" s="52">
        <f>VLOOKUP(A19,'2018_C4_bearbeitet'!$T$334:$Y$385,4,FALSE)</f>
        <v>37.629146275149537</v>
      </c>
      <c r="H19" s="52">
        <f>VLOOKUP(A19,'2018_C4_bearbeitet'!$T$334:$Y$385,3,FALSE)</f>
        <v>26.318651441000547</v>
      </c>
      <c r="I19" s="52">
        <f>VLOOKUP(A19,'2018_C4_bearbeitet'!$T$334:$Y$385,6,FALSE)</f>
        <v>25.44861337683524</v>
      </c>
    </row>
    <row r="20" spans="1:9">
      <c r="A20" s="119">
        <v>254</v>
      </c>
      <c r="B20" s="51" t="s">
        <v>103</v>
      </c>
      <c r="C20">
        <f>VLOOKUP(A20,'2018_C4_bearbeitet'!$B$334:$M$385,10,FALSE)</f>
        <v>5755</v>
      </c>
      <c r="D20">
        <f>VLOOKUP(A20,'2018_C4_bearbeitet'!$B$334:$M$385,11,FALSE)</f>
        <v>3694</v>
      </c>
      <c r="E20">
        <f>VLOOKUP(A20,'2018_C4_bearbeitet'!$B$334:$N$385,12,FALSE)</f>
        <v>2061</v>
      </c>
      <c r="F20" s="52">
        <f>VLOOKUP(A20,'2018_C4_bearbeitet'!$T$334:$Y$385,5,FALSE)</f>
        <v>15.638575152041703</v>
      </c>
      <c r="G20" s="52">
        <f>VLOOKUP(A20,'2018_C4_bearbeitet'!$T$334:$Y$385,4,FALSE)</f>
        <v>35.499565595134662</v>
      </c>
      <c r="H20" s="52">
        <f>VLOOKUP(A20,'2018_C4_bearbeitet'!$T$334:$Y$385,3,FALSE)</f>
        <v>24.969591659426584</v>
      </c>
      <c r="I20" s="52">
        <f>VLOOKUP(A20,'2018_C4_bearbeitet'!$T$334:$Y$385,6,FALSE)</f>
        <v>23.892267593397047</v>
      </c>
    </row>
    <row r="21" spans="1:9">
      <c r="A21" s="119">
        <v>255</v>
      </c>
      <c r="B21" s="51" t="s">
        <v>104</v>
      </c>
      <c r="C21">
        <f>VLOOKUP(A21,'2018_C4_bearbeitet'!$B$334:$M$385,10,FALSE)</f>
        <v>1260</v>
      </c>
      <c r="D21">
        <f>VLOOKUP(A21,'2018_C4_bearbeitet'!$B$334:$M$385,11,FALSE)</f>
        <v>840</v>
      </c>
      <c r="E21">
        <f>VLOOKUP(A21,'2018_C4_bearbeitet'!$B$334:$N$385,12,FALSE)</f>
        <v>420</v>
      </c>
      <c r="F21" s="52">
        <f>VLOOKUP(A21,'2018_C4_bearbeitet'!$T$334:$Y$385,5,FALSE)</f>
        <v>11.190476190476192</v>
      </c>
      <c r="G21" s="52">
        <f>VLOOKUP(A21,'2018_C4_bearbeitet'!$T$334:$Y$385,4,FALSE)</f>
        <v>35.079365079365076</v>
      </c>
      <c r="H21" s="52">
        <f>VLOOKUP(A21,'2018_C4_bearbeitet'!$T$334:$Y$385,3,FALSE)</f>
        <v>28.571428571428569</v>
      </c>
      <c r="I21" s="52">
        <f>VLOOKUP(A21,'2018_C4_bearbeitet'!$T$334:$Y$385,6,FALSE)</f>
        <v>25.158730158730158</v>
      </c>
    </row>
    <row r="22" spans="1:9">
      <c r="A22" s="119">
        <v>256</v>
      </c>
      <c r="B22" s="51" t="s">
        <v>105</v>
      </c>
      <c r="C22">
        <f>VLOOKUP(A22,'2018_C4_bearbeitet'!$B$334:$M$385,10,FALSE)</f>
        <v>3442</v>
      </c>
      <c r="D22">
        <f>VLOOKUP(A22,'2018_C4_bearbeitet'!$B$334:$M$385,11,FALSE)</f>
        <v>2472</v>
      </c>
      <c r="E22">
        <f>VLOOKUP(A22,'2018_C4_bearbeitet'!$B$334:$N$385,12,FALSE)</f>
        <v>970</v>
      </c>
      <c r="F22" s="52">
        <f>VLOOKUP(A22,'2018_C4_bearbeitet'!$T$334:$Y$385,5,FALSE)</f>
        <v>6.2463683904706562</v>
      </c>
      <c r="G22" s="52">
        <f>VLOOKUP(A22,'2018_C4_bearbeitet'!$T$334:$Y$385,4,FALSE)</f>
        <v>26.263800116211506</v>
      </c>
      <c r="H22" s="52">
        <f>VLOOKUP(A22,'2018_C4_bearbeitet'!$T$334:$Y$385,3,FALSE)</f>
        <v>27.309703660662404</v>
      </c>
      <c r="I22" s="52">
        <f>VLOOKUP(A22,'2018_C4_bearbeitet'!$T$334:$Y$385,6,FALSE)</f>
        <v>40.18012783265543</v>
      </c>
    </row>
    <row r="23" spans="1:9">
      <c r="A23" s="119">
        <v>257</v>
      </c>
      <c r="B23" s="51" t="s">
        <v>106</v>
      </c>
      <c r="C23">
        <f>VLOOKUP(A23,'2018_C4_bearbeitet'!$B$334:$M$385,10,FALSE)</f>
        <v>3435</v>
      </c>
      <c r="D23">
        <f>VLOOKUP(A23,'2018_C4_bearbeitet'!$B$334:$M$385,11,FALSE)</f>
        <v>2251</v>
      </c>
      <c r="E23">
        <f>VLOOKUP(A23,'2018_C4_bearbeitet'!$B$334:$N$385,12,FALSE)</f>
        <v>1184</v>
      </c>
      <c r="F23" s="52">
        <f>VLOOKUP(A23,'2018_C4_bearbeitet'!$T$334:$Y$385,5,FALSE)</f>
        <v>8.0931586608442512</v>
      </c>
      <c r="G23" s="52">
        <f>VLOOKUP(A23,'2018_C4_bearbeitet'!$T$334:$Y$385,4,FALSE)</f>
        <v>43.522561863173216</v>
      </c>
      <c r="H23" s="52">
        <f>VLOOKUP(A23,'2018_C4_bearbeitet'!$T$334:$Y$385,3,FALSE)</f>
        <v>26.22998544395924</v>
      </c>
      <c r="I23" s="52">
        <f>VLOOKUP(A23,'2018_C4_bearbeitet'!$T$334:$Y$385,6,FALSE)</f>
        <v>22.154294032023287</v>
      </c>
    </row>
    <row r="24" spans="1:9">
      <c r="A24" s="119">
        <v>2</v>
      </c>
      <c r="B24" s="51" t="s">
        <v>155</v>
      </c>
      <c r="C24">
        <f>VLOOKUP(A24,'2018_C4_bearbeitet'!$B$334:$M$385,10,FALSE)</f>
        <v>79418</v>
      </c>
      <c r="D24">
        <f>VLOOKUP(A24,'2018_C4_bearbeitet'!$B$334:$M$385,11,FALSE)</f>
        <v>50474</v>
      </c>
      <c r="E24">
        <f>VLOOKUP(A24,'2018_C4_bearbeitet'!$B$334:$N$385,12,FALSE)</f>
        <v>28944</v>
      </c>
      <c r="F24" s="52">
        <f>VLOOKUP(A24,'2018_C4_bearbeitet'!$T$334:$Y$385,5,FALSE)</f>
        <v>11.944395477095872</v>
      </c>
      <c r="G24" s="52">
        <f>VLOOKUP(A24,'2018_C4_bearbeitet'!$T$334:$Y$385,4,FALSE)</f>
        <v>33.173839683698908</v>
      </c>
      <c r="H24" s="52">
        <f>VLOOKUP(A24,'2018_C4_bearbeitet'!$T$334:$Y$385,3,FALSE)</f>
        <v>26.321488831247326</v>
      </c>
      <c r="I24" s="52">
        <f>VLOOKUP(A24,'2018_C4_bearbeitet'!$T$334:$Y$385,6,FALSE)</f>
        <v>28.560276007957892</v>
      </c>
    </row>
    <row r="25" spans="1:9">
      <c r="A25" s="119">
        <v>351</v>
      </c>
      <c r="B25" s="51" t="s">
        <v>107</v>
      </c>
      <c r="C25">
        <f>VLOOKUP(A25,'2018_C4_bearbeitet'!$B$334:$M$385,10,FALSE)</f>
        <v>3438</v>
      </c>
      <c r="D25">
        <f>VLOOKUP(A25,'2018_C4_bearbeitet'!$B$334:$M$385,11,FALSE)</f>
        <v>2240</v>
      </c>
      <c r="E25">
        <f>VLOOKUP(A25,'2018_C4_bearbeitet'!$B$334:$N$385,12,FALSE)</f>
        <v>1198</v>
      </c>
      <c r="F25" s="52">
        <f>VLOOKUP(A25,'2018_C4_bearbeitet'!$T$334:$Y$385,5,FALSE)</f>
        <v>13.554392088423503</v>
      </c>
      <c r="G25" s="52">
        <f>VLOOKUP(A25,'2018_C4_bearbeitet'!$T$334:$Y$385,4,FALSE)</f>
        <v>33.216986620127983</v>
      </c>
      <c r="H25" s="52">
        <f>VLOOKUP(A25,'2018_C4_bearbeitet'!$T$334:$Y$385,3,FALSE)</f>
        <v>29.086678301337987</v>
      </c>
      <c r="I25" s="52">
        <f>VLOOKUP(A25,'2018_C4_bearbeitet'!$T$334:$Y$385,6,FALSE)</f>
        <v>24.141942990110529</v>
      </c>
    </row>
    <row r="26" spans="1:9">
      <c r="A26" s="119">
        <v>352</v>
      </c>
      <c r="B26" s="51" t="s">
        <v>108</v>
      </c>
      <c r="C26">
        <f>VLOOKUP(A26,'2018_C4_bearbeitet'!$B$334:$M$385,10,FALSE)</f>
        <v>4156</v>
      </c>
      <c r="D26">
        <f>VLOOKUP(A26,'2018_C4_bearbeitet'!$B$334:$M$385,11,FALSE)</f>
        <v>2828</v>
      </c>
      <c r="E26">
        <f>VLOOKUP(A26,'2018_C4_bearbeitet'!$B$334:$N$385,12,FALSE)</f>
        <v>1328</v>
      </c>
      <c r="F26" s="52">
        <f>VLOOKUP(A26,'2018_C4_bearbeitet'!$T$334:$Y$385,5,FALSE)</f>
        <v>6.3041385948026951</v>
      </c>
      <c r="G26" s="52">
        <f>VLOOKUP(A26,'2018_C4_bearbeitet'!$T$334:$Y$385,4,FALSE)</f>
        <v>28.946102021174209</v>
      </c>
      <c r="H26" s="52">
        <f>VLOOKUP(A26,'2018_C4_bearbeitet'!$T$334:$Y$385,3,FALSE)</f>
        <v>23.796920115495666</v>
      </c>
      <c r="I26" s="52">
        <f>VLOOKUP(A26,'2018_C4_bearbeitet'!$T$334:$Y$385,6,FALSE)</f>
        <v>40.952839268527427</v>
      </c>
    </row>
    <row r="27" spans="1:9">
      <c r="A27" s="119">
        <v>353</v>
      </c>
      <c r="B27" s="51" t="s">
        <v>109</v>
      </c>
      <c r="C27">
        <f>VLOOKUP(A27,'2018_C4_bearbeitet'!$B$334:$M$385,10,FALSE)</f>
        <v>8032</v>
      </c>
      <c r="D27">
        <f>VLOOKUP(A27,'2018_C4_bearbeitet'!$B$334:$M$385,11,FALSE)</f>
        <v>5853</v>
      </c>
      <c r="E27">
        <f>VLOOKUP(A27,'2018_C4_bearbeitet'!$B$334:$N$385,12,FALSE)</f>
        <v>2179</v>
      </c>
      <c r="F27" s="52">
        <f>VLOOKUP(A27,'2018_C4_bearbeitet'!$T$334:$Y$385,5,FALSE)</f>
        <v>6.7604581673306772</v>
      </c>
      <c r="G27" s="52">
        <f>VLOOKUP(A27,'2018_C4_bearbeitet'!$T$334:$Y$385,4,FALSE)</f>
        <v>28.212151394422314</v>
      </c>
      <c r="H27" s="52">
        <f>VLOOKUP(A27,'2018_C4_bearbeitet'!$T$334:$Y$385,3,FALSE)</f>
        <v>25.224103585657371</v>
      </c>
      <c r="I27" s="52">
        <f>VLOOKUP(A27,'2018_C4_bearbeitet'!$T$334:$Y$385,6,FALSE)</f>
        <v>39.803286852589643</v>
      </c>
    </row>
    <row r="28" spans="1:9">
      <c r="A28" s="119">
        <v>354</v>
      </c>
      <c r="B28" s="51" t="s">
        <v>110</v>
      </c>
      <c r="C28">
        <f>VLOOKUP(A28,'2018_C4_bearbeitet'!$B$334:$M$385,10,FALSE)</f>
        <v>677</v>
      </c>
      <c r="D28">
        <f>VLOOKUP(A28,'2018_C4_bearbeitet'!$B$334:$M$385,11,FALSE)</f>
        <v>397</v>
      </c>
      <c r="E28">
        <f>VLOOKUP(A28,'2018_C4_bearbeitet'!$B$334:$N$385,12,FALSE)</f>
        <v>280</v>
      </c>
      <c r="F28" s="52">
        <f>VLOOKUP(A28,'2018_C4_bearbeitet'!$T$334:$Y$385,5,FALSE)</f>
        <v>8.862629246676514</v>
      </c>
      <c r="G28" s="52">
        <f>VLOOKUP(A28,'2018_C4_bearbeitet'!$T$334:$Y$385,4,FALSE)</f>
        <v>28.80354505169867</v>
      </c>
      <c r="H28" s="52">
        <f>VLOOKUP(A28,'2018_C4_bearbeitet'!$T$334:$Y$385,3,FALSE)</f>
        <v>19.793205317577549</v>
      </c>
      <c r="I28" s="52">
        <f>VLOOKUP(A28,'2018_C4_bearbeitet'!$T$334:$Y$385,6,FALSE)</f>
        <v>42.540620384047266</v>
      </c>
    </row>
    <row r="29" spans="1:9">
      <c r="A29" s="119">
        <v>355</v>
      </c>
      <c r="B29" s="51" t="s">
        <v>111</v>
      </c>
      <c r="C29">
        <f>VLOOKUP(A29,'2018_C4_bearbeitet'!$B$334:$M$385,10,FALSE)</f>
        <v>3651</v>
      </c>
      <c r="D29">
        <f>VLOOKUP(A29,'2018_C4_bearbeitet'!$B$334:$M$385,11,FALSE)</f>
        <v>2418</v>
      </c>
      <c r="E29">
        <f>VLOOKUP(A29,'2018_C4_bearbeitet'!$B$334:$N$385,12,FALSE)</f>
        <v>1233</v>
      </c>
      <c r="F29" s="52">
        <f>VLOOKUP(A29,'2018_C4_bearbeitet'!$T$334:$Y$385,5,FALSE)</f>
        <v>13.85921665297179</v>
      </c>
      <c r="G29" s="52">
        <f>VLOOKUP(A29,'2018_C4_bearbeitet'!$T$334:$Y$385,4,FALSE)</f>
        <v>31.55299917830731</v>
      </c>
      <c r="H29" s="52">
        <f>VLOOKUP(A29,'2018_C4_bearbeitet'!$T$334:$Y$385,3,FALSE)</f>
        <v>26.376335250616268</v>
      </c>
      <c r="I29" s="52">
        <f>VLOOKUP(A29,'2018_C4_bearbeitet'!$T$334:$Y$385,6,FALSE)</f>
        <v>28.21144891810463</v>
      </c>
    </row>
    <row r="30" spans="1:9">
      <c r="A30" s="119">
        <v>356</v>
      </c>
      <c r="B30" s="51" t="s">
        <v>112</v>
      </c>
      <c r="C30">
        <f>VLOOKUP(A30,'2018_C4_bearbeitet'!$B$334:$M$385,10,FALSE)</f>
        <v>1703</v>
      </c>
      <c r="D30">
        <f>VLOOKUP(A30,'2018_C4_bearbeitet'!$B$334:$M$385,11,FALSE)</f>
        <v>1163</v>
      </c>
      <c r="E30">
        <f>VLOOKUP(A30,'2018_C4_bearbeitet'!$B$334:$N$385,12,FALSE)</f>
        <v>540</v>
      </c>
      <c r="F30" s="52">
        <f>VLOOKUP(A30,'2018_C4_bearbeitet'!$T$334:$Y$385,5,FALSE)</f>
        <v>9.9823840281855549</v>
      </c>
      <c r="G30" s="52">
        <f>VLOOKUP(A30,'2018_C4_bearbeitet'!$T$334:$Y$385,4,FALSE)</f>
        <v>33.352906635349385</v>
      </c>
      <c r="H30" s="52">
        <f>VLOOKUP(A30,'2018_C4_bearbeitet'!$T$334:$Y$385,3,FALSE)</f>
        <v>25.425719318849087</v>
      </c>
      <c r="I30" s="52">
        <f>VLOOKUP(A30,'2018_C4_bearbeitet'!$T$334:$Y$385,6,FALSE)</f>
        <v>31.238990017615968</v>
      </c>
    </row>
    <row r="31" spans="1:9">
      <c r="A31" s="119">
        <v>357</v>
      </c>
      <c r="B31" s="51" t="s">
        <v>113</v>
      </c>
      <c r="C31">
        <f>VLOOKUP(A31,'2018_C4_bearbeitet'!$B$334:$M$385,10,FALSE)</f>
        <v>3606</v>
      </c>
      <c r="D31">
        <f>VLOOKUP(A31,'2018_C4_bearbeitet'!$B$334:$M$385,11,FALSE)</f>
        <v>2464</v>
      </c>
      <c r="E31">
        <f>VLOOKUP(A31,'2018_C4_bearbeitet'!$B$334:$N$385,12,FALSE)</f>
        <v>1142</v>
      </c>
      <c r="F31" s="52">
        <f>VLOOKUP(A31,'2018_C4_bearbeitet'!$T$334:$Y$385,5,FALSE)</f>
        <v>8.7077093732667787</v>
      </c>
      <c r="G31" s="52">
        <f>VLOOKUP(A31,'2018_C4_bearbeitet'!$T$334:$Y$385,4,FALSE)</f>
        <v>34.803105934553521</v>
      </c>
      <c r="H31" s="52">
        <f>VLOOKUP(A31,'2018_C4_bearbeitet'!$T$334:$Y$385,3,FALSE)</f>
        <v>22.462562396006653</v>
      </c>
      <c r="I31" s="52">
        <f>VLOOKUP(A31,'2018_C4_bearbeitet'!$T$334:$Y$385,6,FALSE)</f>
        <v>34.026622296173045</v>
      </c>
    </row>
    <row r="32" spans="1:9">
      <c r="A32" s="119">
        <v>358</v>
      </c>
      <c r="B32" s="51" t="s">
        <v>114</v>
      </c>
      <c r="C32">
        <f>VLOOKUP(A32,'2018_C4_bearbeitet'!$B$334:$M$385,10,FALSE)</f>
        <v>3797</v>
      </c>
      <c r="D32">
        <f>VLOOKUP(A32,'2018_C4_bearbeitet'!$B$334:$M$385,11,FALSE)</f>
        <v>2508</v>
      </c>
      <c r="E32">
        <f>VLOOKUP(A32,'2018_C4_bearbeitet'!$B$334:$N$385,12,FALSE)</f>
        <v>1289</v>
      </c>
      <c r="F32" s="52">
        <f>VLOOKUP(A32,'2018_C4_bearbeitet'!$T$334:$Y$385,5,FALSE)</f>
        <v>7.3742428232815378</v>
      </c>
      <c r="G32" s="52">
        <f>VLOOKUP(A32,'2018_C4_bearbeitet'!$T$334:$Y$385,4,FALSE)</f>
        <v>36.792204371872536</v>
      </c>
      <c r="H32" s="52">
        <f>VLOOKUP(A32,'2018_C4_bearbeitet'!$T$334:$Y$385,3,FALSE)</f>
        <v>20.858572557282066</v>
      </c>
      <c r="I32" s="52">
        <f>VLOOKUP(A32,'2018_C4_bearbeitet'!$T$334:$Y$385,6,FALSE)</f>
        <v>34.974980247563863</v>
      </c>
    </row>
    <row r="33" spans="1:9">
      <c r="A33" s="119">
        <v>359</v>
      </c>
      <c r="B33" s="51" t="s">
        <v>115</v>
      </c>
      <c r="C33">
        <f>VLOOKUP(A33,'2018_C4_bearbeitet'!$B$334:$M$385,10,FALSE)</f>
        <v>5030</v>
      </c>
      <c r="D33">
        <f>VLOOKUP(A33,'2018_C4_bearbeitet'!$B$334:$M$385,11,FALSE)</f>
        <v>3638</v>
      </c>
      <c r="E33">
        <f>VLOOKUP(A33,'2018_C4_bearbeitet'!$B$334:$N$385,12,FALSE)</f>
        <v>1392</v>
      </c>
      <c r="F33" s="52">
        <f>VLOOKUP(A33,'2018_C4_bearbeitet'!$T$334:$Y$385,5,FALSE)</f>
        <v>7.7137176938369789</v>
      </c>
      <c r="G33" s="52">
        <f>VLOOKUP(A33,'2018_C4_bearbeitet'!$T$334:$Y$385,4,FALSE)</f>
        <v>25.347912524850898</v>
      </c>
      <c r="H33" s="52">
        <f>VLOOKUP(A33,'2018_C4_bearbeitet'!$T$334:$Y$385,3,FALSE)</f>
        <v>20.656063618290258</v>
      </c>
      <c r="I33" s="52">
        <f>VLOOKUP(A33,'2018_C4_bearbeitet'!$T$334:$Y$385,6,FALSE)</f>
        <v>46.282306163021872</v>
      </c>
    </row>
    <row r="34" spans="1:9">
      <c r="A34" s="119">
        <v>360</v>
      </c>
      <c r="B34" s="51" t="s">
        <v>116</v>
      </c>
      <c r="C34">
        <f>VLOOKUP(A34,'2018_C4_bearbeitet'!$B$334:$M$385,10,FALSE)</f>
        <v>1413</v>
      </c>
      <c r="D34">
        <f>VLOOKUP(A34,'2018_C4_bearbeitet'!$B$334:$M$385,11,FALSE)</f>
        <v>883</v>
      </c>
      <c r="E34">
        <f>VLOOKUP(A34,'2018_C4_bearbeitet'!$B$334:$N$385,12,FALSE)</f>
        <v>530</v>
      </c>
      <c r="F34" s="52">
        <f>VLOOKUP(A34,'2018_C4_bearbeitet'!$T$334:$Y$385,5,FALSE)</f>
        <v>14.578910120311395</v>
      </c>
      <c r="G34" s="52">
        <f>VLOOKUP(A34,'2018_C4_bearbeitet'!$T$334:$Y$385,4,FALSE)</f>
        <v>34.748761500353858</v>
      </c>
      <c r="H34" s="52">
        <f>VLOOKUP(A34,'2018_C4_bearbeitet'!$T$334:$Y$385,3,FALSE)</f>
        <v>19.53290870488323</v>
      </c>
      <c r="I34" s="52">
        <f>VLOOKUP(A34,'2018_C4_bearbeitet'!$T$334:$Y$385,6,FALSE)</f>
        <v>31.139419674451524</v>
      </c>
    </row>
    <row r="35" spans="1:9">
      <c r="A35" s="119">
        <v>361</v>
      </c>
      <c r="B35" s="51" t="s">
        <v>117</v>
      </c>
      <c r="C35">
        <f>VLOOKUP(A35,'2018_C4_bearbeitet'!$B$334:$M$385,10,FALSE)</f>
        <v>4393</v>
      </c>
      <c r="D35">
        <f>VLOOKUP(A35,'2018_C4_bearbeitet'!$B$334:$M$385,11,FALSE)</f>
        <v>3082</v>
      </c>
      <c r="E35">
        <f>VLOOKUP(A35,'2018_C4_bearbeitet'!$B$334:$N$385,12,FALSE)</f>
        <v>1311</v>
      </c>
      <c r="F35" s="52">
        <f>VLOOKUP(A35,'2018_C4_bearbeitet'!$T$334:$Y$385,5,FALSE)</f>
        <v>8.2403824265877521</v>
      </c>
      <c r="G35" s="52">
        <f>VLOOKUP(A35,'2018_C4_bearbeitet'!$T$334:$Y$385,4,FALSE)</f>
        <v>26.178010471204189</v>
      </c>
      <c r="H35" s="52">
        <f>VLOOKUP(A35,'2018_C4_bearbeitet'!$T$334:$Y$385,3,FALSE)</f>
        <v>25.950375597541541</v>
      </c>
      <c r="I35" s="52">
        <f>VLOOKUP(A35,'2018_C4_bearbeitet'!$T$334:$Y$385,6,FALSE)</f>
        <v>39.631231504666516</v>
      </c>
    </row>
    <row r="36" spans="1:9">
      <c r="A36" s="119">
        <v>3</v>
      </c>
      <c r="B36" s="51" t="s">
        <v>156</v>
      </c>
      <c r="C36">
        <f>VLOOKUP(A36,'2018_C4_bearbeitet'!$B$334:$M$385,10,FALSE)</f>
        <v>39896</v>
      </c>
      <c r="D36">
        <f>VLOOKUP(A36,'2018_C4_bearbeitet'!$B$334:$M$385,11,FALSE)</f>
        <v>27474</v>
      </c>
      <c r="E36">
        <f>VLOOKUP(A36,'2018_C4_bearbeitet'!$B$334:$N$385,12,FALSE)</f>
        <v>12422</v>
      </c>
      <c r="F36" s="52">
        <f>VLOOKUP(A36,'2018_C4_bearbeitet'!$T$334:$Y$385,5,FALSE)</f>
        <v>8.9156807700020053</v>
      </c>
      <c r="G36" s="52">
        <f>VLOOKUP(A36,'2018_C4_bearbeitet'!$T$334:$Y$385,4,FALSE)</f>
        <v>30.313815921395626</v>
      </c>
      <c r="H36" s="52">
        <f>VLOOKUP(A36,'2018_C4_bearbeitet'!$T$334:$Y$385,3,FALSE)</f>
        <v>24.067575696811712</v>
      </c>
      <c r="I36" s="52">
        <f>VLOOKUP(A36,'2018_C4_bearbeitet'!$T$334:$Y$385,6,FALSE)</f>
        <v>36.702927611790656</v>
      </c>
    </row>
    <row r="37" spans="1:9">
      <c r="A37" s="119">
        <v>401</v>
      </c>
      <c r="B37" s="51" t="s">
        <v>139</v>
      </c>
      <c r="C37">
        <f>VLOOKUP(A37,'2018_C4_bearbeitet'!$B$334:$M$385,10,FALSE)</f>
        <v>1707</v>
      </c>
      <c r="D37">
        <f>VLOOKUP(A37,'2018_C4_bearbeitet'!$B$334:$M$385,11,FALSE)</f>
        <v>1028</v>
      </c>
      <c r="E37">
        <f>VLOOKUP(A37,'2018_C4_bearbeitet'!$B$334:$N$385,12,FALSE)</f>
        <v>679</v>
      </c>
      <c r="F37" s="52">
        <f>VLOOKUP(A37,'2018_C4_bearbeitet'!$T$334:$Y$385,5,FALSE)</f>
        <v>8.9630931458699479</v>
      </c>
      <c r="G37" s="52">
        <f>VLOOKUP(A37,'2018_C4_bearbeitet'!$T$334:$Y$385,4,FALSE)</f>
        <v>30.228471001757466</v>
      </c>
      <c r="H37" s="52">
        <f>VLOOKUP(A37,'2018_C4_bearbeitet'!$T$334:$Y$385,3,FALSE)</f>
        <v>27.123608670181603</v>
      </c>
      <c r="I37" s="52">
        <f>VLOOKUP(A37,'2018_C4_bearbeitet'!$T$334:$Y$385,6,FALSE)</f>
        <v>33.684827182190979</v>
      </c>
    </row>
    <row r="38" spans="1:9">
      <c r="A38" s="119">
        <v>402</v>
      </c>
      <c r="B38" s="51" t="s">
        <v>140</v>
      </c>
      <c r="C38">
        <f>VLOOKUP(A38,'2018_C4_bearbeitet'!$B$334:$M$385,10,FALSE)</f>
        <v>1906</v>
      </c>
      <c r="D38">
        <f>VLOOKUP(A38,'2018_C4_bearbeitet'!$B$334:$M$385,11,FALSE)</f>
        <v>1444</v>
      </c>
      <c r="E38">
        <f>VLOOKUP(A38,'2018_C4_bearbeitet'!$B$334:$N$385,12,FALSE)</f>
        <v>462</v>
      </c>
      <c r="F38" s="52">
        <f>VLOOKUP(A38,'2018_C4_bearbeitet'!$T$334:$Y$385,5,FALSE)</f>
        <v>8.9716684155299049</v>
      </c>
      <c r="G38" s="52">
        <f>VLOOKUP(A38,'2018_C4_bearbeitet'!$T$334:$Y$385,4,FALSE)</f>
        <v>35.88667366211962</v>
      </c>
      <c r="H38" s="52">
        <f>VLOOKUP(A38,'2018_C4_bearbeitet'!$T$334:$Y$385,3,FALSE)</f>
        <v>26.495278069254987</v>
      </c>
      <c r="I38" s="52">
        <f>VLOOKUP(A38,'2018_C4_bearbeitet'!$T$334:$Y$385,6,FALSE)</f>
        <v>28.646379853095489</v>
      </c>
    </row>
    <row r="39" spans="1:9">
      <c r="A39" s="119">
        <v>403</v>
      </c>
      <c r="B39" s="51" t="s">
        <v>141</v>
      </c>
      <c r="C39">
        <f>VLOOKUP(A39,'2018_C4_bearbeitet'!$B$334:$M$385,10,FALSE)</f>
        <v>4897</v>
      </c>
      <c r="D39">
        <f>VLOOKUP(A39,'2018_C4_bearbeitet'!$B$334:$M$385,11,FALSE)</f>
        <v>3124</v>
      </c>
      <c r="E39">
        <f>VLOOKUP(A39,'2018_C4_bearbeitet'!$B$334:$N$385,12,FALSE)</f>
        <v>1773</v>
      </c>
      <c r="F39" s="52">
        <f>VLOOKUP(A39,'2018_C4_bearbeitet'!$T$334:$Y$385,5,FALSE)</f>
        <v>18.664488462323874</v>
      </c>
      <c r="G39" s="52">
        <f>VLOOKUP(A39,'2018_C4_bearbeitet'!$T$334:$Y$385,4,FALSE)</f>
        <v>26.608127424954052</v>
      </c>
      <c r="H39" s="52">
        <f>VLOOKUP(A39,'2018_C4_bearbeitet'!$T$334:$Y$385,3,FALSE)</f>
        <v>27.179906064937715</v>
      </c>
      <c r="I39" s="52">
        <f>VLOOKUP(A39,'2018_C4_bearbeitet'!$T$334:$Y$385,6,FALSE)</f>
        <v>27.547478047784356</v>
      </c>
    </row>
    <row r="40" spans="1:9">
      <c r="A40" s="119">
        <v>404</v>
      </c>
      <c r="B40" s="51" t="s">
        <v>142</v>
      </c>
      <c r="C40">
        <f>VLOOKUP(A40,'2018_C4_bearbeitet'!$B$334:$M$385,10,FALSE)</f>
        <v>7549</v>
      </c>
      <c r="D40">
        <f>VLOOKUP(A40,'2018_C4_bearbeitet'!$B$334:$M$385,11,FALSE)</f>
        <v>4282</v>
      </c>
      <c r="E40">
        <f>VLOOKUP(A40,'2018_C4_bearbeitet'!$B$334:$N$385,12,FALSE)</f>
        <v>3267</v>
      </c>
      <c r="F40" s="52">
        <f>VLOOKUP(A40,'2018_C4_bearbeitet'!$T$334:$Y$385,5,FALSE)</f>
        <v>10.994833752814943</v>
      </c>
      <c r="G40" s="52">
        <f>VLOOKUP(A40,'2018_C4_bearbeitet'!$T$334:$Y$385,4,FALSE)</f>
        <v>30.600079480725924</v>
      </c>
      <c r="H40" s="52">
        <f>VLOOKUP(A40,'2018_C4_bearbeitet'!$T$334:$Y$385,3,FALSE)</f>
        <v>30.812028083189823</v>
      </c>
      <c r="I40" s="52">
        <f>VLOOKUP(A40,'2018_C4_bearbeitet'!$T$334:$Y$385,6,FALSE)</f>
        <v>27.593058683269305</v>
      </c>
    </row>
    <row r="41" spans="1:9">
      <c r="A41" s="119">
        <v>405</v>
      </c>
      <c r="B41" s="51" t="s">
        <v>143</v>
      </c>
      <c r="C41">
        <f>VLOOKUP(A41,'2018_C4_bearbeitet'!$B$334:$M$385,10,FALSE)</f>
        <v>1589</v>
      </c>
      <c r="D41">
        <f>VLOOKUP(A41,'2018_C4_bearbeitet'!$B$334:$M$385,11,FALSE)</f>
        <v>1167</v>
      </c>
      <c r="E41">
        <f>VLOOKUP(A41,'2018_C4_bearbeitet'!$B$334:$N$385,12,FALSE)</f>
        <v>422</v>
      </c>
      <c r="F41" s="52">
        <f>VLOOKUP(A41,'2018_C4_bearbeitet'!$T$334:$Y$385,5,FALSE)</f>
        <v>13.782252989301448</v>
      </c>
      <c r="G41" s="52">
        <f>VLOOKUP(A41,'2018_C4_bearbeitet'!$T$334:$Y$385,4,FALSE)</f>
        <v>28.382630585273755</v>
      </c>
      <c r="H41" s="52">
        <f>VLOOKUP(A41,'2018_C4_bearbeitet'!$T$334:$Y$385,3,FALSE)</f>
        <v>27.375707992448078</v>
      </c>
      <c r="I41" s="52">
        <f>VLOOKUP(A41,'2018_C4_bearbeitet'!$T$334:$Y$385,6,FALSE)</f>
        <v>30.459408432976716</v>
      </c>
    </row>
    <row r="42" spans="1:9">
      <c r="A42" s="119">
        <v>451</v>
      </c>
      <c r="B42" s="51" t="s">
        <v>118</v>
      </c>
      <c r="C42">
        <f>VLOOKUP(A42,'2018_C4_bearbeitet'!$B$334:$M$385,10,FALSE)</f>
        <v>3428</v>
      </c>
      <c r="D42">
        <f>VLOOKUP(A42,'2018_C4_bearbeitet'!$B$334:$M$385,11,FALSE)</f>
        <v>2332</v>
      </c>
      <c r="E42">
        <f>VLOOKUP(A42,'2018_C4_bearbeitet'!$B$334:$N$385,12,FALSE)</f>
        <v>1096</v>
      </c>
      <c r="F42" s="52">
        <f>VLOOKUP(A42,'2018_C4_bearbeitet'!$T$334:$Y$385,5,FALSE)</f>
        <v>5.8051341890315049</v>
      </c>
      <c r="G42" s="52">
        <f>VLOOKUP(A42,'2018_C4_bearbeitet'!$T$334:$Y$385,4,FALSE)</f>
        <v>26.983663943990667</v>
      </c>
      <c r="H42" s="52">
        <f>VLOOKUP(A42,'2018_C4_bearbeitet'!$T$334:$Y$385,3,FALSE)</f>
        <v>23.045507584597434</v>
      </c>
      <c r="I42" s="52">
        <f>VLOOKUP(A42,'2018_C4_bearbeitet'!$T$334:$Y$385,6,FALSE)</f>
        <v>44.1656942823804</v>
      </c>
    </row>
    <row r="43" spans="1:9">
      <c r="A43" s="119">
        <v>452</v>
      </c>
      <c r="B43" s="51" t="s">
        <v>119</v>
      </c>
      <c r="C43">
        <f>VLOOKUP(A43,'2018_C4_bearbeitet'!$B$334:$M$385,10,FALSE)</f>
        <v>4232</v>
      </c>
      <c r="D43">
        <f>VLOOKUP(A43,'2018_C4_bearbeitet'!$B$334:$M$385,11,FALSE)</f>
        <v>2716</v>
      </c>
      <c r="E43">
        <f>VLOOKUP(A43,'2018_C4_bearbeitet'!$B$334:$N$385,12,FALSE)</f>
        <v>1516</v>
      </c>
      <c r="F43" s="52">
        <f>VLOOKUP(A43,'2018_C4_bearbeitet'!$T$334:$Y$385,5,FALSE)</f>
        <v>8.2466918714555764</v>
      </c>
      <c r="G43" s="52">
        <f>VLOOKUP(A43,'2018_C4_bearbeitet'!$T$334:$Y$385,4,FALSE)</f>
        <v>27.882797731568999</v>
      </c>
      <c r="H43" s="52">
        <f>VLOOKUP(A43,'2018_C4_bearbeitet'!$T$334:$Y$385,3,FALSE)</f>
        <v>23.298676748582231</v>
      </c>
      <c r="I43" s="52">
        <f>VLOOKUP(A43,'2018_C4_bearbeitet'!$T$334:$Y$385,6,FALSE)</f>
        <v>40.571833648393195</v>
      </c>
    </row>
    <row r="44" spans="1:9">
      <c r="A44" s="119">
        <v>453</v>
      </c>
      <c r="B44" s="51" t="s">
        <v>120</v>
      </c>
      <c r="C44">
        <f>VLOOKUP(A44,'2018_C4_bearbeitet'!$B$334:$M$385,10,FALSE)</f>
        <v>9140</v>
      </c>
      <c r="D44">
        <f>VLOOKUP(A44,'2018_C4_bearbeitet'!$B$334:$M$385,11,FALSE)</f>
        <v>6398</v>
      </c>
      <c r="E44">
        <f>VLOOKUP(A44,'2018_C4_bearbeitet'!$B$334:$N$385,12,FALSE)</f>
        <v>2742</v>
      </c>
      <c r="F44" s="52">
        <f>VLOOKUP(A44,'2018_C4_bearbeitet'!$T$334:$Y$385,5,FALSE)</f>
        <v>2.9102844638949672</v>
      </c>
      <c r="G44" s="52">
        <f>VLOOKUP(A44,'2018_C4_bearbeitet'!$T$334:$Y$385,4,FALSE)</f>
        <v>19.277899343544856</v>
      </c>
      <c r="H44" s="52">
        <f>VLOOKUP(A44,'2018_C4_bearbeitet'!$T$334:$Y$385,3,FALSE)</f>
        <v>26.827133479212257</v>
      </c>
      <c r="I44" s="52">
        <f>VLOOKUP(A44,'2018_C4_bearbeitet'!$T$334:$Y$385,6,FALSE)</f>
        <v>50.984682713347915</v>
      </c>
    </row>
    <row r="45" spans="1:9">
      <c r="A45" s="119">
        <v>454</v>
      </c>
      <c r="B45" s="51" t="s">
        <v>121</v>
      </c>
      <c r="C45">
        <f>VLOOKUP(A45,'2018_C4_bearbeitet'!$B$334:$M$385,10,FALSE)</f>
        <v>12405</v>
      </c>
      <c r="D45">
        <f>VLOOKUP(A45,'2018_C4_bearbeitet'!$B$334:$M$385,11,FALSE)</f>
        <v>9075</v>
      </c>
      <c r="E45">
        <f>VLOOKUP(A45,'2018_C4_bearbeitet'!$B$334:$N$385,12,FALSE)</f>
        <v>3330</v>
      </c>
      <c r="F45" s="52">
        <f>VLOOKUP(A45,'2018_C4_bearbeitet'!$T$334:$Y$385,5,FALSE)</f>
        <v>6.5376864167674329</v>
      </c>
      <c r="G45" s="52">
        <f>VLOOKUP(A45,'2018_C4_bearbeitet'!$T$334:$Y$385,4,FALSE)</f>
        <v>30.100765820233775</v>
      </c>
      <c r="H45" s="52">
        <f>VLOOKUP(A45,'2018_C4_bearbeitet'!$T$334:$Y$385,3,FALSE)</f>
        <v>20.233776702942365</v>
      </c>
      <c r="I45" s="52">
        <f>VLOOKUP(A45,'2018_C4_bearbeitet'!$T$334:$Y$385,6,FALSE)</f>
        <v>43.127771060056432</v>
      </c>
    </row>
    <row r="46" spans="1:9">
      <c r="A46" s="119">
        <v>455</v>
      </c>
      <c r="B46" s="51" t="s">
        <v>122</v>
      </c>
      <c r="C46">
        <f>VLOOKUP(A46,'2018_C4_bearbeitet'!$B$334:$M$385,10,FALSE)</f>
        <v>1301</v>
      </c>
      <c r="D46">
        <f>VLOOKUP(A46,'2018_C4_bearbeitet'!$B$334:$M$385,11,FALSE)</f>
        <v>846</v>
      </c>
      <c r="E46">
        <f>VLOOKUP(A46,'2018_C4_bearbeitet'!$B$334:$N$385,12,FALSE)</f>
        <v>455</v>
      </c>
      <c r="F46" s="52">
        <f>VLOOKUP(A46,'2018_C4_bearbeitet'!$T$334:$Y$385,5,FALSE)</f>
        <v>11.837048424289009</v>
      </c>
      <c r="G46" s="52">
        <f>VLOOKUP(A46,'2018_C4_bearbeitet'!$T$334:$Y$385,4,FALSE)</f>
        <v>30.822444273635664</v>
      </c>
      <c r="H46" s="52">
        <f>VLOOKUP(A46,'2018_C4_bearbeitet'!$T$334:$Y$385,3,FALSE)</f>
        <v>20.138355111452729</v>
      </c>
      <c r="I46" s="52">
        <f>VLOOKUP(A46,'2018_C4_bearbeitet'!$T$334:$Y$385,6,FALSE)</f>
        <v>37.202152190622598</v>
      </c>
    </row>
    <row r="47" spans="1:9">
      <c r="A47" s="119">
        <v>456</v>
      </c>
      <c r="B47" s="51" t="s">
        <v>123</v>
      </c>
      <c r="C47">
        <f>VLOOKUP(A47,'2018_C4_bearbeitet'!$B$334:$M$385,10,FALSE)</f>
        <v>5166</v>
      </c>
      <c r="D47">
        <f>VLOOKUP(A47,'2018_C4_bearbeitet'!$B$334:$M$385,11,FALSE)</f>
        <v>3511</v>
      </c>
      <c r="E47">
        <f>VLOOKUP(A47,'2018_C4_bearbeitet'!$B$334:$N$385,12,FALSE)</f>
        <v>1655</v>
      </c>
      <c r="F47" s="52">
        <f>VLOOKUP(A47,'2018_C4_bearbeitet'!$T$334:$Y$385,5,FALSE)</f>
        <v>6.5814943863724356</v>
      </c>
      <c r="G47" s="52">
        <f>VLOOKUP(A47,'2018_C4_bearbeitet'!$T$334:$Y$385,4,FALSE)</f>
        <v>38.559814169570267</v>
      </c>
      <c r="H47" s="52">
        <f>VLOOKUP(A47,'2018_C4_bearbeitet'!$T$334:$Y$385,3,FALSE)</f>
        <v>20.596205962059621</v>
      </c>
      <c r="I47" s="52">
        <f>VLOOKUP(A47,'2018_C4_bearbeitet'!$T$334:$Y$385,6,FALSE)</f>
        <v>34.262485481997679</v>
      </c>
    </row>
    <row r="48" spans="1:9">
      <c r="A48" s="119">
        <v>457</v>
      </c>
      <c r="B48" s="51" t="s">
        <v>124</v>
      </c>
      <c r="C48">
        <f>VLOOKUP(A48,'2018_C4_bearbeitet'!$B$334:$M$385,10,FALSE)</f>
        <v>3327</v>
      </c>
      <c r="D48">
        <f>VLOOKUP(A48,'2018_C4_bearbeitet'!$B$334:$M$385,11,FALSE)</f>
        <v>2340</v>
      </c>
      <c r="E48">
        <f>VLOOKUP(A48,'2018_C4_bearbeitet'!$B$334:$N$385,12,FALSE)</f>
        <v>987</v>
      </c>
      <c r="F48" s="52">
        <f>VLOOKUP(A48,'2018_C4_bearbeitet'!$T$334:$Y$385,5,FALSE)</f>
        <v>8.6263901412684092</v>
      </c>
      <c r="G48" s="52">
        <f>VLOOKUP(A48,'2018_C4_bearbeitet'!$T$334:$Y$385,4,FALSE)</f>
        <v>29.636308987075445</v>
      </c>
      <c r="H48" s="52">
        <f>VLOOKUP(A48,'2018_C4_bearbeitet'!$T$334:$Y$385,3,FALSE)</f>
        <v>15.419296663660957</v>
      </c>
      <c r="I48" s="52">
        <f>VLOOKUP(A48,'2018_C4_bearbeitet'!$T$334:$Y$385,6,FALSE)</f>
        <v>46.318004207995187</v>
      </c>
    </row>
    <row r="49" spans="1:9">
      <c r="A49" s="119">
        <v>458</v>
      </c>
      <c r="B49" s="51" t="s">
        <v>125</v>
      </c>
      <c r="C49">
        <f>VLOOKUP(A49,'2018_C4_bearbeitet'!$B$334:$M$385,10,FALSE)</f>
        <v>3207</v>
      </c>
      <c r="D49">
        <f>VLOOKUP(A49,'2018_C4_bearbeitet'!$B$334:$M$385,11,FALSE)</f>
        <v>2308</v>
      </c>
      <c r="E49">
        <f>VLOOKUP(A49,'2018_C4_bearbeitet'!$B$334:$N$385,12,FALSE)</f>
        <v>899</v>
      </c>
      <c r="F49" s="52">
        <f>VLOOKUP(A49,'2018_C4_bearbeitet'!$T$334:$Y$385,5,FALSE)</f>
        <v>4.20954162768943</v>
      </c>
      <c r="G49" s="52">
        <f>VLOOKUP(A49,'2018_C4_bearbeitet'!$T$334:$Y$385,4,FALSE)</f>
        <v>25.101340816962892</v>
      </c>
      <c r="H49" s="52">
        <f>VLOOKUP(A49,'2018_C4_bearbeitet'!$T$334:$Y$385,3,FALSE)</f>
        <v>25.194886186467102</v>
      </c>
      <c r="I49" s="52">
        <f>VLOOKUP(A49,'2018_C4_bearbeitet'!$T$334:$Y$385,6,FALSE)</f>
        <v>45.49423136888057</v>
      </c>
    </row>
    <row r="50" spans="1:9">
      <c r="A50" s="119">
        <v>459</v>
      </c>
      <c r="B50" s="51" t="s">
        <v>126</v>
      </c>
      <c r="C50">
        <f>VLOOKUP(A50,'2018_C4_bearbeitet'!$B$334:$M$385,10,FALSE)</f>
        <v>16160</v>
      </c>
      <c r="D50">
        <f>VLOOKUP(A50,'2018_C4_bearbeitet'!$B$334:$M$385,11,FALSE)</f>
        <v>10937</v>
      </c>
      <c r="E50">
        <f>VLOOKUP(A50,'2018_C4_bearbeitet'!$B$334:$N$385,12,FALSE)</f>
        <v>5223</v>
      </c>
      <c r="F50" s="52">
        <f>VLOOKUP(A50,'2018_C4_bearbeitet'!$T$334:$Y$385,5,FALSE)</f>
        <v>3.9975247524752477</v>
      </c>
      <c r="G50" s="52">
        <f>VLOOKUP(A50,'2018_C4_bearbeitet'!$T$334:$Y$385,4,FALSE)</f>
        <v>21.998762376237625</v>
      </c>
      <c r="H50" s="52">
        <f>VLOOKUP(A50,'2018_C4_bearbeitet'!$T$334:$Y$385,3,FALSE)</f>
        <v>24.077970297029701</v>
      </c>
      <c r="I50" s="52">
        <f>VLOOKUP(A50,'2018_C4_bearbeitet'!$T$334:$Y$385,6,FALSE)</f>
        <v>49.925742574257427</v>
      </c>
    </row>
    <row r="51" spans="1:9">
      <c r="A51" s="119">
        <v>460</v>
      </c>
      <c r="B51" s="51" t="s">
        <v>127</v>
      </c>
      <c r="C51">
        <f>VLOOKUP(A51,'2018_C4_bearbeitet'!$B$334:$M$385,10,FALSE)</f>
        <v>9815</v>
      </c>
      <c r="D51">
        <f>VLOOKUP(A51,'2018_C4_bearbeitet'!$B$334:$M$385,11,FALSE)</f>
        <v>6648</v>
      </c>
      <c r="E51">
        <f>VLOOKUP(A51,'2018_C4_bearbeitet'!$B$334:$N$385,12,FALSE)</f>
        <v>3167</v>
      </c>
      <c r="F51" s="52">
        <f>VLOOKUP(A51,'2018_C4_bearbeitet'!$T$334:$Y$385,5,FALSE)</f>
        <v>4.1569026999490575</v>
      </c>
      <c r="G51" s="52">
        <f>VLOOKUP(A51,'2018_C4_bearbeitet'!$T$334:$Y$385,4,FALSE)</f>
        <v>22.027508914926134</v>
      </c>
      <c r="H51" s="52">
        <f>VLOOKUP(A51,'2018_C4_bearbeitet'!$T$334:$Y$385,3,FALSE)</f>
        <v>25.674987264391234</v>
      </c>
      <c r="I51" s="52">
        <f>VLOOKUP(A51,'2018_C4_bearbeitet'!$T$334:$Y$385,6,FALSE)</f>
        <v>48.140601120733571</v>
      </c>
    </row>
    <row r="52" spans="1:9">
      <c r="A52" s="119">
        <v>461</v>
      </c>
      <c r="B52" s="51" t="s">
        <v>128</v>
      </c>
      <c r="C52">
        <f>VLOOKUP(A52,'2018_C4_bearbeitet'!$B$334:$M$385,10,FALSE)</f>
        <v>2455</v>
      </c>
      <c r="D52">
        <f>VLOOKUP(A52,'2018_C4_bearbeitet'!$B$334:$M$385,11,FALSE)</f>
        <v>2010</v>
      </c>
      <c r="E52">
        <f>VLOOKUP(A52,'2018_C4_bearbeitet'!$B$334:$N$385,12,FALSE)</f>
        <v>445</v>
      </c>
      <c r="F52" s="52">
        <f>VLOOKUP(A52,'2018_C4_bearbeitet'!$T$334:$Y$385,5,FALSE)</f>
        <v>5.6619144602851321</v>
      </c>
      <c r="G52" s="52">
        <f>VLOOKUP(A52,'2018_C4_bearbeitet'!$T$334:$Y$385,4,FALSE)</f>
        <v>34.501018329938901</v>
      </c>
      <c r="H52" s="52">
        <f>VLOOKUP(A52,'2018_C4_bearbeitet'!$T$334:$Y$385,3,FALSE)</f>
        <v>19.633401221995928</v>
      </c>
      <c r="I52" s="52">
        <f>VLOOKUP(A52,'2018_C4_bearbeitet'!$T$334:$Y$385,6,FALSE)</f>
        <v>40.203665987780042</v>
      </c>
    </row>
    <row r="53" spans="1:9">
      <c r="A53" s="119">
        <v>462</v>
      </c>
      <c r="B53" s="51" t="s">
        <v>129</v>
      </c>
      <c r="C53">
        <f>VLOOKUP(A53,'2018_C4_bearbeitet'!$B$334:$M$385,10,FALSE)</f>
        <v>855</v>
      </c>
      <c r="D53">
        <f>VLOOKUP(A53,'2018_C4_bearbeitet'!$B$334:$M$385,11,FALSE)</f>
        <v>503</v>
      </c>
      <c r="E53">
        <f>VLOOKUP(A53,'2018_C4_bearbeitet'!$B$334:$N$385,12,FALSE)</f>
        <v>352</v>
      </c>
      <c r="F53" s="52">
        <f>VLOOKUP(A53,'2018_C4_bearbeitet'!$T$334:$Y$385,5,FALSE)</f>
        <v>5.9649122807017543</v>
      </c>
      <c r="G53" s="52">
        <f>VLOOKUP(A53,'2018_C4_bearbeitet'!$T$334:$Y$385,4,FALSE)</f>
        <v>22.807017543859647</v>
      </c>
      <c r="H53" s="52">
        <f>VLOOKUP(A53,'2018_C4_bearbeitet'!$T$334:$Y$385,3,FALSE)</f>
        <v>16.023391812865498</v>
      </c>
      <c r="I53" s="52">
        <f>VLOOKUP(A53,'2018_C4_bearbeitet'!$T$334:$Y$385,6,FALSE)</f>
        <v>55.204678362573098</v>
      </c>
    </row>
    <row r="54" spans="1:9">
      <c r="A54" s="119">
        <v>4</v>
      </c>
      <c r="B54" s="51" t="s">
        <v>157</v>
      </c>
      <c r="C54">
        <f>VLOOKUP(A54,'2018_C4_bearbeitet'!$B$334:$M$385,10,FALSE)</f>
        <v>89139</v>
      </c>
      <c r="D54">
        <f>VLOOKUP(A54,'2018_C4_bearbeitet'!$B$334:$M$385,11,FALSE)</f>
        <v>60669</v>
      </c>
      <c r="E54">
        <f>VLOOKUP(A54,'2018_C4_bearbeitet'!$B$334:$N$385,12,FALSE)</f>
        <v>28470</v>
      </c>
      <c r="F54" s="52">
        <f>VLOOKUP(A54,'2018_C4_bearbeitet'!$T$334:$Y$385,5,FALSE)</f>
        <v>6.8118332043213412</v>
      </c>
      <c r="G54" s="52">
        <f>VLOOKUP(A54,'2018_C4_bearbeitet'!$T$334:$Y$385,4,FALSE)</f>
        <v>26.708847978999088</v>
      </c>
      <c r="H54" s="52">
        <f>VLOOKUP(A54,'2018_C4_bearbeitet'!$T$334:$Y$385,3,FALSE)</f>
        <v>24.091587296245191</v>
      </c>
      <c r="I54" s="52">
        <f>VLOOKUP(A54,'2018_C4_bearbeitet'!$T$334:$Y$385,6,FALSE)</f>
        <v>42.387731520434379</v>
      </c>
    </row>
    <row r="55" spans="1:9">
      <c r="A55" s="119">
        <v>0</v>
      </c>
      <c r="B55" s="51" t="s">
        <v>130</v>
      </c>
      <c r="C55">
        <f>VLOOKUP(A55,'2018_C4_bearbeitet'!$B$334:$M$385,10,FALSE)</f>
        <v>255519</v>
      </c>
      <c r="D55">
        <f>VLOOKUP(A55,'2018_C4_bearbeitet'!$B$334:$M$385,11,FALSE)</f>
        <v>170046</v>
      </c>
      <c r="E55">
        <f>VLOOKUP(A55,'2018_C4_bearbeitet'!$B$334:$N$385,12,FALSE)</f>
        <v>85473</v>
      </c>
      <c r="F55" s="52">
        <f>VLOOKUP(A55,'2018_C4_bearbeitet'!$T$334:$Y$385,5,FALSE)</f>
        <v>11.010922866792685</v>
      </c>
      <c r="G55" s="52">
        <f>VLOOKUP(A55,'2018_C4_bearbeitet'!$T$334:$Y$385,4,FALSE)</f>
        <v>30.478359730587552</v>
      </c>
      <c r="H55" s="52">
        <f>VLOOKUP(A55,'2018_C4_bearbeitet'!$T$334:$Y$385,3,FALSE)</f>
        <v>24.364137304858001</v>
      </c>
      <c r="I55" s="52">
        <f>VLOOKUP(A55,'2018_C4_bearbeitet'!$T$334:$Y$385,6,FALSE)</f>
        <v>34.146580097761806</v>
      </c>
    </row>
  </sheetData>
  <autoFilter ref="A4:I55" xr:uid="{00000000-0009-0000-0000-000005000000}"/>
  <mergeCells count="5">
    <mergeCell ref="B1:B3"/>
    <mergeCell ref="C1:E1"/>
    <mergeCell ref="F1:I1"/>
    <mergeCell ref="C3:E3"/>
    <mergeCell ref="F3:I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/>
  <dimension ref="A1:J324"/>
  <sheetViews>
    <sheetView workbookViewId="0">
      <selection activeCell="H18" sqref="H18"/>
    </sheetView>
    <sheetView workbookViewId="1"/>
  </sheetViews>
  <sheetFormatPr baseColWidth="10" defaultRowHeight="13.5"/>
  <cols>
    <col min="1" max="1" width="41" customWidth="1"/>
  </cols>
  <sheetData>
    <row r="1" spans="1:10" ht="15">
      <c r="A1" s="36" t="s">
        <v>146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5">
      <c r="A4" s="203" t="s">
        <v>4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15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ht="15">
      <c r="A6" s="36" t="s">
        <v>147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">
      <c r="A7" s="36" t="s">
        <v>6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15">
      <c r="A8" s="36" t="s">
        <v>7</v>
      </c>
      <c r="B8" s="36"/>
      <c r="C8" s="36"/>
      <c r="D8" s="36"/>
      <c r="E8" s="36"/>
      <c r="F8" s="36"/>
      <c r="G8" s="36"/>
      <c r="H8" s="36"/>
      <c r="I8" s="36"/>
      <c r="J8" s="36"/>
    </row>
    <row r="9" spans="1:10" ht="15">
      <c r="A9" s="36" t="s">
        <v>148</v>
      </c>
      <c r="B9" s="36"/>
      <c r="C9" s="36"/>
      <c r="D9" s="36"/>
      <c r="E9" s="36"/>
      <c r="F9" s="36"/>
      <c r="G9" s="36"/>
      <c r="H9" s="36"/>
      <c r="I9" s="36"/>
      <c r="J9" s="36"/>
    </row>
    <row r="10" spans="1:10" ht="15">
      <c r="A10" s="36" t="s">
        <v>3</v>
      </c>
      <c r="B10" s="36"/>
      <c r="C10" s="36"/>
      <c r="D10" s="36"/>
      <c r="E10" s="36"/>
      <c r="F10" s="36"/>
      <c r="G10" s="36"/>
      <c r="H10" s="36"/>
      <c r="I10" s="36"/>
      <c r="J10" s="36"/>
    </row>
    <row r="11" spans="1:10" ht="15">
      <c r="A11" s="36" t="s">
        <v>149</v>
      </c>
      <c r="B11" s="36"/>
      <c r="C11" s="36"/>
      <c r="D11" s="36"/>
      <c r="E11" s="36"/>
      <c r="F11" s="36"/>
      <c r="G11" s="36"/>
      <c r="H11" s="36"/>
      <c r="I11" s="36"/>
      <c r="J11" s="36"/>
    </row>
    <row r="12" spans="1:10" ht="15">
      <c r="A12" s="36" t="s">
        <v>3</v>
      </c>
      <c r="B12" s="36"/>
      <c r="C12" s="36"/>
      <c r="D12" s="36"/>
      <c r="E12" s="36"/>
      <c r="F12" s="36"/>
      <c r="G12" s="36"/>
      <c r="H12" s="36"/>
      <c r="I12" s="36"/>
      <c r="J12" s="36"/>
    </row>
    <row r="13" spans="1:10">
      <c r="A13" s="342" t="s">
        <v>10</v>
      </c>
      <c r="B13" s="345" t="s">
        <v>11</v>
      </c>
      <c r="C13" s="346"/>
      <c r="D13" s="346"/>
      <c r="E13" s="346"/>
      <c r="F13" s="346"/>
      <c r="G13" s="346"/>
      <c r="H13" s="346"/>
      <c r="I13" s="346"/>
      <c r="J13" s="347"/>
    </row>
    <row r="14" spans="1:10">
      <c r="A14" s="343"/>
      <c r="B14" s="345" t="s">
        <v>12</v>
      </c>
      <c r="C14" s="346"/>
      <c r="D14" s="347"/>
      <c r="E14" s="345" t="s">
        <v>13</v>
      </c>
      <c r="F14" s="346"/>
      <c r="G14" s="347"/>
      <c r="H14" s="345" t="s">
        <v>14</v>
      </c>
      <c r="I14" s="346"/>
      <c r="J14" s="347"/>
    </row>
    <row r="15" spans="1:10">
      <c r="A15" s="343"/>
      <c r="B15" s="37" t="s">
        <v>15</v>
      </c>
      <c r="C15" s="37" t="s">
        <v>16</v>
      </c>
      <c r="D15" s="37" t="s">
        <v>17</v>
      </c>
      <c r="E15" s="37" t="s">
        <v>15</v>
      </c>
      <c r="F15" s="37" t="s">
        <v>16</v>
      </c>
      <c r="G15" s="37" t="s">
        <v>17</v>
      </c>
      <c r="H15" s="37" t="s">
        <v>15</v>
      </c>
      <c r="I15" s="37" t="s">
        <v>16</v>
      </c>
      <c r="J15" s="37" t="s">
        <v>17</v>
      </c>
    </row>
    <row r="16" spans="1:10">
      <c r="A16" s="344"/>
      <c r="B16" s="37" t="s">
        <v>18</v>
      </c>
      <c r="C16" s="37" t="s">
        <v>19</v>
      </c>
      <c r="D16" s="37" t="s">
        <v>20</v>
      </c>
      <c r="E16" s="37" t="s">
        <v>21</v>
      </c>
      <c r="F16" s="37" t="s">
        <v>22</v>
      </c>
      <c r="G16" s="37" t="s">
        <v>23</v>
      </c>
      <c r="H16" s="37" t="s">
        <v>24</v>
      </c>
      <c r="I16" s="37" t="s">
        <v>25</v>
      </c>
      <c r="J16" s="37" t="s">
        <v>26</v>
      </c>
    </row>
    <row r="17" spans="1:10">
      <c r="A17" s="355" t="s">
        <v>27</v>
      </c>
      <c r="B17" s="356"/>
      <c r="C17" s="356"/>
      <c r="D17" s="356"/>
      <c r="E17" s="356"/>
      <c r="F17" s="356"/>
      <c r="G17" s="356"/>
      <c r="H17" s="356"/>
      <c r="I17" s="356"/>
      <c r="J17" s="357"/>
    </row>
    <row r="18" spans="1:10">
      <c r="A18" s="42" t="s">
        <v>28</v>
      </c>
      <c r="B18" s="43">
        <v>2956773</v>
      </c>
      <c r="C18" s="43">
        <v>1604003</v>
      </c>
      <c r="D18" s="43">
        <v>1352770</v>
      </c>
      <c r="E18" s="43">
        <v>2700138</v>
      </c>
      <c r="F18" s="43">
        <v>1433181</v>
      </c>
      <c r="G18" s="43">
        <v>1266957</v>
      </c>
      <c r="H18" s="43">
        <v>255519</v>
      </c>
      <c r="I18" s="43">
        <v>170046</v>
      </c>
      <c r="J18" s="43">
        <v>85473</v>
      </c>
    </row>
    <row r="19" spans="1:10">
      <c r="A19" s="38" t="s">
        <v>29</v>
      </c>
      <c r="B19" s="44">
        <v>358054</v>
      </c>
      <c r="C19" s="44">
        <v>205911</v>
      </c>
      <c r="D19" s="44">
        <v>152143</v>
      </c>
      <c r="E19" s="44">
        <v>295522</v>
      </c>
      <c r="F19" s="44">
        <v>163507</v>
      </c>
      <c r="G19" s="44">
        <v>132015</v>
      </c>
      <c r="H19" s="44">
        <v>62255</v>
      </c>
      <c r="I19" s="44">
        <v>42187</v>
      </c>
      <c r="J19" s="44">
        <v>20068</v>
      </c>
    </row>
    <row r="20" spans="1:10">
      <c r="A20" s="42" t="s">
        <v>30</v>
      </c>
      <c r="B20" s="43">
        <v>1928124</v>
      </c>
      <c r="C20" s="43">
        <v>1016237</v>
      </c>
      <c r="D20" s="43">
        <v>911887</v>
      </c>
      <c r="E20" s="43">
        <v>1849817</v>
      </c>
      <c r="F20" s="43">
        <v>965180</v>
      </c>
      <c r="G20" s="43">
        <v>884637</v>
      </c>
      <c r="H20" s="43">
        <v>77878</v>
      </c>
      <c r="I20" s="43">
        <v>50792</v>
      </c>
      <c r="J20" s="43">
        <v>27086</v>
      </c>
    </row>
    <row r="21" spans="1:10">
      <c r="A21" s="38" t="s">
        <v>31</v>
      </c>
      <c r="B21" s="44">
        <v>373190</v>
      </c>
      <c r="C21" s="44">
        <v>207261</v>
      </c>
      <c r="D21" s="44">
        <v>165929</v>
      </c>
      <c r="E21" s="44">
        <v>344965</v>
      </c>
      <c r="F21" s="44">
        <v>191938</v>
      </c>
      <c r="G21" s="44">
        <v>153027</v>
      </c>
      <c r="H21" s="44">
        <v>28135</v>
      </c>
      <c r="I21" s="44">
        <v>15264</v>
      </c>
      <c r="J21" s="44">
        <v>12871</v>
      </c>
    </row>
    <row r="22" spans="1:10">
      <c r="A22" s="42" t="s">
        <v>32</v>
      </c>
      <c r="B22" s="43">
        <v>297405</v>
      </c>
      <c r="C22" s="43">
        <v>174594</v>
      </c>
      <c r="D22" s="43">
        <v>122811</v>
      </c>
      <c r="E22" s="43">
        <v>209834</v>
      </c>
      <c r="F22" s="43">
        <v>112556</v>
      </c>
      <c r="G22" s="43">
        <v>97278</v>
      </c>
      <c r="H22" s="43">
        <v>87251</v>
      </c>
      <c r="I22" s="43">
        <v>61803</v>
      </c>
      <c r="J22" s="43">
        <v>25448</v>
      </c>
    </row>
    <row r="23" spans="1:10">
      <c r="A23" s="355" t="s">
        <v>33</v>
      </c>
      <c r="B23" s="356"/>
      <c r="C23" s="356"/>
      <c r="D23" s="356"/>
      <c r="E23" s="356"/>
      <c r="F23" s="356"/>
      <c r="G23" s="356"/>
      <c r="H23" s="356"/>
      <c r="I23" s="356"/>
      <c r="J23" s="357"/>
    </row>
    <row r="24" spans="1:10">
      <c r="A24" s="42" t="s">
        <v>28</v>
      </c>
      <c r="B24" s="43">
        <v>640237</v>
      </c>
      <c r="C24" s="43">
        <v>356306</v>
      </c>
      <c r="D24" s="43">
        <v>283931</v>
      </c>
      <c r="E24" s="43">
        <v>592988</v>
      </c>
      <c r="F24" s="43">
        <v>324752</v>
      </c>
      <c r="G24" s="43">
        <v>268236</v>
      </c>
      <c r="H24" s="43">
        <v>47066</v>
      </c>
      <c r="I24" s="43">
        <v>31429</v>
      </c>
      <c r="J24" s="43">
        <v>15637</v>
      </c>
    </row>
    <row r="25" spans="1:10">
      <c r="A25" s="38" t="s">
        <v>29</v>
      </c>
      <c r="B25" s="44">
        <v>68410</v>
      </c>
      <c r="C25" s="44">
        <v>39131</v>
      </c>
      <c r="D25" s="44">
        <v>29279</v>
      </c>
      <c r="E25" s="44">
        <v>58084</v>
      </c>
      <c r="F25" s="44">
        <v>32131</v>
      </c>
      <c r="G25" s="44">
        <v>25953</v>
      </c>
      <c r="H25" s="44">
        <v>10274</v>
      </c>
      <c r="I25" s="44">
        <v>6959</v>
      </c>
      <c r="J25" s="44">
        <v>3315</v>
      </c>
    </row>
    <row r="26" spans="1:10">
      <c r="A26" s="42" t="s">
        <v>30</v>
      </c>
      <c r="B26" s="43">
        <v>410467</v>
      </c>
      <c r="C26" s="43">
        <v>219918</v>
      </c>
      <c r="D26" s="43">
        <v>190549</v>
      </c>
      <c r="E26" s="43">
        <v>394775</v>
      </c>
      <c r="F26" s="43">
        <v>209417</v>
      </c>
      <c r="G26" s="43">
        <v>185358</v>
      </c>
      <c r="H26" s="43">
        <v>15630</v>
      </c>
      <c r="I26" s="43">
        <v>10464</v>
      </c>
      <c r="J26" s="43">
        <v>5166</v>
      </c>
    </row>
    <row r="27" spans="1:10">
      <c r="A27" s="38" t="s">
        <v>31</v>
      </c>
      <c r="B27" s="44">
        <v>106397</v>
      </c>
      <c r="C27" s="44">
        <v>64663</v>
      </c>
      <c r="D27" s="44">
        <v>41734</v>
      </c>
      <c r="E27" s="44">
        <v>97355</v>
      </c>
      <c r="F27" s="44">
        <v>59413</v>
      </c>
      <c r="G27" s="44">
        <v>37942</v>
      </c>
      <c r="H27" s="44">
        <v>9020</v>
      </c>
      <c r="I27" s="44">
        <v>5234</v>
      </c>
      <c r="J27" s="44">
        <v>3786</v>
      </c>
    </row>
    <row r="28" spans="1:10">
      <c r="A28" s="42" t="s">
        <v>32</v>
      </c>
      <c r="B28" s="43">
        <v>54963</v>
      </c>
      <c r="C28" s="43">
        <v>32594</v>
      </c>
      <c r="D28" s="43">
        <v>22369</v>
      </c>
      <c r="E28" s="43">
        <v>42774</v>
      </c>
      <c r="F28" s="43">
        <v>23791</v>
      </c>
      <c r="G28" s="43">
        <v>18983</v>
      </c>
      <c r="H28" s="43">
        <v>12142</v>
      </c>
      <c r="I28" s="43">
        <v>8772</v>
      </c>
      <c r="J28" s="43">
        <v>3370</v>
      </c>
    </row>
    <row r="29" spans="1:10">
      <c r="A29" s="355" t="s">
        <v>34</v>
      </c>
      <c r="B29" s="356"/>
      <c r="C29" s="356"/>
      <c r="D29" s="356"/>
      <c r="E29" s="356"/>
      <c r="F29" s="356"/>
      <c r="G29" s="356"/>
      <c r="H29" s="356"/>
      <c r="I29" s="356"/>
      <c r="J29" s="357"/>
    </row>
    <row r="30" spans="1:10">
      <c r="A30" s="42" t="s">
        <v>28</v>
      </c>
      <c r="B30" s="43">
        <v>130103</v>
      </c>
      <c r="C30" s="43">
        <v>68553</v>
      </c>
      <c r="D30" s="43">
        <v>61550</v>
      </c>
      <c r="E30" s="43">
        <v>119978</v>
      </c>
      <c r="F30" s="43">
        <v>62411</v>
      </c>
      <c r="G30" s="43">
        <v>57567</v>
      </c>
      <c r="H30" s="43">
        <v>10097</v>
      </c>
      <c r="I30" s="43">
        <v>6123</v>
      </c>
      <c r="J30" s="43">
        <v>3974</v>
      </c>
    </row>
    <row r="31" spans="1:10">
      <c r="A31" s="38" t="s">
        <v>29</v>
      </c>
      <c r="B31" s="44">
        <v>14931</v>
      </c>
      <c r="C31" s="44">
        <v>8418</v>
      </c>
      <c r="D31" s="44">
        <v>6513</v>
      </c>
      <c r="E31" s="44">
        <v>12564</v>
      </c>
      <c r="F31" s="44">
        <v>6898</v>
      </c>
      <c r="G31" s="44">
        <v>5666</v>
      </c>
      <c r="H31" s="44">
        <v>2360</v>
      </c>
      <c r="I31" s="44">
        <v>1514</v>
      </c>
      <c r="J31" s="44">
        <v>846</v>
      </c>
    </row>
    <row r="32" spans="1:10">
      <c r="A32" s="42" t="s">
        <v>30</v>
      </c>
      <c r="B32" s="43">
        <v>77771</v>
      </c>
      <c r="C32" s="43">
        <v>38883</v>
      </c>
      <c r="D32" s="43">
        <v>38888</v>
      </c>
      <c r="E32" s="43">
        <v>74902</v>
      </c>
      <c r="F32" s="43">
        <v>37194</v>
      </c>
      <c r="G32" s="43">
        <v>37708</v>
      </c>
      <c r="H32" s="43">
        <v>2861</v>
      </c>
      <c r="I32" s="43">
        <v>1686</v>
      </c>
      <c r="J32" s="43">
        <v>1175</v>
      </c>
    </row>
    <row r="33" spans="1:10">
      <c r="A33" s="38" t="s">
        <v>31</v>
      </c>
      <c r="B33" s="44">
        <v>26862</v>
      </c>
      <c r="C33" s="44">
        <v>15625</v>
      </c>
      <c r="D33" s="44">
        <v>11237</v>
      </c>
      <c r="E33" s="44">
        <v>24546</v>
      </c>
      <c r="F33" s="44">
        <v>14321</v>
      </c>
      <c r="G33" s="44">
        <v>10225</v>
      </c>
      <c r="H33" s="44">
        <v>2312</v>
      </c>
      <c r="I33" s="44">
        <v>1301</v>
      </c>
      <c r="J33" s="44">
        <v>1011</v>
      </c>
    </row>
    <row r="34" spans="1:10">
      <c r="A34" s="42" t="s">
        <v>32</v>
      </c>
      <c r="B34" s="43">
        <v>10539</v>
      </c>
      <c r="C34" s="43">
        <v>5627</v>
      </c>
      <c r="D34" s="43">
        <v>4912</v>
      </c>
      <c r="E34" s="43">
        <v>7966</v>
      </c>
      <c r="F34" s="43">
        <v>3998</v>
      </c>
      <c r="G34" s="43">
        <v>3968</v>
      </c>
      <c r="H34" s="43">
        <v>2564</v>
      </c>
      <c r="I34" s="43">
        <v>1622</v>
      </c>
      <c r="J34" s="43">
        <v>942</v>
      </c>
    </row>
    <row r="35" spans="1:10">
      <c r="A35" s="355" t="s">
        <v>35</v>
      </c>
      <c r="B35" s="356"/>
      <c r="C35" s="356"/>
      <c r="D35" s="356"/>
      <c r="E35" s="356"/>
      <c r="F35" s="356"/>
      <c r="G35" s="356"/>
      <c r="H35" s="356"/>
      <c r="I35" s="356"/>
      <c r="J35" s="357"/>
    </row>
    <row r="36" spans="1:10">
      <c r="A36" s="42" t="s">
        <v>28</v>
      </c>
      <c r="B36" s="43">
        <v>47975</v>
      </c>
      <c r="C36" s="43">
        <v>32138</v>
      </c>
      <c r="D36" s="43">
        <v>15837</v>
      </c>
      <c r="E36" s="43">
        <v>43612</v>
      </c>
      <c r="F36" s="43">
        <v>28751</v>
      </c>
      <c r="G36" s="43">
        <v>14861</v>
      </c>
      <c r="H36" s="43">
        <v>4348</v>
      </c>
      <c r="I36" s="43">
        <v>3378</v>
      </c>
      <c r="J36" s="43">
        <v>970</v>
      </c>
    </row>
    <row r="37" spans="1:10">
      <c r="A37" s="38" t="s">
        <v>29</v>
      </c>
      <c r="B37" s="44">
        <v>5088</v>
      </c>
      <c r="C37" s="44">
        <v>3196</v>
      </c>
      <c r="D37" s="44">
        <v>1892</v>
      </c>
      <c r="E37" s="44">
        <v>4071</v>
      </c>
      <c r="F37" s="44">
        <v>2409</v>
      </c>
      <c r="G37" s="44">
        <v>1662</v>
      </c>
      <c r="H37" s="44">
        <v>1015</v>
      </c>
      <c r="I37" s="44">
        <v>785</v>
      </c>
      <c r="J37" s="44">
        <v>230</v>
      </c>
    </row>
    <row r="38" spans="1:10">
      <c r="A38" s="42" t="s">
        <v>30</v>
      </c>
      <c r="B38" s="43">
        <v>32393</v>
      </c>
      <c r="C38" s="43">
        <v>21686</v>
      </c>
      <c r="D38" s="43">
        <v>10707</v>
      </c>
      <c r="E38" s="43">
        <v>30592</v>
      </c>
      <c r="F38" s="43">
        <v>20251</v>
      </c>
      <c r="G38" s="43">
        <v>10341</v>
      </c>
      <c r="H38" s="43">
        <v>1795</v>
      </c>
      <c r="I38" s="43">
        <v>1432</v>
      </c>
      <c r="J38" s="43">
        <v>363</v>
      </c>
    </row>
    <row r="39" spans="1:10">
      <c r="A39" s="38" t="s">
        <v>31</v>
      </c>
      <c r="B39" s="44">
        <v>4996</v>
      </c>
      <c r="C39" s="44">
        <v>3269</v>
      </c>
      <c r="D39" s="44">
        <v>1727</v>
      </c>
      <c r="E39" s="44">
        <v>4654</v>
      </c>
      <c r="F39" s="44">
        <v>3054</v>
      </c>
      <c r="G39" s="44">
        <v>1600</v>
      </c>
      <c r="H39" s="44">
        <v>340</v>
      </c>
      <c r="I39" s="44">
        <v>213</v>
      </c>
      <c r="J39" s="44">
        <v>127</v>
      </c>
    </row>
    <row r="40" spans="1:10">
      <c r="A40" s="42" t="s">
        <v>32</v>
      </c>
      <c r="B40" s="43">
        <v>5498</v>
      </c>
      <c r="C40" s="43">
        <v>3987</v>
      </c>
      <c r="D40" s="43">
        <v>1511</v>
      </c>
      <c r="E40" s="43">
        <v>4295</v>
      </c>
      <c r="F40" s="43">
        <v>3037</v>
      </c>
      <c r="G40" s="43">
        <v>1258</v>
      </c>
      <c r="H40" s="43">
        <v>1198</v>
      </c>
      <c r="I40" s="43">
        <v>948</v>
      </c>
      <c r="J40" s="43">
        <v>250</v>
      </c>
    </row>
    <row r="41" spans="1:10">
      <c r="A41" s="355" t="s">
        <v>36</v>
      </c>
      <c r="B41" s="356"/>
      <c r="C41" s="356"/>
      <c r="D41" s="356"/>
      <c r="E41" s="356"/>
      <c r="F41" s="356"/>
      <c r="G41" s="356"/>
      <c r="H41" s="356"/>
      <c r="I41" s="356"/>
      <c r="J41" s="357"/>
    </row>
    <row r="42" spans="1:10">
      <c r="A42" s="42" t="s">
        <v>28</v>
      </c>
      <c r="B42" s="43">
        <v>120757</v>
      </c>
      <c r="C42" s="43">
        <v>81301</v>
      </c>
      <c r="D42" s="43">
        <v>39456</v>
      </c>
      <c r="E42" s="43">
        <v>110769</v>
      </c>
      <c r="F42" s="43">
        <v>74321</v>
      </c>
      <c r="G42" s="43">
        <v>36448</v>
      </c>
      <c r="H42" s="43">
        <v>9961</v>
      </c>
      <c r="I42" s="43">
        <v>6958</v>
      </c>
      <c r="J42" s="43">
        <v>3003</v>
      </c>
    </row>
    <row r="43" spans="1:10">
      <c r="A43" s="38" t="s">
        <v>29</v>
      </c>
      <c r="B43" s="44">
        <v>7460</v>
      </c>
      <c r="C43" s="44">
        <v>4424</v>
      </c>
      <c r="D43" s="44">
        <v>3036</v>
      </c>
      <c r="E43" s="44">
        <v>6042</v>
      </c>
      <c r="F43" s="44">
        <v>3461</v>
      </c>
      <c r="G43" s="44">
        <v>2581</v>
      </c>
      <c r="H43" s="44">
        <v>1411</v>
      </c>
      <c r="I43" s="44">
        <v>958</v>
      </c>
      <c r="J43" s="44">
        <v>453</v>
      </c>
    </row>
    <row r="44" spans="1:10">
      <c r="A44" s="42" t="s">
        <v>30</v>
      </c>
      <c r="B44" s="43">
        <v>70915</v>
      </c>
      <c r="C44" s="43">
        <v>46686</v>
      </c>
      <c r="D44" s="43">
        <v>24229</v>
      </c>
      <c r="E44" s="43">
        <v>67521</v>
      </c>
      <c r="F44" s="43">
        <v>44372</v>
      </c>
      <c r="G44" s="43">
        <v>23149</v>
      </c>
      <c r="H44" s="43">
        <v>3385</v>
      </c>
      <c r="I44" s="43">
        <v>2307</v>
      </c>
      <c r="J44" s="43">
        <v>1078</v>
      </c>
    </row>
    <row r="45" spans="1:10">
      <c r="A45" s="38" t="s">
        <v>31</v>
      </c>
      <c r="B45" s="44">
        <v>28825</v>
      </c>
      <c r="C45" s="44">
        <v>21125</v>
      </c>
      <c r="D45" s="44">
        <v>7700</v>
      </c>
      <c r="E45" s="44">
        <v>26632</v>
      </c>
      <c r="F45" s="44">
        <v>19689</v>
      </c>
      <c r="G45" s="44">
        <v>6943</v>
      </c>
      <c r="H45" s="44">
        <v>2188</v>
      </c>
      <c r="I45" s="44">
        <v>1431</v>
      </c>
      <c r="J45" s="44">
        <v>757</v>
      </c>
    </row>
    <row r="46" spans="1:10">
      <c r="A46" s="42" t="s">
        <v>32</v>
      </c>
      <c r="B46" s="43">
        <v>13557</v>
      </c>
      <c r="C46" s="43">
        <v>9066</v>
      </c>
      <c r="D46" s="43">
        <v>4491</v>
      </c>
      <c r="E46" s="43">
        <v>10574</v>
      </c>
      <c r="F46" s="43">
        <v>6799</v>
      </c>
      <c r="G46" s="43">
        <v>3775</v>
      </c>
      <c r="H46" s="43">
        <v>2977</v>
      </c>
      <c r="I46" s="43">
        <v>2262</v>
      </c>
      <c r="J46" s="43">
        <v>715</v>
      </c>
    </row>
    <row r="47" spans="1:10">
      <c r="A47" s="355" t="s">
        <v>37</v>
      </c>
      <c r="B47" s="356"/>
      <c r="C47" s="356"/>
      <c r="D47" s="356"/>
      <c r="E47" s="356"/>
      <c r="F47" s="356"/>
      <c r="G47" s="356"/>
      <c r="H47" s="356"/>
      <c r="I47" s="356"/>
      <c r="J47" s="357"/>
    </row>
    <row r="48" spans="1:10">
      <c r="A48" s="42" t="s">
        <v>28</v>
      </c>
      <c r="B48" s="43">
        <v>41976</v>
      </c>
      <c r="C48" s="43">
        <v>21895</v>
      </c>
      <c r="D48" s="43">
        <v>20081</v>
      </c>
      <c r="E48" s="43">
        <v>39280</v>
      </c>
      <c r="F48" s="43">
        <v>20120</v>
      </c>
      <c r="G48" s="43">
        <v>19160</v>
      </c>
      <c r="H48" s="43">
        <v>2689</v>
      </c>
      <c r="I48" s="43">
        <v>1771</v>
      </c>
      <c r="J48" s="43">
        <v>918</v>
      </c>
    </row>
    <row r="49" spans="1:10">
      <c r="A49" s="38" t="s">
        <v>29</v>
      </c>
      <c r="B49" s="44">
        <v>5381</v>
      </c>
      <c r="C49" s="44">
        <v>2977</v>
      </c>
      <c r="D49" s="44">
        <v>2404</v>
      </c>
      <c r="E49" s="44">
        <v>4685</v>
      </c>
      <c r="F49" s="44">
        <v>2522</v>
      </c>
      <c r="G49" s="44">
        <v>2163</v>
      </c>
      <c r="H49" s="44">
        <v>696</v>
      </c>
      <c r="I49" s="44">
        <v>455</v>
      </c>
      <c r="J49" s="44">
        <v>241</v>
      </c>
    </row>
    <row r="50" spans="1:10">
      <c r="A50" s="42" t="s">
        <v>30</v>
      </c>
      <c r="B50" s="43">
        <v>26936</v>
      </c>
      <c r="C50" s="43">
        <v>12840</v>
      </c>
      <c r="D50" s="43">
        <v>14096</v>
      </c>
      <c r="E50" s="43">
        <v>26209</v>
      </c>
      <c r="F50" s="43">
        <v>12440</v>
      </c>
      <c r="G50" s="43">
        <v>13769</v>
      </c>
      <c r="H50" s="43">
        <v>723</v>
      </c>
      <c r="I50" s="43">
        <v>398</v>
      </c>
      <c r="J50" s="43">
        <v>325</v>
      </c>
    </row>
    <row r="51" spans="1:10">
      <c r="A51" s="38" t="s">
        <v>31</v>
      </c>
      <c r="B51" s="44">
        <v>6152</v>
      </c>
      <c r="C51" s="44">
        <v>4046</v>
      </c>
      <c r="D51" s="44">
        <v>2106</v>
      </c>
      <c r="E51" s="44">
        <v>5737</v>
      </c>
      <c r="F51" s="44">
        <v>3803</v>
      </c>
      <c r="G51" s="44">
        <v>1934</v>
      </c>
      <c r="H51" s="44">
        <v>414</v>
      </c>
      <c r="I51" s="44">
        <v>242</v>
      </c>
      <c r="J51" s="44">
        <v>172</v>
      </c>
    </row>
    <row r="52" spans="1:10">
      <c r="A52" s="42" t="s">
        <v>32</v>
      </c>
      <c r="B52" s="43">
        <v>3507</v>
      </c>
      <c r="C52" s="43">
        <v>2032</v>
      </c>
      <c r="D52" s="43">
        <v>1475</v>
      </c>
      <c r="E52" s="43">
        <v>2649</v>
      </c>
      <c r="F52" s="43">
        <v>1355</v>
      </c>
      <c r="G52" s="43">
        <v>1294</v>
      </c>
      <c r="H52" s="43">
        <v>856</v>
      </c>
      <c r="I52" s="43">
        <v>676</v>
      </c>
      <c r="J52" s="43">
        <v>180</v>
      </c>
    </row>
    <row r="53" spans="1:10">
      <c r="A53" s="355" t="s">
        <v>38</v>
      </c>
      <c r="B53" s="356"/>
      <c r="C53" s="356"/>
      <c r="D53" s="356"/>
      <c r="E53" s="356"/>
      <c r="F53" s="356"/>
      <c r="G53" s="356"/>
      <c r="H53" s="356"/>
      <c r="I53" s="356"/>
      <c r="J53" s="357"/>
    </row>
    <row r="54" spans="1:10">
      <c r="A54" s="42" t="s">
        <v>28</v>
      </c>
      <c r="B54" s="43">
        <v>45334</v>
      </c>
      <c r="C54" s="43">
        <v>22750</v>
      </c>
      <c r="D54" s="43">
        <v>22584</v>
      </c>
      <c r="E54" s="43">
        <v>42548</v>
      </c>
      <c r="F54" s="43">
        <v>20938</v>
      </c>
      <c r="G54" s="43">
        <v>21610</v>
      </c>
      <c r="H54" s="43">
        <v>2762</v>
      </c>
      <c r="I54" s="43">
        <v>1800</v>
      </c>
      <c r="J54" s="43">
        <v>962</v>
      </c>
    </row>
    <row r="55" spans="1:10">
      <c r="A55" s="38" t="s">
        <v>29</v>
      </c>
      <c r="B55" s="44">
        <v>4955</v>
      </c>
      <c r="C55" s="44">
        <v>2717</v>
      </c>
      <c r="D55" s="44">
        <v>2238</v>
      </c>
      <c r="E55" s="44">
        <v>4291</v>
      </c>
      <c r="F55" s="44">
        <v>2278</v>
      </c>
      <c r="G55" s="44">
        <v>2013</v>
      </c>
      <c r="H55" s="44">
        <v>659</v>
      </c>
      <c r="I55" s="44">
        <v>437</v>
      </c>
      <c r="J55" s="44">
        <v>222</v>
      </c>
    </row>
    <row r="56" spans="1:10">
      <c r="A56" s="42" t="s">
        <v>30</v>
      </c>
      <c r="B56" s="43">
        <v>32098</v>
      </c>
      <c r="C56" s="43">
        <v>15635</v>
      </c>
      <c r="D56" s="43">
        <v>16463</v>
      </c>
      <c r="E56" s="43">
        <v>31212</v>
      </c>
      <c r="F56" s="43">
        <v>15087</v>
      </c>
      <c r="G56" s="43">
        <v>16125</v>
      </c>
      <c r="H56" s="43">
        <v>878</v>
      </c>
      <c r="I56" s="43">
        <v>544</v>
      </c>
      <c r="J56" s="43">
        <v>334</v>
      </c>
    </row>
    <row r="57" spans="1:10">
      <c r="A57" s="38" t="s">
        <v>31</v>
      </c>
      <c r="B57" s="44">
        <v>4756</v>
      </c>
      <c r="C57" s="44">
        <v>2599</v>
      </c>
      <c r="D57" s="44">
        <v>2157</v>
      </c>
      <c r="E57" s="44">
        <v>4296</v>
      </c>
      <c r="F57" s="44">
        <v>2325</v>
      </c>
      <c r="G57" s="44">
        <v>1971</v>
      </c>
      <c r="H57" s="44">
        <v>459</v>
      </c>
      <c r="I57" s="44">
        <v>274</v>
      </c>
      <c r="J57" s="44">
        <v>185</v>
      </c>
    </row>
    <row r="58" spans="1:10">
      <c r="A58" s="42" t="s">
        <v>32</v>
      </c>
      <c r="B58" s="43">
        <v>3525</v>
      </c>
      <c r="C58" s="43">
        <v>1799</v>
      </c>
      <c r="D58" s="43">
        <v>1726</v>
      </c>
      <c r="E58" s="43">
        <v>2749</v>
      </c>
      <c r="F58" s="43">
        <v>1248</v>
      </c>
      <c r="G58" s="43">
        <v>1501</v>
      </c>
      <c r="H58" s="43">
        <v>766</v>
      </c>
      <c r="I58" s="43">
        <v>545</v>
      </c>
      <c r="J58" s="43">
        <v>221</v>
      </c>
    </row>
    <row r="59" spans="1:10">
      <c r="A59" s="355" t="s">
        <v>39</v>
      </c>
      <c r="B59" s="356"/>
      <c r="C59" s="356"/>
      <c r="D59" s="356"/>
      <c r="E59" s="356"/>
      <c r="F59" s="356"/>
      <c r="G59" s="356"/>
      <c r="H59" s="356"/>
      <c r="I59" s="356"/>
      <c r="J59" s="357"/>
    </row>
    <row r="60" spans="1:10">
      <c r="A60" s="42" t="s">
        <v>28</v>
      </c>
      <c r="B60" s="43">
        <v>22488</v>
      </c>
      <c r="C60" s="43">
        <v>9679</v>
      </c>
      <c r="D60" s="43">
        <v>12809</v>
      </c>
      <c r="E60" s="43">
        <v>21049</v>
      </c>
      <c r="F60" s="43">
        <v>8680</v>
      </c>
      <c r="G60" s="43">
        <v>12369</v>
      </c>
      <c r="H60" s="43">
        <v>1431</v>
      </c>
      <c r="I60" s="43">
        <v>994</v>
      </c>
      <c r="J60" s="43">
        <v>437</v>
      </c>
    </row>
    <row r="61" spans="1:10">
      <c r="A61" s="38" t="s">
        <v>29</v>
      </c>
      <c r="B61" s="44">
        <v>2496</v>
      </c>
      <c r="C61" s="44">
        <v>1260</v>
      </c>
      <c r="D61" s="44">
        <v>1236</v>
      </c>
      <c r="E61" s="44">
        <v>2190</v>
      </c>
      <c r="F61" s="44">
        <v>1068</v>
      </c>
      <c r="G61" s="44">
        <v>1122</v>
      </c>
      <c r="H61" s="44">
        <v>305</v>
      </c>
      <c r="I61" s="44">
        <v>192</v>
      </c>
      <c r="J61" s="44">
        <v>113</v>
      </c>
    </row>
    <row r="62" spans="1:10">
      <c r="A62" s="42" t="s">
        <v>30</v>
      </c>
      <c r="B62" s="43">
        <v>15661</v>
      </c>
      <c r="C62" s="43">
        <v>6248</v>
      </c>
      <c r="D62" s="43">
        <v>9413</v>
      </c>
      <c r="E62" s="43">
        <v>15049</v>
      </c>
      <c r="F62" s="43">
        <v>5803</v>
      </c>
      <c r="G62" s="43">
        <v>9246</v>
      </c>
      <c r="H62" s="43">
        <v>606</v>
      </c>
      <c r="I62" s="43">
        <v>441</v>
      </c>
      <c r="J62" s="43">
        <v>165</v>
      </c>
    </row>
    <row r="63" spans="1:10">
      <c r="A63" s="38" t="s">
        <v>31</v>
      </c>
      <c r="B63" s="44">
        <v>2223</v>
      </c>
      <c r="C63" s="44">
        <v>1053</v>
      </c>
      <c r="D63" s="44">
        <v>1170</v>
      </c>
      <c r="E63" s="44">
        <v>2041</v>
      </c>
      <c r="F63" s="44">
        <v>943</v>
      </c>
      <c r="G63" s="44">
        <v>1098</v>
      </c>
      <c r="H63" s="44">
        <v>182</v>
      </c>
      <c r="I63" s="44">
        <v>110</v>
      </c>
      <c r="J63" s="44">
        <v>72</v>
      </c>
    </row>
    <row r="64" spans="1:10">
      <c r="A64" s="42" t="s">
        <v>32</v>
      </c>
      <c r="B64" s="43">
        <v>2108</v>
      </c>
      <c r="C64" s="43">
        <v>1118</v>
      </c>
      <c r="D64" s="43">
        <v>990</v>
      </c>
      <c r="E64" s="43">
        <v>1769</v>
      </c>
      <c r="F64" s="43">
        <v>866</v>
      </c>
      <c r="G64" s="43">
        <v>903</v>
      </c>
      <c r="H64" s="43">
        <v>338</v>
      </c>
      <c r="I64" s="43">
        <v>251</v>
      </c>
      <c r="J64" s="43">
        <v>87</v>
      </c>
    </row>
    <row r="65" spans="1:10">
      <c r="A65" s="355" t="s">
        <v>40</v>
      </c>
      <c r="B65" s="356"/>
      <c r="C65" s="356"/>
      <c r="D65" s="356"/>
      <c r="E65" s="356"/>
      <c r="F65" s="356"/>
      <c r="G65" s="356"/>
      <c r="H65" s="356"/>
      <c r="I65" s="356"/>
      <c r="J65" s="357"/>
    </row>
    <row r="66" spans="1:10">
      <c r="A66" s="42" t="s">
        <v>28</v>
      </c>
      <c r="B66" s="43">
        <v>45481</v>
      </c>
      <c r="C66" s="43">
        <v>24951</v>
      </c>
      <c r="D66" s="43">
        <v>20530</v>
      </c>
      <c r="E66" s="43">
        <v>42353</v>
      </c>
      <c r="F66" s="43">
        <v>22551</v>
      </c>
      <c r="G66" s="43">
        <v>19802</v>
      </c>
      <c r="H66" s="43">
        <v>3117</v>
      </c>
      <c r="I66" s="43">
        <v>2391</v>
      </c>
      <c r="J66" s="43">
        <v>726</v>
      </c>
    </row>
    <row r="67" spans="1:10">
      <c r="A67" s="38" t="s">
        <v>29</v>
      </c>
      <c r="B67" s="44">
        <v>5060</v>
      </c>
      <c r="C67" s="44">
        <v>3066</v>
      </c>
      <c r="D67" s="44">
        <v>1994</v>
      </c>
      <c r="E67" s="44">
        <v>4355</v>
      </c>
      <c r="F67" s="44">
        <v>2534</v>
      </c>
      <c r="G67" s="44">
        <v>1821</v>
      </c>
      <c r="H67" s="44">
        <v>701</v>
      </c>
      <c r="I67" s="44">
        <v>528</v>
      </c>
      <c r="J67" s="44">
        <v>173</v>
      </c>
    </row>
    <row r="68" spans="1:10">
      <c r="A68" s="42" t="s">
        <v>30</v>
      </c>
      <c r="B68" s="43">
        <v>32847</v>
      </c>
      <c r="C68" s="43">
        <v>17909</v>
      </c>
      <c r="D68" s="43">
        <v>14938</v>
      </c>
      <c r="E68" s="43">
        <v>31433</v>
      </c>
      <c r="F68" s="43">
        <v>16760</v>
      </c>
      <c r="G68" s="43">
        <v>14673</v>
      </c>
      <c r="H68" s="43">
        <v>1412</v>
      </c>
      <c r="I68" s="43">
        <v>1148</v>
      </c>
      <c r="J68" s="43">
        <v>264</v>
      </c>
    </row>
    <row r="69" spans="1:10">
      <c r="A69" s="38" t="s">
        <v>31</v>
      </c>
      <c r="B69" s="44">
        <v>4294</v>
      </c>
      <c r="C69" s="44">
        <v>2220</v>
      </c>
      <c r="D69" s="44">
        <v>2074</v>
      </c>
      <c r="E69" s="44">
        <v>4038</v>
      </c>
      <c r="F69" s="44">
        <v>2068</v>
      </c>
      <c r="G69" s="44">
        <v>1970</v>
      </c>
      <c r="H69" s="44">
        <v>255</v>
      </c>
      <c r="I69" s="44">
        <v>151</v>
      </c>
      <c r="J69" s="44">
        <v>104</v>
      </c>
    </row>
    <row r="70" spans="1:10">
      <c r="A70" s="42" t="s">
        <v>32</v>
      </c>
      <c r="B70" s="43">
        <v>3280</v>
      </c>
      <c r="C70" s="43">
        <v>1756</v>
      </c>
      <c r="D70" s="43">
        <v>1524</v>
      </c>
      <c r="E70" s="43">
        <v>2527</v>
      </c>
      <c r="F70" s="43">
        <v>1189</v>
      </c>
      <c r="G70" s="43">
        <v>1338</v>
      </c>
      <c r="H70" s="43">
        <v>749</v>
      </c>
      <c r="I70" s="43">
        <v>564</v>
      </c>
      <c r="J70" s="43">
        <v>185</v>
      </c>
    </row>
    <row r="71" spans="1:10">
      <c r="A71" s="355" t="s">
        <v>41</v>
      </c>
      <c r="B71" s="356"/>
      <c r="C71" s="356"/>
      <c r="D71" s="356"/>
      <c r="E71" s="356"/>
      <c r="F71" s="356"/>
      <c r="G71" s="356"/>
      <c r="H71" s="356"/>
      <c r="I71" s="356"/>
      <c r="J71" s="357"/>
    </row>
    <row r="72" spans="1:10">
      <c r="A72" s="42" t="s">
        <v>28</v>
      </c>
      <c r="B72" s="43">
        <v>32164</v>
      </c>
      <c r="C72" s="43">
        <v>17073</v>
      </c>
      <c r="D72" s="43">
        <v>15091</v>
      </c>
      <c r="E72" s="43">
        <v>29551</v>
      </c>
      <c r="F72" s="43">
        <v>15182</v>
      </c>
      <c r="G72" s="43">
        <v>14369</v>
      </c>
      <c r="H72" s="43">
        <v>2590</v>
      </c>
      <c r="I72" s="43">
        <v>1871</v>
      </c>
      <c r="J72" s="43">
        <v>719</v>
      </c>
    </row>
    <row r="73" spans="1:10">
      <c r="A73" s="38" t="s">
        <v>29</v>
      </c>
      <c r="B73" s="44">
        <v>4990</v>
      </c>
      <c r="C73" s="44">
        <v>3024</v>
      </c>
      <c r="D73" s="44">
        <v>1966</v>
      </c>
      <c r="E73" s="44">
        <v>4192</v>
      </c>
      <c r="F73" s="44">
        <v>2436</v>
      </c>
      <c r="G73" s="44">
        <v>1756</v>
      </c>
      <c r="H73" s="44">
        <v>787</v>
      </c>
      <c r="I73" s="44">
        <v>578</v>
      </c>
      <c r="J73" s="44">
        <v>209</v>
      </c>
    </row>
    <row r="74" spans="1:10">
      <c r="A74" s="42" t="s">
        <v>30</v>
      </c>
      <c r="B74" s="43">
        <v>21626</v>
      </c>
      <c r="C74" s="43">
        <v>10933</v>
      </c>
      <c r="D74" s="43">
        <v>10693</v>
      </c>
      <c r="E74" s="43">
        <v>20753</v>
      </c>
      <c r="F74" s="43">
        <v>10325</v>
      </c>
      <c r="G74" s="43">
        <v>10428</v>
      </c>
      <c r="H74" s="43">
        <v>863</v>
      </c>
      <c r="I74" s="43">
        <v>600</v>
      </c>
      <c r="J74" s="43">
        <v>263</v>
      </c>
    </row>
    <row r="75" spans="1:10">
      <c r="A75" s="38" t="s">
        <v>31</v>
      </c>
      <c r="B75" s="44">
        <v>2777</v>
      </c>
      <c r="C75" s="44">
        <v>1407</v>
      </c>
      <c r="D75" s="44">
        <v>1370</v>
      </c>
      <c r="E75" s="44">
        <v>2599</v>
      </c>
      <c r="F75" s="44">
        <v>1316</v>
      </c>
      <c r="G75" s="44">
        <v>1283</v>
      </c>
      <c r="H75" s="44">
        <v>178</v>
      </c>
      <c r="I75" s="44">
        <v>91</v>
      </c>
      <c r="J75" s="44">
        <v>87</v>
      </c>
    </row>
    <row r="76" spans="1:10">
      <c r="A76" s="42" t="s">
        <v>32</v>
      </c>
      <c r="B76" s="43">
        <v>2771</v>
      </c>
      <c r="C76" s="43">
        <v>1709</v>
      </c>
      <c r="D76" s="43">
        <v>1062</v>
      </c>
      <c r="E76" s="43">
        <v>2007</v>
      </c>
      <c r="F76" s="43">
        <v>1105</v>
      </c>
      <c r="G76" s="43">
        <v>902</v>
      </c>
      <c r="H76" s="43">
        <v>762</v>
      </c>
      <c r="I76" s="43">
        <v>602</v>
      </c>
      <c r="J76" s="43">
        <v>160</v>
      </c>
    </row>
    <row r="77" spans="1:10">
      <c r="A77" s="355" t="s">
        <v>42</v>
      </c>
      <c r="B77" s="356"/>
      <c r="C77" s="356"/>
      <c r="D77" s="356"/>
      <c r="E77" s="356"/>
      <c r="F77" s="356"/>
      <c r="G77" s="356"/>
      <c r="H77" s="356"/>
      <c r="I77" s="356"/>
      <c r="J77" s="357"/>
    </row>
    <row r="78" spans="1:10">
      <c r="A78" s="42" t="s">
        <v>28</v>
      </c>
      <c r="B78" s="43">
        <v>24876</v>
      </c>
      <c r="C78" s="43">
        <v>11402</v>
      </c>
      <c r="D78" s="43">
        <v>13474</v>
      </c>
      <c r="E78" s="43">
        <v>23462</v>
      </c>
      <c r="F78" s="43">
        <v>10528</v>
      </c>
      <c r="G78" s="43">
        <v>12934</v>
      </c>
      <c r="H78" s="43">
        <v>1412</v>
      </c>
      <c r="I78" s="43">
        <v>873</v>
      </c>
      <c r="J78" s="43">
        <v>539</v>
      </c>
    </row>
    <row r="79" spans="1:10">
      <c r="A79" s="38" t="s">
        <v>29</v>
      </c>
      <c r="B79" s="44">
        <v>2595</v>
      </c>
      <c r="C79" s="44">
        <v>1320</v>
      </c>
      <c r="D79" s="44">
        <v>1275</v>
      </c>
      <c r="E79" s="44">
        <v>2276</v>
      </c>
      <c r="F79" s="44">
        <v>1141</v>
      </c>
      <c r="G79" s="44">
        <v>1135</v>
      </c>
      <c r="H79" s="44">
        <v>319</v>
      </c>
      <c r="I79" s="44">
        <v>179</v>
      </c>
      <c r="J79" s="44">
        <v>140</v>
      </c>
    </row>
    <row r="80" spans="1:10">
      <c r="A80" s="42" t="s">
        <v>30</v>
      </c>
      <c r="B80" s="43">
        <v>16927</v>
      </c>
      <c r="C80" s="43">
        <v>7635</v>
      </c>
      <c r="D80" s="43">
        <v>9292</v>
      </c>
      <c r="E80" s="43">
        <v>16357</v>
      </c>
      <c r="F80" s="43">
        <v>7252</v>
      </c>
      <c r="G80" s="43">
        <v>9105</v>
      </c>
      <c r="H80" s="43">
        <v>568</v>
      </c>
      <c r="I80" s="43">
        <v>382</v>
      </c>
      <c r="J80" s="43">
        <v>186</v>
      </c>
    </row>
    <row r="81" spans="1:10">
      <c r="A81" s="38" t="s">
        <v>31</v>
      </c>
      <c r="B81" s="44">
        <v>3197</v>
      </c>
      <c r="C81" s="44">
        <v>1485</v>
      </c>
      <c r="D81" s="44">
        <v>1712</v>
      </c>
      <c r="E81" s="44">
        <v>3026</v>
      </c>
      <c r="F81" s="44">
        <v>1408</v>
      </c>
      <c r="G81" s="44">
        <v>1618</v>
      </c>
      <c r="H81" s="44">
        <v>171</v>
      </c>
      <c r="I81" s="44">
        <v>77</v>
      </c>
      <c r="J81" s="44">
        <v>94</v>
      </c>
    </row>
    <row r="82" spans="1:10">
      <c r="A82" s="42" t="s">
        <v>32</v>
      </c>
      <c r="B82" s="43">
        <v>2157</v>
      </c>
      <c r="C82" s="43">
        <v>962</v>
      </c>
      <c r="D82" s="43">
        <v>1195</v>
      </c>
      <c r="E82" s="43">
        <v>1803</v>
      </c>
      <c r="F82" s="43">
        <v>727</v>
      </c>
      <c r="G82" s="43">
        <v>1076</v>
      </c>
      <c r="H82" s="43">
        <v>354</v>
      </c>
      <c r="I82" s="43">
        <v>235</v>
      </c>
      <c r="J82" s="43">
        <v>119</v>
      </c>
    </row>
    <row r="83" spans="1:10">
      <c r="A83" s="355" t="s">
        <v>43</v>
      </c>
      <c r="B83" s="356"/>
      <c r="C83" s="356"/>
      <c r="D83" s="356"/>
      <c r="E83" s="356"/>
      <c r="F83" s="356"/>
      <c r="G83" s="356"/>
      <c r="H83" s="356"/>
      <c r="I83" s="356"/>
      <c r="J83" s="357"/>
    </row>
    <row r="84" spans="1:10">
      <c r="A84" s="42" t="s">
        <v>28</v>
      </c>
      <c r="B84" s="43">
        <v>129083</v>
      </c>
      <c r="C84" s="43">
        <v>66564</v>
      </c>
      <c r="D84" s="43">
        <v>62519</v>
      </c>
      <c r="E84" s="43">
        <v>120386</v>
      </c>
      <c r="F84" s="43">
        <v>61270</v>
      </c>
      <c r="G84" s="43">
        <v>59116</v>
      </c>
      <c r="H84" s="43">
        <v>8659</v>
      </c>
      <c r="I84" s="43">
        <v>5270</v>
      </c>
      <c r="J84" s="43">
        <v>3389</v>
      </c>
    </row>
    <row r="85" spans="1:10">
      <c r="A85" s="38" t="s">
        <v>29</v>
      </c>
      <c r="B85" s="44">
        <v>15454</v>
      </c>
      <c r="C85" s="44">
        <v>8729</v>
      </c>
      <c r="D85" s="44">
        <v>6725</v>
      </c>
      <c r="E85" s="44">
        <v>13418</v>
      </c>
      <c r="F85" s="44">
        <v>7384</v>
      </c>
      <c r="G85" s="44">
        <v>6034</v>
      </c>
      <c r="H85" s="44">
        <v>2021</v>
      </c>
      <c r="I85" s="44">
        <v>1333</v>
      </c>
      <c r="J85" s="44">
        <v>688</v>
      </c>
    </row>
    <row r="86" spans="1:10">
      <c r="A86" s="42" t="s">
        <v>30</v>
      </c>
      <c r="B86" s="43">
        <v>83293</v>
      </c>
      <c r="C86" s="43">
        <v>41463</v>
      </c>
      <c r="D86" s="43">
        <v>41830</v>
      </c>
      <c r="E86" s="43">
        <v>80747</v>
      </c>
      <c r="F86" s="43">
        <v>39933</v>
      </c>
      <c r="G86" s="43">
        <v>40814</v>
      </c>
      <c r="H86" s="43">
        <v>2539</v>
      </c>
      <c r="I86" s="43">
        <v>1526</v>
      </c>
      <c r="J86" s="43">
        <v>1013</v>
      </c>
    </row>
    <row r="87" spans="1:10">
      <c r="A87" s="38" t="s">
        <v>31</v>
      </c>
      <c r="B87" s="44">
        <v>22315</v>
      </c>
      <c r="C87" s="44">
        <v>11834</v>
      </c>
      <c r="D87" s="44">
        <v>10481</v>
      </c>
      <c r="E87" s="44">
        <v>19786</v>
      </c>
      <c r="F87" s="44">
        <v>10486</v>
      </c>
      <c r="G87" s="44">
        <v>9300</v>
      </c>
      <c r="H87" s="44">
        <v>2521</v>
      </c>
      <c r="I87" s="44">
        <v>1344</v>
      </c>
      <c r="J87" s="44">
        <v>1177</v>
      </c>
    </row>
    <row r="88" spans="1:10">
      <c r="A88" s="42" t="s">
        <v>32</v>
      </c>
      <c r="B88" s="43">
        <v>8021</v>
      </c>
      <c r="C88" s="43">
        <v>4538</v>
      </c>
      <c r="D88" s="43">
        <v>3483</v>
      </c>
      <c r="E88" s="43">
        <v>6435</v>
      </c>
      <c r="F88" s="43">
        <v>3467</v>
      </c>
      <c r="G88" s="43">
        <v>2968</v>
      </c>
      <c r="H88" s="43">
        <v>1578</v>
      </c>
      <c r="I88" s="43">
        <v>1067</v>
      </c>
      <c r="J88" s="43">
        <v>511</v>
      </c>
    </row>
    <row r="89" spans="1:10">
      <c r="A89" s="355" t="s">
        <v>44</v>
      </c>
      <c r="B89" s="356"/>
      <c r="C89" s="356"/>
      <c r="D89" s="356"/>
      <c r="E89" s="356"/>
      <c r="F89" s="356"/>
      <c r="G89" s="356"/>
      <c r="H89" s="356"/>
      <c r="I89" s="356"/>
      <c r="J89" s="357"/>
    </row>
    <row r="90" spans="1:10">
      <c r="A90" s="42" t="s">
        <v>28</v>
      </c>
      <c r="B90" s="43">
        <v>831428</v>
      </c>
      <c r="C90" s="43">
        <v>442454</v>
      </c>
      <c r="D90" s="43">
        <v>388974</v>
      </c>
      <c r="E90" s="43">
        <v>751603</v>
      </c>
      <c r="F90" s="43">
        <v>391704</v>
      </c>
      <c r="G90" s="43">
        <v>359899</v>
      </c>
      <c r="H90" s="43">
        <v>79418</v>
      </c>
      <c r="I90" s="43">
        <v>50474</v>
      </c>
      <c r="J90" s="43">
        <v>28944</v>
      </c>
    </row>
    <row r="91" spans="1:10">
      <c r="A91" s="38" t="s">
        <v>29</v>
      </c>
      <c r="B91" s="44">
        <v>101556</v>
      </c>
      <c r="C91" s="44">
        <v>58269</v>
      </c>
      <c r="D91" s="44">
        <v>43287</v>
      </c>
      <c r="E91" s="44">
        <v>80538</v>
      </c>
      <c r="F91" s="44">
        <v>44464</v>
      </c>
      <c r="G91" s="44">
        <v>36074</v>
      </c>
      <c r="H91" s="44">
        <v>20904</v>
      </c>
      <c r="I91" s="44">
        <v>13717</v>
      </c>
      <c r="J91" s="44">
        <v>7187</v>
      </c>
    </row>
    <row r="92" spans="1:10">
      <c r="A92" s="42" t="s">
        <v>30</v>
      </c>
      <c r="B92" s="43">
        <v>529990</v>
      </c>
      <c r="C92" s="43">
        <v>272429</v>
      </c>
      <c r="D92" s="43">
        <v>257561</v>
      </c>
      <c r="E92" s="43">
        <v>503494</v>
      </c>
      <c r="F92" s="43">
        <v>256066</v>
      </c>
      <c r="G92" s="43">
        <v>247428</v>
      </c>
      <c r="H92" s="43">
        <v>26346</v>
      </c>
      <c r="I92" s="43">
        <v>16274</v>
      </c>
      <c r="J92" s="43">
        <v>10072</v>
      </c>
    </row>
    <row r="93" spans="1:10">
      <c r="A93" s="38" t="s">
        <v>31</v>
      </c>
      <c r="B93" s="44">
        <v>121609</v>
      </c>
      <c r="C93" s="44">
        <v>65902</v>
      </c>
      <c r="D93" s="44">
        <v>55707</v>
      </c>
      <c r="E93" s="44">
        <v>112094</v>
      </c>
      <c r="F93" s="44">
        <v>61005</v>
      </c>
      <c r="G93" s="44">
        <v>51089</v>
      </c>
      <c r="H93" s="44">
        <v>9486</v>
      </c>
      <c r="I93" s="44">
        <v>4882</v>
      </c>
      <c r="J93" s="44">
        <v>4604</v>
      </c>
    </row>
    <row r="94" spans="1:10">
      <c r="A94" s="42" t="s">
        <v>32</v>
      </c>
      <c r="B94" s="43">
        <v>78273</v>
      </c>
      <c r="C94" s="43">
        <v>45854</v>
      </c>
      <c r="D94" s="43">
        <v>32419</v>
      </c>
      <c r="E94" s="43">
        <v>55477</v>
      </c>
      <c r="F94" s="43">
        <v>30169</v>
      </c>
      <c r="G94" s="43">
        <v>25308</v>
      </c>
      <c r="H94" s="43">
        <v>22682</v>
      </c>
      <c r="I94" s="43">
        <v>15601</v>
      </c>
      <c r="J94" s="43">
        <v>7081</v>
      </c>
    </row>
    <row r="95" spans="1:10">
      <c r="A95" s="355" t="s">
        <v>45</v>
      </c>
      <c r="B95" s="356"/>
      <c r="C95" s="356"/>
      <c r="D95" s="356"/>
      <c r="E95" s="356"/>
      <c r="F95" s="356"/>
      <c r="G95" s="356"/>
      <c r="H95" s="356"/>
      <c r="I95" s="356"/>
      <c r="J95" s="357"/>
    </row>
    <row r="96" spans="1:10">
      <c r="A96" s="42" t="s">
        <v>28</v>
      </c>
      <c r="B96" s="43">
        <v>509668</v>
      </c>
      <c r="C96" s="43">
        <v>272704</v>
      </c>
      <c r="D96" s="43">
        <v>236964</v>
      </c>
      <c r="E96" s="43">
        <v>453174</v>
      </c>
      <c r="F96" s="43">
        <v>237484</v>
      </c>
      <c r="G96" s="43">
        <v>215690</v>
      </c>
      <c r="H96" s="43">
        <v>56204</v>
      </c>
      <c r="I96" s="43">
        <v>35024</v>
      </c>
      <c r="J96" s="43">
        <v>21180</v>
      </c>
    </row>
    <row r="97" spans="1:10">
      <c r="A97" s="38" t="s">
        <v>29</v>
      </c>
      <c r="B97" s="44">
        <v>61546</v>
      </c>
      <c r="C97" s="44">
        <v>35435</v>
      </c>
      <c r="D97" s="44">
        <v>26111</v>
      </c>
      <c r="E97" s="44">
        <v>46491</v>
      </c>
      <c r="F97" s="44">
        <v>25668</v>
      </c>
      <c r="G97" s="44">
        <v>20823</v>
      </c>
      <c r="H97" s="44">
        <v>14972</v>
      </c>
      <c r="I97" s="44">
        <v>9701</v>
      </c>
      <c r="J97" s="44">
        <v>5271</v>
      </c>
    </row>
    <row r="98" spans="1:10">
      <c r="A98" s="42" t="s">
        <v>30</v>
      </c>
      <c r="B98" s="43">
        <v>309771</v>
      </c>
      <c r="C98" s="43">
        <v>159248</v>
      </c>
      <c r="D98" s="43">
        <v>150523</v>
      </c>
      <c r="E98" s="43">
        <v>291404</v>
      </c>
      <c r="F98" s="43">
        <v>148205</v>
      </c>
      <c r="G98" s="43">
        <v>143199</v>
      </c>
      <c r="H98" s="43">
        <v>18258</v>
      </c>
      <c r="I98" s="43">
        <v>10983</v>
      </c>
      <c r="J98" s="43">
        <v>7275</v>
      </c>
    </row>
    <row r="99" spans="1:10">
      <c r="A99" s="38" t="s">
        <v>31</v>
      </c>
      <c r="B99" s="44">
        <v>89183</v>
      </c>
      <c r="C99" s="44">
        <v>48831</v>
      </c>
      <c r="D99" s="44">
        <v>40352</v>
      </c>
      <c r="E99" s="44">
        <v>81980</v>
      </c>
      <c r="F99" s="44">
        <v>45150</v>
      </c>
      <c r="G99" s="44">
        <v>36830</v>
      </c>
      <c r="H99" s="44">
        <v>7179</v>
      </c>
      <c r="I99" s="44">
        <v>3668</v>
      </c>
      <c r="J99" s="44">
        <v>3511</v>
      </c>
    </row>
    <row r="100" spans="1:10">
      <c r="A100" s="42" t="s">
        <v>32</v>
      </c>
      <c r="B100" s="43">
        <v>49168</v>
      </c>
      <c r="C100" s="43">
        <v>29190</v>
      </c>
      <c r="D100" s="43">
        <v>19978</v>
      </c>
      <c r="E100" s="43">
        <v>33299</v>
      </c>
      <c r="F100" s="43">
        <v>18461</v>
      </c>
      <c r="G100" s="43">
        <v>14838</v>
      </c>
      <c r="H100" s="43">
        <v>15795</v>
      </c>
      <c r="I100" s="43">
        <v>10672</v>
      </c>
      <c r="J100" s="43">
        <v>5123</v>
      </c>
    </row>
    <row r="101" spans="1:10">
      <c r="A101" s="355" t="s">
        <v>46</v>
      </c>
      <c r="B101" s="356"/>
      <c r="C101" s="356"/>
      <c r="D101" s="356"/>
      <c r="E101" s="356"/>
      <c r="F101" s="356"/>
      <c r="G101" s="356"/>
      <c r="H101" s="356"/>
      <c r="I101" s="356"/>
      <c r="J101" s="357"/>
    </row>
    <row r="102" spans="1:10">
      <c r="A102" s="42" t="s">
        <v>28</v>
      </c>
      <c r="B102" s="43">
        <v>324727</v>
      </c>
      <c r="C102" s="43">
        <v>171976</v>
      </c>
      <c r="D102" s="43">
        <v>152751</v>
      </c>
      <c r="E102" s="43">
        <v>288598</v>
      </c>
      <c r="F102" s="43">
        <v>150232</v>
      </c>
      <c r="G102" s="43">
        <v>138366</v>
      </c>
      <c r="H102" s="43">
        <v>35942</v>
      </c>
      <c r="I102" s="43">
        <v>21620</v>
      </c>
      <c r="J102" s="43">
        <v>14322</v>
      </c>
    </row>
    <row r="103" spans="1:10">
      <c r="A103" s="38" t="s">
        <v>29</v>
      </c>
      <c r="B103" s="44">
        <v>37292</v>
      </c>
      <c r="C103" s="44">
        <v>20860</v>
      </c>
      <c r="D103" s="44">
        <v>16432</v>
      </c>
      <c r="E103" s="44">
        <v>28003</v>
      </c>
      <c r="F103" s="44">
        <v>15059</v>
      </c>
      <c r="G103" s="44">
        <v>12944</v>
      </c>
      <c r="H103" s="44">
        <v>9237</v>
      </c>
      <c r="I103" s="44">
        <v>5760</v>
      </c>
      <c r="J103" s="44">
        <v>3477</v>
      </c>
    </row>
    <row r="104" spans="1:10">
      <c r="A104" s="42" t="s">
        <v>30</v>
      </c>
      <c r="B104" s="43">
        <v>187991</v>
      </c>
      <c r="C104" s="43">
        <v>95085</v>
      </c>
      <c r="D104" s="43">
        <v>92906</v>
      </c>
      <c r="E104" s="43">
        <v>176392</v>
      </c>
      <c r="F104" s="43">
        <v>88321</v>
      </c>
      <c r="G104" s="43">
        <v>88071</v>
      </c>
      <c r="H104" s="43">
        <v>11528</v>
      </c>
      <c r="I104" s="43">
        <v>6727</v>
      </c>
      <c r="J104" s="43">
        <v>4801</v>
      </c>
    </row>
    <row r="105" spans="1:10">
      <c r="A105" s="38" t="s">
        <v>31</v>
      </c>
      <c r="B105" s="44">
        <v>69883</v>
      </c>
      <c r="C105" s="44">
        <v>38475</v>
      </c>
      <c r="D105" s="44">
        <v>31408</v>
      </c>
      <c r="E105" s="44">
        <v>64241</v>
      </c>
      <c r="F105" s="44">
        <v>35599</v>
      </c>
      <c r="G105" s="44">
        <v>28642</v>
      </c>
      <c r="H105" s="44">
        <v>5623</v>
      </c>
      <c r="I105" s="44">
        <v>2867</v>
      </c>
      <c r="J105" s="44">
        <v>2756</v>
      </c>
    </row>
    <row r="106" spans="1:10">
      <c r="A106" s="42" t="s">
        <v>32</v>
      </c>
      <c r="B106" s="43">
        <v>29561</v>
      </c>
      <c r="C106" s="43">
        <v>17556</v>
      </c>
      <c r="D106" s="43">
        <v>12005</v>
      </c>
      <c r="E106" s="43">
        <v>19962</v>
      </c>
      <c r="F106" s="43">
        <v>11253</v>
      </c>
      <c r="G106" s="43">
        <v>8709</v>
      </c>
      <c r="H106" s="43">
        <v>9554</v>
      </c>
      <c r="I106" s="43">
        <v>6266</v>
      </c>
      <c r="J106" s="43">
        <v>3288</v>
      </c>
    </row>
    <row r="107" spans="1:10">
      <c r="A107" s="355" t="s">
        <v>47</v>
      </c>
      <c r="B107" s="356"/>
      <c r="C107" s="356"/>
      <c r="D107" s="356"/>
      <c r="E107" s="356"/>
      <c r="F107" s="356"/>
      <c r="G107" s="356"/>
      <c r="H107" s="356"/>
      <c r="I107" s="356"/>
      <c r="J107" s="357"/>
    </row>
    <row r="108" spans="1:10">
      <c r="A108" s="42" t="s">
        <v>28</v>
      </c>
      <c r="B108" s="43">
        <v>70423</v>
      </c>
      <c r="C108" s="43">
        <v>38285</v>
      </c>
      <c r="D108" s="43">
        <v>32138</v>
      </c>
      <c r="E108" s="43">
        <v>64741</v>
      </c>
      <c r="F108" s="43">
        <v>34323</v>
      </c>
      <c r="G108" s="43">
        <v>30418</v>
      </c>
      <c r="H108" s="43">
        <v>5644</v>
      </c>
      <c r="I108" s="43">
        <v>3930</v>
      </c>
      <c r="J108" s="43">
        <v>1714</v>
      </c>
    </row>
    <row r="109" spans="1:10">
      <c r="A109" s="38" t="s">
        <v>29</v>
      </c>
      <c r="B109" s="44">
        <v>8504</v>
      </c>
      <c r="C109" s="44">
        <v>4791</v>
      </c>
      <c r="D109" s="44">
        <v>3713</v>
      </c>
      <c r="E109" s="44">
        <v>7165</v>
      </c>
      <c r="F109" s="44">
        <v>3915</v>
      </c>
      <c r="G109" s="44">
        <v>3250</v>
      </c>
      <c r="H109" s="44">
        <v>1326</v>
      </c>
      <c r="I109" s="44">
        <v>864</v>
      </c>
      <c r="J109" s="44">
        <v>462</v>
      </c>
    </row>
    <row r="110" spans="1:10">
      <c r="A110" s="42" t="s">
        <v>30</v>
      </c>
      <c r="B110" s="43">
        <v>47650</v>
      </c>
      <c r="C110" s="43">
        <v>25453</v>
      </c>
      <c r="D110" s="43">
        <v>22197</v>
      </c>
      <c r="E110" s="43">
        <v>45818</v>
      </c>
      <c r="F110" s="43">
        <v>24162</v>
      </c>
      <c r="G110" s="43">
        <v>21656</v>
      </c>
      <c r="H110" s="43">
        <v>1820</v>
      </c>
      <c r="I110" s="43">
        <v>1281</v>
      </c>
      <c r="J110" s="43">
        <v>539</v>
      </c>
    </row>
    <row r="111" spans="1:10">
      <c r="A111" s="38" t="s">
        <v>31</v>
      </c>
      <c r="B111" s="44">
        <v>5612</v>
      </c>
      <c r="C111" s="44">
        <v>2919</v>
      </c>
      <c r="D111" s="44">
        <v>2693</v>
      </c>
      <c r="E111" s="44">
        <v>5229</v>
      </c>
      <c r="F111" s="44">
        <v>2716</v>
      </c>
      <c r="G111" s="44">
        <v>2513</v>
      </c>
      <c r="H111" s="44">
        <v>383</v>
      </c>
      <c r="I111" s="44">
        <v>203</v>
      </c>
      <c r="J111" s="44">
        <v>180</v>
      </c>
    </row>
    <row r="112" spans="1:10">
      <c r="A112" s="42" t="s">
        <v>32</v>
      </c>
      <c r="B112" s="43">
        <v>8657</v>
      </c>
      <c r="C112" s="43">
        <v>5122</v>
      </c>
      <c r="D112" s="43">
        <v>3535</v>
      </c>
      <c r="E112" s="43">
        <v>6529</v>
      </c>
      <c r="F112" s="43">
        <v>3530</v>
      </c>
      <c r="G112" s="43">
        <v>2999</v>
      </c>
      <c r="H112" s="43">
        <v>2115</v>
      </c>
      <c r="I112" s="43">
        <v>1582</v>
      </c>
      <c r="J112" s="43">
        <v>533</v>
      </c>
    </row>
    <row r="113" spans="1:10">
      <c r="A113" s="355" t="s">
        <v>48</v>
      </c>
      <c r="B113" s="356"/>
      <c r="C113" s="356"/>
      <c r="D113" s="356"/>
      <c r="E113" s="356"/>
      <c r="F113" s="356"/>
      <c r="G113" s="356"/>
      <c r="H113" s="356"/>
      <c r="I113" s="356"/>
      <c r="J113" s="357"/>
    </row>
    <row r="114" spans="1:10">
      <c r="A114" s="42" t="s">
        <v>28</v>
      </c>
      <c r="B114" s="43">
        <v>52027</v>
      </c>
      <c r="C114" s="43">
        <v>25913</v>
      </c>
      <c r="D114" s="43">
        <v>26114</v>
      </c>
      <c r="E114" s="43">
        <v>48329</v>
      </c>
      <c r="F114" s="43">
        <v>23638</v>
      </c>
      <c r="G114" s="43">
        <v>24691</v>
      </c>
      <c r="H114" s="43">
        <v>3678</v>
      </c>
      <c r="I114" s="43">
        <v>2263</v>
      </c>
      <c r="J114" s="43">
        <v>1415</v>
      </c>
    </row>
    <row r="115" spans="1:10">
      <c r="A115" s="38" t="s">
        <v>29</v>
      </c>
      <c r="B115" s="44">
        <v>6027</v>
      </c>
      <c r="C115" s="44">
        <v>3290</v>
      </c>
      <c r="D115" s="44">
        <v>2737</v>
      </c>
      <c r="E115" s="44">
        <v>5053</v>
      </c>
      <c r="F115" s="44">
        <v>2664</v>
      </c>
      <c r="G115" s="44">
        <v>2389</v>
      </c>
      <c r="H115" s="44">
        <v>968</v>
      </c>
      <c r="I115" s="44">
        <v>622</v>
      </c>
      <c r="J115" s="44">
        <v>346</v>
      </c>
    </row>
    <row r="116" spans="1:10">
      <c r="A116" s="42" t="s">
        <v>30</v>
      </c>
      <c r="B116" s="43">
        <v>35647</v>
      </c>
      <c r="C116" s="43">
        <v>16970</v>
      </c>
      <c r="D116" s="43">
        <v>18677</v>
      </c>
      <c r="E116" s="43">
        <v>34256</v>
      </c>
      <c r="F116" s="43">
        <v>16152</v>
      </c>
      <c r="G116" s="43">
        <v>18104</v>
      </c>
      <c r="H116" s="43">
        <v>1384</v>
      </c>
      <c r="I116" s="43">
        <v>814</v>
      </c>
      <c r="J116" s="43">
        <v>570</v>
      </c>
    </row>
    <row r="117" spans="1:10">
      <c r="A117" s="38" t="s">
        <v>31</v>
      </c>
      <c r="B117" s="44">
        <v>5684</v>
      </c>
      <c r="C117" s="44">
        <v>3208</v>
      </c>
      <c r="D117" s="44">
        <v>2476</v>
      </c>
      <c r="E117" s="44">
        <v>5293</v>
      </c>
      <c r="F117" s="44">
        <v>3001</v>
      </c>
      <c r="G117" s="44">
        <v>2292</v>
      </c>
      <c r="H117" s="44">
        <v>390</v>
      </c>
      <c r="I117" s="44">
        <v>206</v>
      </c>
      <c r="J117" s="44">
        <v>184</v>
      </c>
    </row>
    <row r="118" spans="1:10">
      <c r="A118" s="42" t="s">
        <v>32</v>
      </c>
      <c r="B118" s="43">
        <v>4669</v>
      </c>
      <c r="C118" s="43">
        <v>2445</v>
      </c>
      <c r="D118" s="43">
        <v>2224</v>
      </c>
      <c r="E118" s="43">
        <v>3727</v>
      </c>
      <c r="F118" s="43">
        <v>1821</v>
      </c>
      <c r="G118" s="43">
        <v>1906</v>
      </c>
      <c r="H118" s="43">
        <v>936</v>
      </c>
      <c r="I118" s="43">
        <v>621</v>
      </c>
      <c r="J118" s="43">
        <v>315</v>
      </c>
    </row>
    <row r="119" spans="1:10">
      <c r="A119" s="355" t="s">
        <v>49</v>
      </c>
      <c r="B119" s="356"/>
      <c r="C119" s="356"/>
      <c r="D119" s="356"/>
      <c r="E119" s="356"/>
      <c r="F119" s="356"/>
      <c r="G119" s="356"/>
      <c r="H119" s="356"/>
      <c r="I119" s="356"/>
      <c r="J119" s="357"/>
    </row>
    <row r="120" spans="1:10">
      <c r="A120" s="42" t="s">
        <v>28</v>
      </c>
      <c r="B120" s="43">
        <v>91936</v>
      </c>
      <c r="C120" s="43">
        <v>47541</v>
      </c>
      <c r="D120" s="43">
        <v>44395</v>
      </c>
      <c r="E120" s="43">
        <v>86145</v>
      </c>
      <c r="F120" s="43">
        <v>43829</v>
      </c>
      <c r="G120" s="43">
        <v>42316</v>
      </c>
      <c r="H120" s="43">
        <v>5755</v>
      </c>
      <c r="I120" s="43">
        <v>3694</v>
      </c>
      <c r="J120" s="43">
        <v>2061</v>
      </c>
    </row>
    <row r="121" spans="1:10">
      <c r="A121" s="38" t="s">
        <v>29</v>
      </c>
      <c r="B121" s="44">
        <v>11148</v>
      </c>
      <c r="C121" s="44">
        <v>6193</v>
      </c>
      <c r="D121" s="44">
        <v>4955</v>
      </c>
      <c r="E121" s="44">
        <v>9704</v>
      </c>
      <c r="F121" s="44">
        <v>5255</v>
      </c>
      <c r="G121" s="44">
        <v>4449</v>
      </c>
      <c r="H121" s="44">
        <v>1437</v>
      </c>
      <c r="I121" s="44">
        <v>935</v>
      </c>
      <c r="J121" s="44">
        <v>502</v>
      </c>
    </row>
    <row r="122" spans="1:10">
      <c r="A122" s="42" t="s">
        <v>30</v>
      </c>
      <c r="B122" s="43">
        <v>62216</v>
      </c>
      <c r="C122" s="43">
        <v>31368</v>
      </c>
      <c r="D122" s="43">
        <v>30848</v>
      </c>
      <c r="E122" s="43">
        <v>60161</v>
      </c>
      <c r="F122" s="43">
        <v>30063</v>
      </c>
      <c r="G122" s="43">
        <v>30098</v>
      </c>
      <c r="H122" s="43">
        <v>2043</v>
      </c>
      <c r="I122" s="43">
        <v>1298</v>
      </c>
      <c r="J122" s="43">
        <v>745</v>
      </c>
    </row>
    <row r="123" spans="1:10">
      <c r="A123" s="38" t="s">
        <v>31</v>
      </c>
      <c r="B123" s="44">
        <v>12293</v>
      </c>
      <c r="C123" s="44">
        <v>6476</v>
      </c>
      <c r="D123" s="44">
        <v>5817</v>
      </c>
      <c r="E123" s="44">
        <v>11389</v>
      </c>
      <c r="F123" s="44">
        <v>5984</v>
      </c>
      <c r="G123" s="44">
        <v>5405</v>
      </c>
      <c r="H123" s="44">
        <v>900</v>
      </c>
      <c r="I123" s="44">
        <v>491</v>
      </c>
      <c r="J123" s="44">
        <v>409</v>
      </c>
    </row>
    <row r="124" spans="1:10">
      <c r="A124" s="42" t="s">
        <v>32</v>
      </c>
      <c r="B124" s="43">
        <v>6279</v>
      </c>
      <c r="C124" s="43">
        <v>3504</v>
      </c>
      <c r="D124" s="43">
        <v>2775</v>
      </c>
      <c r="E124" s="43">
        <v>4891</v>
      </c>
      <c r="F124" s="43">
        <v>2527</v>
      </c>
      <c r="G124" s="43">
        <v>2364</v>
      </c>
      <c r="H124" s="43">
        <v>1375</v>
      </c>
      <c r="I124" s="43">
        <v>970</v>
      </c>
      <c r="J124" s="43">
        <v>405</v>
      </c>
    </row>
    <row r="125" spans="1:10">
      <c r="A125" s="355" t="s">
        <v>50</v>
      </c>
      <c r="B125" s="356"/>
      <c r="C125" s="356"/>
      <c r="D125" s="356"/>
      <c r="E125" s="356"/>
      <c r="F125" s="356"/>
      <c r="G125" s="356"/>
      <c r="H125" s="356"/>
      <c r="I125" s="356"/>
      <c r="J125" s="357"/>
    </row>
    <row r="126" spans="1:10">
      <c r="A126" s="42" t="s">
        <v>28</v>
      </c>
      <c r="B126" s="43">
        <v>22487</v>
      </c>
      <c r="C126" s="43">
        <v>12483</v>
      </c>
      <c r="D126" s="43">
        <v>10004</v>
      </c>
      <c r="E126" s="43">
        <v>21221</v>
      </c>
      <c r="F126" s="43">
        <v>11638</v>
      </c>
      <c r="G126" s="43">
        <v>9583</v>
      </c>
      <c r="H126" s="43">
        <v>1260</v>
      </c>
      <c r="I126" s="43">
        <v>840</v>
      </c>
      <c r="J126" s="43">
        <v>420</v>
      </c>
    </row>
    <row r="127" spans="1:10">
      <c r="A127" s="38" t="s">
        <v>29</v>
      </c>
      <c r="B127" s="44">
        <v>2811</v>
      </c>
      <c r="C127" s="44">
        <v>1665</v>
      </c>
      <c r="D127" s="44">
        <v>1146</v>
      </c>
      <c r="E127" s="44">
        <v>2449</v>
      </c>
      <c r="F127" s="44">
        <v>1406</v>
      </c>
      <c r="G127" s="44">
        <v>1043</v>
      </c>
      <c r="H127" s="44">
        <v>360</v>
      </c>
      <c r="I127" s="44">
        <v>258</v>
      </c>
      <c r="J127" s="44">
        <v>102</v>
      </c>
    </row>
    <row r="128" spans="1:10">
      <c r="A128" s="42" t="s">
        <v>30</v>
      </c>
      <c r="B128" s="43">
        <v>16144</v>
      </c>
      <c r="C128" s="43">
        <v>8972</v>
      </c>
      <c r="D128" s="43">
        <v>7172</v>
      </c>
      <c r="E128" s="43">
        <v>15700</v>
      </c>
      <c r="F128" s="43">
        <v>8674</v>
      </c>
      <c r="G128" s="43">
        <v>7026</v>
      </c>
      <c r="H128" s="43">
        <v>442</v>
      </c>
      <c r="I128" s="43">
        <v>296</v>
      </c>
      <c r="J128" s="43">
        <v>146</v>
      </c>
    </row>
    <row r="129" spans="1:10">
      <c r="A129" s="38" t="s">
        <v>31</v>
      </c>
      <c r="B129" s="44">
        <v>2175</v>
      </c>
      <c r="C129" s="44">
        <v>1113</v>
      </c>
      <c r="D129" s="44">
        <v>1062</v>
      </c>
      <c r="E129" s="44">
        <v>2034</v>
      </c>
      <c r="F129" s="44">
        <v>1047</v>
      </c>
      <c r="G129" s="44">
        <v>987</v>
      </c>
      <c r="H129" s="44">
        <v>141</v>
      </c>
      <c r="I129" s="44">
        <v>66</v>
      </c>
      <c r="J129" s="44">
        <v>75</v>
      </c>
    </row>
    <row r="130" spans="1:10">
      <c r="A130" s="42" t="s">
        <v>32</v>
      </c>
      <c r="B130" s="43">
        <v>1357</v>
      </c>
      <c r="C130" s="43">
        <v>733</v>
      </c>
      <c r="D130" s="43">
        <v>624</v>
      </c>
      <c r="E130" s="43">
        <v>1038</v>
      </c>
      <c r="F130" s="43">
        <v>511</v>
      </c>
      <c r="G130" s="43">
        <v>527</v>
      </c>
      <c r="H130" s="43">
        <v>317</v>
      </c>
      <c r="I130" s="43">
        <v>220</v>
      </c>
      <c r="J130" s="43">
        <v>97</v>
      </c>
    </row>
    <row r="131" spans="1:10">
      <c r="A131" s="355" t="s">
        <v>51</v>
      </c>
      <c r="B131" s="356"/>
      <c r="C131" s="356"/>
      <c r="D131" s="356"/>
      <c r="E131" s="356"/>
      <c r="F131" s="356"/>
      <c r="G131" s="356"/>
      <c r="H131" s="356"/>
      <c r="I131" s="356"/>
      <c r="J131" s="357"/>
    </row>
    <row r="132" spans="1:10">
      <c r="A132" s="42" t="s">
        <v>28</v>
      </c>
      <c r="B132" s="43">
        <v>39714</v>
      </c>
      <c r="C132" s="43">
        <v>22071</v>
      </c>
      <c r="D132" s="43">
        <v>17643</v>
      </c>
      <c r="E132" s="43">
        <v>36261</v>
      </c>
      <c r="F132" s="43">
        <v>19591</v>
      </c>
      <c r="G132" s="43">
        <v>16670</v>
      </c>
      <c r="H132" s="43">
        <v>3442</v>
      </c>
      <c r="I132" s="43">
        <v>2472</v>
      </c>
      <c r="J132" s="43">
        <v>970</v>
      </c>
    </row>
    <row r="133" spans="1:10">
      <c r="A133" s="38" t="s">
        <v>29</v>
      </c>
      <c r="B133" s="44">
        <v>5790</v>
      </c>
      <c r="C133" s="44">
        <v>3493</v>
      </c>
      <c r="D133" s="44">
        <v>2297</v>
      </c>
      <c r="E133" s="44">
        <v>4849</v>
      </c>
      <c r="F133" s="44">
        <v>2794</v>
      </c>
      <c r="G133" s="44">
        <v>2055</v>
      </c>
      <c r="H133" s="44">
        <v>940</v>
      </c>
      <c r="I133" s="44">
        <v>698</v>
      </c>
      <c r="J133" s="44">
        <v>242</v>
      </c>
    </row>
    <row r="134" spans="1:10">
      <c r="A134" s="42" t="s">
        <v>30</v>
      </c>
      <c r="B134" s="43">
        <v>27052</v>
      </c>
      <c r="C134" s="43">
        <v>14627</v>
      </c>
      <c r="D134" s="43">
        <v>12425</v>
      </c>
      <c r="E134" s="43">
        <v>26143</v>
      </c>
      <c r="F134" s="43">
        <v>13975</v>
      </c>
      <c r="G134" s="43">
        <v>12168</v>
      </c>
      <c r="H134" s="43">
        <v>904</v>
      </c>
      <c r="I134" s="43">
        <v>649</v>
      </c>
      <c r="J134" s="43">
        <v>255</v>
      </c>
    </row>
    <row r="135" spans="1:10">
      <c r="A135" s="38" t="s">
        <v>31</v>
      </c>
      <c r="B135" s="44">
        <v>2853</v>
      </c>
      <c r="C135" s="44">
        <v>1405</v>
      </c>
      <c r="D135" s="44">
        <v>1448</v>
      </c>
      <c r="E135" s="44">
        <v>2638</v>
      </c>
      <c r="F135" s="44">
        <v>1300</v>
      </c>
      <c r="G135" s="44">
        <v>1338</v>
      </c>
      <c r="H135" s="44">
        <v>215</v>
      </c>
      <c r="I135" s="44">
        <v>105</v>
      </c>
      <c r="J135" s="44">
        <v>110</v>
      </c>
    </row>
    <row r="136" spans="1:10">
      <c r="A136" s="42" t="s">
        <v>32</v>
      </c>
      <c r="B136" s="43">
        <v>4019</v>
      </c>
      <c r="C136" s="43">
        <v>2546</v>
      </c>
      <c r="D136" s="43">
        <v>1473</v>
      </c>
      <c r="E136" s="43">
        <v>2631</v>
      </c>
      <c r="F136" s="43">
        <v>1522</v>
      </c>
      <c r="G136" s="43">
        <v>1109</v>
      </c>
      <c r="H136" s="43">
        <v>1383</v>
      </c>
      <c r="I136" s="43">
        <v>1020</v>
      </c>
      <c r="J136" s="43">
        <v>363</v>
      </c>
    </row>
    <row r="137" spans="1:10">
      <c r="A137" s="355" t="s">
        <v>52</v>
      </c>
      <c r="B137" s="356"/>
      <c r="C137" s="356"/>
      <c r="D137" s="356"/>
      <c r="E137" s="356"/>
      <c r="F137" s="356"/>
      <c r="G137" s="356"/>
      <c r="H137" s="356"/>
      <c r="I137" s="356"/>
      <c r="J137" s="357"/>
    </row>
    <row r="138" spans="1:10">
      <c r="A138" s="42" t="s">
        <v>28</v>
      </c>
      <c r="B138" s="43">
        <v>45173</v>
      </c>
      <c r="C138" s="43">
        <v>23457</v>
      </c>
      <c r="D138" s="43">
        <v>21716</v>
      </c>
      <c r="E138" s="43">
        <v>41732</v>
      </c>
      <c r="F138" s="43">
        <v>21201</v>
      </c>
      <c r="G138" s="43">
        <v>20531</v>
      </c>
      <c r="H138" s="43">
        <v>3435</v>
      </c>
      <c r="I138" s="43">
        <v>2251</v>
      </c>
      <c r="J138" s="43">
        <v>1184</v>
      </c>
    </row>
    <row r="139" spans="1:10">
      <c r="A139" s="38" t="s">
        <v>29</v>
      </c>
      <c r="B139" s="44">
        <v>5730</v>
      </c>
      <c r="C139" s="44">
        <v>3402</v>
      </c>
      <c r="D139" s="44">
        <v>2328</v>
      </c>
      <c r="E139" s="44">
        <v>4827</v>
      </c>
      <c r="F139" s="44">
        <v>2762</v>
      </c>
      <c r="G139" s="44">
        <v>2065</v>
      </c>
      <c r="H139" s="44">
        <v>901</v>
      </c>
      <c r="I139" s="44">
        <v>639</v>
      </c>
      <c r="J139" s="44">
        <v>262</v>
      </c>
    </row>
    <row r="140" spans="1:10">
      <c r="A140" s="42" t="s">
        <v>30</v>
      </c>
      <c r="B140" s="43">
        <v>31510</v>
      </c>
      <c r="C140" s="43">
        <v>15791</v>
      </c>
      <c r="D140" s="43">
        <v>15719</v>
      </c>
      <c r="E140" s="43">
        <v>30012</v>
      </c>
      <c r="F140" s="43">
        <v>14835</v>
      </c>
      <c r="G140" s="43">
        <v>15177</v>
      </c>
      <c r="H140" s="43">
        <v>1495</v>
      </c>
      <c r="I140" s="43">
        <v>953</v>
      </c>
      <c r="J140" s="43">
        <v>542</v>
      </c>
    </row>
    <row r="141" spans="1:10">
      <c r="A141" s="38" t="s">
        <v>31</v>
      </c>
      <c r="B141" s="44">
        <v>3809</v>
      </c>
      <c r="C141" s="44">
        <v>1950</v>
      </c>
      <c r="D141" s="44">
        <v>1859</v>
      </c>
      <c r="E141" s="44">
        <v>3531</v>
      </c>
      <c r="F141" s="44">
        <v>1807</v>
      </c>
      <c r="G141" s="44">
        <v>1724</v>
      </c>
      <c r="H141" s="44">
        <v>278</v>
      </c>
      <c r="I141" s="44">
        <v>143</v>
      </c>
      <c r="J141" s="44">
        <v>135</v>
      </c>
    </row>
    <row r="142" spans="1:10">
      <c r="A142" s="42" t="s">
        <v>32</v>
      </c>
      <c r="B142" s="43">
        <v>4124</v>
      </c>
      <c r="C142" s="43">
        <v>2314</v>
      </c>
      <c r="D142" s="43">
        <v>1810</v>
      </c>
      <c r="E142" s="43">
        <v>3362</v>
      </c>
      <c r="F142" s="43">
        <v>1797</v>
      </c>
      <c r="G142" s="43">
        <v>1565</v>
      </c>
      <c r="H142" s="43">
        <v>761</v>
      </c>
      <c r="I142" s="43">
        <v>516</v>
      </c>
      <c r="J142" s="43">
        <v>245</v>
      </c>
    </row>
    <row r="143" spans="1:10">
      <c r="A143" s="355" t="s">
        <v>53</v>
      </c>
      <c r="B143" s="356"/>
      <c r="C143" s="356"/>
      <c r="D143" s="356"/>
      <c r="E143" s="356"/>
      <c r="F143" s="356"/>
      <c r="G143" s="356"/>
      <c r="H143" s="356"/>
      <c r="I143" s="356"/>
      <c r="J143" s="357"/>
    </row>
    <row r="144" spans="1:10">
      <c r="A144" s="42" t="s">
        <v>28</v>
      </c>
      <c r="B144" s="43">
        <v>510811</v>
      </c>
      <c r="C144" s="43">
        <v>262870</v>
      </c>
      <c r="D144" s="43">
        <v>247941</v>
      </c>
      <c r="E144" s="43">
        <v>470697</v>
      </c>
      <c r="F144" s="43">
        <v>235251</v>
      </c>
      <c r="G144" s="43">
        <v>235446</v>
      </c>
      <c r="H144" s="43">
        <v>39896</v>
      </c>
      <c r="I144" s="43">
        <v>27474</v>
      </c>
      <c r="J144" s="43">
        <v>12422</v>
      </c>
    </row>
    <row r="145" spans="1:10">
      <c r="A145" s="38" t="s">
        <v>29</v>
      </c>
      <c r="B145" s="44">
        <v>64232</v>
      </c>
      <c r="C145" s="44">
        <v>36572</v>
      </c>
      <c r="D145" s="44">
        <v>27660</v>
      </c>
      <c r="E145" s="44">
        <v>54586</v>
      </c>
      <c r="F145" s="44">
        <v>29680</v>
      </c>
      <c r="G145" s="44">
        <v>24906</v>
      </c>
      <c r="H145" s="44">
        <v>9602</v>
      </c>
      <c r="I145" s="44">
        <v>6855</v>
      </c>
      <c r="J145" s="44">
        <v>2747</v>
      </c>
    </row>
    <row r="146" spans="1:10">
      <c r="A146" s="42" t="s">
        <v>30</v>
      </c>
      <c r="B146" s="43">
        <v>345992</v>
      </c>
      <c r="C146" s="43">
        <v>171965</v>
      </c>
      <c r="D146" s="43">
        <v>174027</v>
      </c>
      <c r="E146" s="43">
        <v>333805</v>
      </c>
      <c r="F146" s="43">
        <v>164080</v>
      </c>
      <c r="G146" s="43">
        <v>169725</v>
      </c>
      <c r="H146" s="43">
        <v>12094</v>
      </c>
      <c r="I146" s="43">
        <v>7832</v>
      </c>
      <c r="J146" s="43">
        <v>4262</v>
      </c>
    </row>
    <row r="147" spans="1:10">
      <c r="A147" s="38" t="s">
        <v>31</v>
      </c>
      <c r="B147" s="44">
        <v>48824</v>
      </c>
      <c r="C147" s="44">
        <v>24141</v>
      </c>
      <c r="D147" s="44">
        <v>24683</v>
      </c>
      <c r="E147" s="44">
        <v>45247</v>
      </c>
      <c r="F147" s="44">
        <v>22290</v>
      </c>
      <c r="G147" s="44">
        <v>22957</v>
      </c>
      <c r="H147" s="44">
        <v>3557</v>
      </c>
      <c r="I147" s="44">
        <v>1839</v>
      </c>
      <c r="J147" s="44">
        <v>1718</v>
      </c>
    </row>
    <row r="148" spans="1:10">
      <c r="A148" s="42" t="s">
        <v>32</v>
      </c>
      <c r="B148" s="43">
        <v>51763</v>
      </c>
      <c r="C148" s="43">
        <v>30192</v>
      </c>
      <c r="D148" s="43">
        <v>21571</v>
      </c>
      <c r="E148" s="43">
        <v>37059</v>
      </c>
      <c r="F148" s="43">
        <v>19201</v>
      </c>
      <c r="G148" s="43">
        <v>17858</v>
      </c>
      <c r="H148" s="43">
        <v>14643</v>
      </c>
      <c r="I148" s="43">
        <v>10948</v>
      </c>
      <c r="J148" s="43">
        <v>3695</v>
      </c>
    </row>
    <row r="149" spans="1:10">
      <c r="A149" s="355" t="s">
        <v>54</v>
      </c>
      <c r="B149" s="356"/>
      <c r="C149" s="356"/>
      <c r="D149" s="356"/>
      <c r="E149" s="356"/>
      <c r="F149" s="356"/>
      <c r="G149" s="356"/>
      <c r="H149" s="356"/>
      <c r="I149" s="356"/>
      <c r="J149" s="357"/>
    </row>
    <row r="150" spans="1:10">
      <c r="A150" s="42" t="s">
        <v>28</v>
      </c>
      <c r="B150" s="43">
        <v>57180</v>
      </c>
      <c r="C150" s="43">
        <v>29117</v>
      </c>
      <c r="D150" s="43">
        <v>28063</v>
      </c>
      <c r="E150" s="43">
        <v>53710</v>
      </c>
      <c r="F150" s="43">
        <v>26858</v>
      </c>
      <c r="G150" s="43">
        <v>26852</v>
      </c>
      <c r="H150" s="43">
        <v>3438</v>
      </c>
      <c r="I150" s="43">
        <v>2240</v>
      </c>
      <c r="J150" s="43">
        <v>1198</v>
      </c>
    </row>
    <row r="151" spans="1:10">
      <c r="A151" s="38" t="s">
        <v>29</v>
      </c>
      <c r="B151" s="44">
        <v>6539</v>
      </c>
      <c r="C151" s="44">
        <v>3659</v>
      </c>
      <c r="D151" s="44">
        <v>2880</v>
      </c>
      <c r="E151" s="44">
        <v>5535</v>
      </c>
      <c r="F151" s="44">
        <v>2956</v>
      </c>
      <c r="G151" s="44">
        <v>2579</v>
      </c>
      <c r="H151" s="44">
        <v>1000</v>
      </c>
      <c r="I151" s="44">
        <v>699</v>
      </c>
      <c r="J151" s="44">
        <v>301</v>
      </c>
    </row>
    <row r="152" spans="1:10">
      <c r="A152" s="42" t="s">
        <v>30</v>
      </c>
      <c r="B152" s="43">
        <v>39751</v>
      </c>
      <c r="C152" s="43">
        <v>19542</v>
      </c>
      <c r="D152" s="43">
        <v>20209</v>
      </c>
      <c r="E152" s="43">
        <v>38594</v>
      </c>
      <c r="F152" s="43">
        <v>18828</v>
      </c>
      <c r="G152" s="43">
        <v>19766</v>
      </c>
      <c r="H152" s="43">
        <v>1142</v>
      </c>
      <c r="I152" s="43">
        <v>706</v>
      </c>
      <c r="J152" s="43">
        <v>436</v>
      </c>
    </row>
    <row r="153" spans="1:10">
      <c r="A153" s="38" t="s">
        <v>31</v>
      </c>
      <c r="B153" s="44">
        <v>6464</v>
      </c>
      <c r="C153" s="44">
        <v>3558</v>
      </c>
      <c r="D153" s="44">
        <v>2906</v>
      </c>
      <c r="E153" s="44">
        <v>5995</v>
      </c>
      <c r="F153" s="44">
        <v>3285</v>
      </c>
      <c r="G153" s="44">
        <v>2710</v>
      </c>
      <c r="H153" s="44">
        <v>466</v>
      </c>
      <c r="I153" s="44">
        <v>272</v>
      </c>
      <c r="J153" s="44">
        <v>194</v>
      </c>
    </row>
    <row r="154" spans="1:10">
      <c r="A154" s="42" t="s">
        <v>32</v>
      </c>
      <c r="B154" s="43">
        <v>4426</v>
      </c>
      <c r="C154" s="43">
        <v>2358</v>
      </c>
      <c r="D154" s="43">
        <v>2068</v>
      </c>
      <c r="E154" s="43">
        <v>3586</v>
      </c>
      <c r="F154" s="43">
        <v>1789</v>
      </c>
      <c r="G154" s="43">
        <v>1797</v>
      </c>
      <c r="H154" s="43">
        <v>830</v>
      </c>
      <c r="I154" s="43">
        <v>563</v>
      </c>
      <c r="J154" s="43">
        <v>267</v>
      </c>
    </row>
    <row r="155" spans="1:10">
      <c r="A155" s="355" t="s">
        <v>55</v>
      </c>
      <c r="B155" s="356"/>
      <c r="C155" s="356"/>
      <c r="D155" s="356"/>
      <c r="E155" s="356"/>
      <c r="F155" s="356"/>
      <c r="G155" s="356"/>
      <c r="H155" s="356"/>
      <c r="I155" s="356"/>
      <c r="J155" s="357"/>
    </row>
    <row r="156" spans="1:10">
      <c r="A156" s="42" t="s">
        <v>28</v>
      </c>
      <c r="B156" s="43">
        <v>47659</v>
      </c>
      <c r="C156" s="43">
        <v>23362</v>
      </c>
      <c r="D156" s="43">
        <v>24297</v>
      </c>
      <c r="E156" s="43">
        <v>43492</v>
      </c>
      <c r="F156" s="43">
        <v>20527</v>
      </c>
      <c r="G156" s="43">
        <v>22965</v>
      </c>
      <c r="H156" s="43">
        <v>4156</v>
      </c>
      <c r="I156" s="43">
        <v>2828</v>
      </c>
      <c r="J156" s="43">
        <v>1328</v>
      </c>
    </row>
    <row r="157" spans="1:10">
      <c r="A157" s="38" t="s">
        <v>29</v>
      </c>
      <c r="B157" s="44">
        <v>6378</v>
      </c>
      <c r="C157" s="44">
        <v>3422</v>
      </c>
      <c r="D157" s="44">
        <v>2956</v>
      </c>
      <c r="E157" s="44">
        <v>5386</v>
      </c>
      <c r="F157" s="44">
        <v>2804</v>
      </c>
      <c r="G157" s="44">
        <v>2582</v>
      </c>
      <c r="H157" s="44">
        <v>989</v>
      </c>
      <c r="I157" s="44">
        <v>617</v>
      </c>
      <c r="J157" s="44">
        <v>372</v>
      </c>
    </row>
    <row r="158" spans="1:10">
      <c r="A158" s="42" t="s">
        <v>30</v>
      </c>
      <c r="B158" s="43">
        <v>32078</v>
      </c>
      <c r="C158" s="43">
        <v>15058</v>
      </c>
      <c r="D158" s="43">
        <v>17020</v>
      </c>
      <c r="E158" s="43">
        <v>30869</v>
      </c>
      <c r="F158" s="43">
        <v>14281</v>
      </c>
      <c r="G158" s="43">
        <v>16588</v>
      </c>
      <c r="H158" s="43">
        <v>1203</v>
      </c>
      <c r="I158" s="43">
        <v>772</v>
      </c>
      <c r="J158" s="43">
        <v>431</v>
      </c>
    </row>
    <row r="159" spans="1:10">
      <c r="A159" s="38" t="s">
        <v>31</v>
      </c>
      <c r="B159" s="44">
        <v>3451</v>
      </c>
      <c r="C159" s="44">
        <v>1699</v>
      </c>
      <c r="D159" s="44">
        <v>1752</v>
      </c>
      <c r="E159" s="44">
        <v>3189</v>
      </c>
      <c r="F159" s="44">
        <v>1556</v>
      </c>
      <c r="G159" s="44">
        <v>1633</v>
      </c>
      <c r="H159" s="44">
        <v>262</v>
      </c>
      <c r="I159" s="44">
        <v>143</v>
      </c>
      <c r="J159" s="44">
        <v>119</v>
      </c>
    </row>
    <row r="160" spans="1:10">
      <c r="A160" s="42" t="s">
        <v>32</v>
      </c>
      <c r="B160" s="43">
        <v>5752</v>
      </c>
      <c r="C160" s="43">
        <v>3183</v>
      </c>
      <c r="D160" s="43">
        <v>2569</v>
      </c>
      <c r="E160" s="43">
        <v>4048</v>
      </c>
      <c r="F160" s="43">
        <v>1886</v>
      </c>
      <c r="G160" s="43">
        <v>2162</v>
      </c>
      <c r="H160" s="43">
        <v>1702</v>
      </c>
      <c r="I160" s="43">
        <v>1296</v>
      </c>
      <c r="J160" s="43">
        <v>406</v>
      </c>
    </row>
    <row r="161" spans="1:10">
      <c r="A161" s="355" t="s">
        <v>56</v>
      </c>
      <c r="B161" s="356"/>
      <c r="C161" s="356"/>
      <c r="D161" s="356"/>
      <c r="E161" s="356"/>
      <c r="F161" s="356"/>
      <c r="G161" s="356"/>
      <c r="H161" s="356"/>
      <c r="I161" s="356"/>
      <c r="J161" s="357"/>
    </row>
    <row r="162" spans="1:10">
      <c r="A162" s="42" t="s">
        <v>28</v>
      </c>
      <c r="B162" s="43">
        <v>64693</v>
      </c>
      <c r="C162" s="43">
        <v>34220</v>
      </c>
      <c r="D162" s="43">
        <v>30473</v>
      </c>
      <c r="E162" s="43">
        <v>56625</v>
      </c>
      <c r="F162" s="43">
        <v>28343</v>
      </c>
      <c r="G162" s="43">
        <v>28282</v>
      </c>
      <c r="H162" s="43">
        <v>8032</v>
      </c>
      <c r="I162" s="43">
        <v>5853</v>
      </c>
      <c r="J162" s="43">
        <v>2179</v>
      </c>
    </row>
    <row r="163" spans="1:10">
      <c r="A163" s="38" t="s">
        <v>29</v>
      </c>
      <c r="B163" s="44">
        <v>7807</v>
      </c>
      <c r="C163" s="44">
        <v>4943</v>
      </c>
      <c r="D163" s="44">
        <v>2864</v>
      </c>
      <c r="E163" s="44">
        <v>5769</v>
      </c>
      <c r="F163" s="44">
        <v>3363</v>
      </c>
      <c r="G163" s="44">
        <v>2406</v>
      </c>
      <c r="H163" s="44">
        <v>2026</v>
      </c>
      <c r="I163" s="44">
        <v>1570</v>
      </c>
      <c r="J163" s="44">
        <v>456</v>
      </c>
    </row>
    <row r="164" spans="1:10">
      <c r="A164" s="42" t="s">
        <v>30</v>
      </c>
      <c r="B164" s="43">
        <v>42193</v>
      </c>
      <c r="C164" s="43">
        <v>20826</v>
      </c>
      <c r="D164" s="43">
        <v>21367</v>
      </c>
      <c r="E164" s="43">
        <v>39910</v>
      </c>
      <c r="F164" s="43">
        <v>19342</v>
      </c>
      <c r="G164" s="43">
        <v>20568</v>
      </c>
      <c r="H164" s="43">
        <v>2266</v>
      </c>
      <c r="I164" s="43">
        <v>1474</v>
      </c>
      <c r="J164" s="43">
        <v>792</v>
      </c>
    </row>
    <row r="165" spans="1:10">
      <c r="A165" s="38" t="s">
        <v>31</v>
      </c>
      <c r="B165" s="44">
        <v>5993</v>
      </c>
      <c r="C165" s="44">
        <v>2809</v>
      </c>
      <c r="D165" s="44">
        <v>3184</v>
      </c>
      <c r="E165" s="44">
        <v>5449</v>
      </c>
      <c r="F165" s="44">
        <v>2525</v>
      </c>
      <c r="G165" s="44">
        <v>2924</v>
      </c>
      <c r="H165" s="44">
        <v>543</v>
      </c>
      <c r="I165" s="44">
        <v>283</v>
      </c>
      <c r="J165" s="44">
        <v>260</v>
      </c>
    </row>
    <row r="166" spans="1:10">
      <c r="A166" s="42" t="s">
        <v>32</v>
      </c>
      <c r="B166" s="43">
        <v>8700</v>
      </c>
      <c r="C166" s="43">
        <v>5642</v>
      </c>
      <c r="D166" s="43">
        <v>3058</v>
      </c>
      <c r="E166" s="43">
        <v>5497</v>
      </c>
      <c r="F166" s="43">
        <v>3113</v>
      </c>
      <c r="G166" s="43">
        <v>2384</v>
      </c>
      <c r="H166" s="43">
        <v>3197</v>
      </c>
      <c r="I166" s="43">
        <v>2526</v>
      </c>
      <c r="J166" s="43">
        <v>671</v>
      </c>
    </row>
    <row r="167" spans="1:10">
      <c r="A167" s="355" t="s">
        <v>57</v>
      </c>
      <c r="B167" s="356"/>
      <c r="C167" s="356"/>
      <c r="D167" s="356"/>
      <c r="E167" s="356"/>
      <c r="F167" s="356"/>
      <c r="G167" s="356"/>
      <c r="H167" s="356"/>
      <c r="I167" s="356"/>
      <c r="J167" s="357"/>
    </row>
    <row r="168" spans="1:10">
      <c r="A168" s="42" t="s">
        <v>28</v>
      </c>
      <c r="B168" s="43">
        <v>14265</v>
      </c>
      <c r="C168" s="43">
        <v>6900</v>
      </c>
      <c r="D168" s="43">
        <v>7365</v>
      </c>
      <c r="E168" s="43">
        <v>13587</v>
      </c>
      <c r="F168" s="43">
        <v>6502</v>
      </c>
      <c r="G168" s="43">
        <v>7085</v>
      </c>
      <c r="H168" s="43">
        <v>677</v>
      </c>
      <c r="I168" s="43">
        <v>397</v>
      </c>
      <c r="J168" s="43">
        <v>280</v>
      </c>
    </row>
    <row r="169" spans="1:10">
      <c r="A169" s="38" t="s">
        <v>29</v>
      </c>
      <c r="B169" s="44">
        <v>1278</v>
      </c>
      <c r="C169" s="44">
        <v>675</v>
      </c>
      <c r="D169" s="44">
        <v>603</v>
      </c>
      <c r="E169" s="44">
        <v>1144</v>
      </c>
      <c r="F169" s="44">
        <v>588</v>
      </c>
      <c r="G169" s="44">
        <v>556</v>
      </c>
      <c r="H169" s="44">
        <v>134</v>
      </c>
      <c r="I169" s="44">
        <v>87</v>
      </c>
      <c r="J169" s="44">
        <v>47</v>
      </c>
    </row>
    <row r="170" spans="1:10">
      <c r="A170" s="42" t="s">
        <v>30</v>
      </c>
      <c r="B170" s="43">
        <v>10273</v>
      </c>
      <c r="C170" s="43">
        <v>4921</v>
      </c>
      <c r="D170" s="43">
        <v>5352</v>
      </c>
      <c r="E170" s="43">
        <v>10077</v>
      </c>
      <c r="F170" s="43">
        <v>4804</v>
      </c>
      <c r="G170" s="43">
        <v>5273</v>
      </c>
      <c r="H170" s="43">
        <v>195</v>
      </c>
      <c r="I170" s="43">
        <v>116</v>
      </c>
      <c r="J170" s="43">
        <v>79</v>
      </c>
    </row>
    <row r="171" spans="1:10">
      <c r="A171" s="38" t="s">
        <v>31</v>
      </c>
      <c r="B171" s="44">
        <v>1173</v>
      </c>
      <c r="C171" s="44">
        <v>492</v>
      </c>
      <c r="D171" s="44">
        <v>681</v>
      </c>
      <c r="E171" s="44">
        <v>1113</v>
      </c>
      <c r="F171" s="44">
        <v>464</v>
      </c>
      <c r="G171" s="44">
        <v>649</v>
      </c>
      <c r="H171" s="44">
        <v>60</v>
      </c>
      <c r="I171" s="44">
        <v>28</v>
      </c>
      <c r="J171" s="44">
        <v>32</v>
      </c>
    </row>
    <row r="172" spans="1:10">
      <c r="A172" s="42" t="s">
        <v>32</v>
      </c>
      <c r="B172" s="43">
        <v>1541</v>
      </c>
      <c r="C172" s="43">
        <v>812</v>
      </c>
      <c r="D172" s="43">
        <v>729</v>
      </c>
      <c r="E172" s="43">
        <v>1253</v>
      </c>
      <c r="F172" s="43">
        <v>646</v>
      </c>
      <c r="G172" s="43">
        <v>607</v>
      </c>
      <c r="H172" s="43">
        <v>288</v>
      </c>
      <c r="I172" s="43">
        <v>166</v>
      </c>
      <c r="J172" s="43">
        <v>122</v>
      </c>
    </row>
    <row r="173" spans="1:10">
      <c r="A173" s="355" t="s">
        <v>58</v>
      </c>
      <c r="B173" s="356"/>
      <c r="C173" s="356"/>
      <c r="D173" s="356"/>
      <c r="E173" s="356"/>
      <c r="F173" s="356"/>
      <c r="G173" s="356"/>
      <c r="H173" s="356"/>
      <c r="I173" s="356"/>
      <c r="J173" s="357"/>
    </row>
    <row r="174" spans="1:10">
      <c r="A174" s="42" t="s">
        <v>28</v>
      </c>
      <c r="B174" s="43">
        <v>58362</v>
      </c>
      <c r="C174" s="43">
        <v>29229</v>
      </c>
      <c r="D174" s="43">
        <v>29133</v>
      </c>
      <c r="E174" s="43">
        <v>54677</v>
      </c>
      <c r="F174" s="43">
        <v>26789</v>
      </c>
      <c r="G174" s="43">
        <v>27888</v>
      </c>
      <c r="H174" s="43">
        <v>3651</v>
      </c>
      <c r="I174" s="43">
        <v>2418</v>
      </c>
      <c r="J174" s="43">
        <v>1233</v>
      </c>
    </row>
    <row r="175" spans="1:10">
      <c r="A175" s="38" t="s">
        <v>29</v>
      </c>
      <c r="B175" s="44">
        <v>7734</v>
      </c>
      <c r="C175" s="44">
        <v>4537</v>
      </c>
      <c r="D175" s="44">
        <v>3197</v>
      </c>
      <c r="E175" s="44">
        <v>6764</v>
      </c>
      <c r="F175" s="44">
        <v>3792</v>
      </c>
      <c r="G175" s="44">
        <v>2972</v>
      </c>
      <c r="H175" s="44">
        <v>963</v>
      </c>
      <c r="I175" s="44">
        <v>738</v>
      </c>
      <c r="J175" s="44">
        <v>225</v>
      </c>
    </row>
    <row r="176" spans="1:10">
      <c r="A176" s="42" t="s">
        <v>30</v>
      </c>
      <c r="B176" s="43">
        <v>37766</v>
      </c>
      <c r="C176" s="43">
        <v>18319</v>
      </c>
      <c r="D176" s="43">
        <v>19447</v>
      </c>
      <c r="E176" s="43">
        <v>36600</v>
      </c>
      <c r="F176" s="43">
        <v>17579</v>
      </c>
      <c r="G176" s="43">
        <v>19021</v>
      </c>
      <c r="H176" s="43">
        <v>1152</v>
      </c>
      <c r="I176" s="43">
        <v>733</v>
      </c>
      <c r="J176" s="43">
        <v>419</v>
      </c>
    </row>
    <row r="177" spans="1:10">
      <c r="A177" s="38" t="s">
        <v>31</v>
      </c>
      <c r="B177" s="44">
        <v>7964</v>
      </c>
      <c r="C177" s="44">
        <v>3683</v>
      </c>
      <c r="D177" s="44">
        <v>4281</v>
      </c>
      <c r="E177" s="44">
        <v>7453</v>
      </c>
      <c r="F177" s="44">
        <v>3449</v>
      </c>
      <c r="G177" s="44">
        <v>4004</v>
      </c>
      <c r="H177" s="44">
        <v>506</v>
      </c>
      <c r="I177" s="44">
        <v>231</v>
      </c>
      <c r="J177" s="44">
        <v>275</v>
      </c>
    </row>
    <row r="178" spans="1:10">
      <c r="A178" s="42" t="s">
        <v>32</v>
      </c>
      <c r="B178" s="43">
        <v>4898</v>
      </c>
      <c r="C178" s="43">
        <v>2690</v>
      </c>
      <c r="D178" s="43">
        <v>2208</v>
      </c>
      <c r="E178" s="43">
        <v>3860</v>
      </c>
      <c r="F178" s="43">
        <v>1969</v>
      </c>
      <c r="G178" s="43">
        <v>1891</v>
      </c>
      <c r="H178" s="43">
        <v>1030</v>
      </c>
      <c r="I178" s="43">
        <v>716</v>
      </c>
      <c r="J178" s="43">
        <v>314</v>
      </c>
    </row>
    <row r="179" spans="1:10">
      <c r="A179" s="355" t="s">
        <v>59</v>
      </c>
      <c r="B179" s="356"/>
      <c r="C179" s="356"/>
      <c r="D179" s="356"/>
      <c r="E179" s="356"/>
      <c r="F179" s="356"/>
      <c r="G179" s="356"/>
      <c r="H179" s="356"/>
      <c r="I179" s="356"/>
      <c r="J179" s="357"/>
    </row>
    <row r="180" spans="1:10">
      <c r="A180" s="42" t="s">
        <v>28</v>
      </c>
      <c r="B180" s="43">
        <v>26394</v>
      </c>
      <c r="C180" s="43">
        <v>13205</v>
      </c>
      <c r="D180" s="43">
        <v>13189</v>
      </c>
      <c r="E180" s="43">
        <v>24683</v>
      </c>
      <c r="F180" s="43">
        <v>12035</v>
      </c>
      <c r="G180" s="43">
        <v>12648</v>
      </c>
      <c r="H180" s="43">
        <v>1703</v>
      </c>
      <c r="I180" s="43">
        <v>1163</v>
      </c>
      <c r="J180" s="43">
        <v>540</v>
      </c>
    </row>
    <row r="181" spans="1:10">
      <c r="A181" s="38" t="s">
        <v>29</v>
      </c>
      <c r="B181" s="44">
        <v>3345</v>
      </c>
      <c r="C181" s="44">
        <v>1824</v>
      </c>
      <c r="D181" s="44">
        <v>1521</v>
      </c>
      <c r="E181" s="44">
        <v>2912</v>
      </c>
      <c r="F181" s="44">
        <v>1505</v>
      </c>
      <c r="G181" s="44">
        <v>1407</v>
      </c>
      <c r="H181" s="44">
        <v>433</v>
      </c>
      <c r="I181" s="44">
        <v>319</v>
      </c>
      <c r="J181" s="44">
        <v>114</v>
      </c>
    </row>
    <row r="182" spans="1:10">
      <c r="A182" s="42" t="s">
        <v>30</v>
      </c>
      <c r="B182" s="43">
        <v>17944</v>
      </c>
      <c r="C182" s="43">
        <v>8794</v>
      </c>
      <c r="D182" s="43">
        <v>9150</v>
      </c>
      <c r="E182" s="43">
        <v>17370</v>
      </c>
      <c r="F182" s="43">
        <v>8403</v>
      </c>
      <c r="G182" s="43">
        <v>8967</v>
      </c>
      <c r="H182" s="43">
        <v>568</v>
      </c>
      <c r="I182" s="43">
        <v>386</v>
      </c>
      <c r="J182" s="43">
        <v>182</v>
      </c>
    </row>
    <row r="183" spans="1:10">
      <c r="A183" s="38" t="s">
        <v>31</v>
      </c>
      <c r="B183" s="44">
        <v>2189</v>
      </c>
      <c r="C183" s="44">
        <v>1039</v>
      </c>
      <c r="D183" s="44">
        <v>1150</v>
      </c>
      <c r="E183" s="44">
        <v>2019</v>
      </c>
      <c r="F183" s="44">
        <v>947</v>
      </c>
      <c r="G183" s="44">
        <v>1072</v>
      </c>
      <c r="H183" s="44">
        <v>170</v>
      </c>
      <c r="I183" s="44">
        <v>92</v>
      </c>
      <c r="J183" s="44">
        <v>78</v>
      </c>
    </row>
    <row r="184" spans="1:10">
      <c r="A184" s="42" t="s">
        <v>32</v>
      </c>
      <c r="B184" s="43">
        <v>2916</v>
      </c>
      <c r="C184" s="43">
        <v>1548</v>
      </c>
      <c r="D184" s="43">
        <v>1368</v>
      </c>
      <c r="E184" s="43">
        <v>2382</v>
      </c>
      <c r="F184" s="43">
        <v>1180</v>
      </c>
      <c r="G184" s="43">
        <v>1202</v>
      </c>
      <c r="H184" s="43">
        <v>532</v>
      </c>
      <c r="I184" s="43">
        <v>366</v>
      </c>
      <c r="J184" s="43">
        <v>166</v>
      </c>
    </row>
    <row r="185" spans="1:10">
      <c r="A185" s="355" t="s">
        <v>60</v>
      </c>
      <c r="B185" s="356"/>
      <c r="C185" s="356"/>
      <c r="D185" s="356"/>
      <c r="E185" s="356"/>
      <c r="F185" s="356"/>
      <c r="G185" s="356"/>
      <c r="H185" s="356"/>
      <c r="I185" s="356"/>
      <c r="J185" s="357"/>
    </row>
    <row r="186" spans="1:10">
      <c r="A186" s="42" t="s">
        <v>28</v>
      </c>
      <c r="B186" s="43">
        <v>55730</v>
      </c>
      <c r="C186" s="43">
        <v>29391</v>
      </c>
      <c r="D186" s="43">
        <v>26339</v>
      </c>
      <c r="E186" s="43">
        <v>52095</v>
      </c>
      <c r="F186" s="43">
        <v>26906</v>
      </c>
      <c r="G186" s="43">
        <v>25189</v>
      </c>
      <c r="H186" s="43">
        <v>3606</v>
      </c>
      <c r="I186" s="43">
        <v>2464</v>
      </c>
      <c r="J186" s="43">
        <v>1142</v>
      </c>
    </row>
    <row r="187" spans="1:10">
      <c r="A187" s="38" t="s">
        <v>29</v>
      </c>
      <c r="B187" s="44">
        <v>7429</v>
      </c>
      <c r="C187" s="44">
        <v>4266</v>
      </c>
      <c r="D187" s="44">
        <v>3163</v>
      </c>
      <c r="E187" s="44">
        <v>6612</v>
      </c>
      <c r="F187" s="44">
        <v>3675</v>
      </c>
      <c r="G187" s="44">
        <v>2937</v>
      </c>
      <c r="H187" s="44">
        <v>810</v>
      </c>
      <c r="I187" s="44">
        <v>585</v>
      </c>
      <c r="J187" s="44">
        <v>225</v>
      </c>
    </row>
    <row r="188" spans="1:10">
      <c r="A188" s="42" t="s">
        <v>30</v>
      </c>
      <c r="B188" s="43">
        <v>38901</v>
      </c>
      <c r="C188" s="43">
        <v>20083</v>
      </c>
      <c r="D188" s="43">
        <v>18818</v>
      </c>
      <c r="E188" s="43">
        <v>37636</v>
      </c>
      <c r="F188" s="43">
        <v>19257</v>
      </c>
      <c r="G188" s="43">
        <v>18379</v>
      </c>
      <c r="H188" s="43">
        <v>1255</v>
      </c>
      <c r="I188" s="43">
        <v>819</v>
      </c>
      <c r="J188" s="43">
        <v>436</v>
      </c>
    </row>
    <row r="189" spans="1:10">
      <c r="A189" s="38" t="s">
        <v>31</v>
      </c>
      <c r="B189" s="44">
        <v>4367</v>
      </c>
      <c r="C189" s="44">
        <v>2132</v>
      </c>
      <c r="D189" s="44">
        <v>2235</v>
      </c>
      <c r="E189" s="44">
        <v>4047</v>
      </c>
      <c r="F189" s="44">
        <v>1971</v>
      </c>
      <c r="G189" s="44">
        <v>2076</v>
      </c>
      <c r="H189" s="44">
        <v>314</v>
      </c>
      <c r="I189" s="44">
        <v>157</v>
      </c>
      <c r="J189" s="44">
        <v>157</v>
      </c>
    </row>
    <row r="190" spans="1:10">
      <c r="A190" s="42" t="s">
        <v>32</v>
      </c>
      <c r="B190" s="43">
        <v>5033</v>
      </c>
      <c r="C190" s="43">
        <v>2910</v>
      </c>
      <c r="D190" s="43">
        <v>2123</v>
      </c>
      <c r="E190" s="43">
        <v>3800</v>
      </c>
      <c r="F190" s="43">
        <v>2003</v>
      </c>
      <c r="G190" s="43">
        <v>1797</v>
      </c>
      <c r="H190" s="43">
        <v>1227</v>
      </c>
      <c r="I190" s="43">
        <v>903</v>
      </c>
      <c r="J190" s="43">
        <v>324</v>
      </c>
    </row>
    <row r="191" spans="1:10">
      <c r="A191" s="355" t="s">
        <v>61</v>
      </c>
      <c r="B191" s="356"/>
      <c r="C191" s="356"/>
      <c r="D191" s="356"/>
      <c r="E191" s="356"/>
      <c r="F191" s="356"/>
      <c r="G191" s="356"/>
      <c r="H191" s="356"/>
      <c r="I191" s="356"/>
      <c r="J191" s="357"/>
    </row>
    <row r="192" spans="1:10">
      <c r="A192" s="42" t="s">
        <v>28</v>
      </c>
      <c r="B192" s="43">
        <v>47482</v>
      </c>
      <c r="C192" s="43">
        <v>24781</v>
      </c>
      <c r="D192" s="43">
        <v>22701</v>
      </c>
      <c r="E192" s="43">
        <v>43669</v>
      </c>
      <c r="F192" s="43">
        <v>22261</v>
      </c>
      <c r="G192" s="43">
        <v>21408</v>
      </c>
      <c r="H192" s="43">
        <v>3797</v>
      </c>
      <c r="I192" s="43">
        <v>2508</v>
      </c>
      <c r="J192" s="43">
        <v>1289</v>
      </c>
    </row>
    <row r="193" spans="1:10">
      <c r="A193" s="38" t="s">
        <v>29</v>
      </c>
      <c r="B193" s="44">
        <v>6359</v>
      </c>
      <c r="C193" s="44">
        <v>3470</v>
      </c>
      <c r="D193" s="44">
        <v>2889</v>
      </c>
      <c r="E193" s="44">
        <v>5564</v>
      </c>
      <c r="F193" s="44">
        <v>2947</v>
      </c>
      <c r="G193" s="44">
        <v>2617</v>
      </c>
      <c r="H193" s="44">
        <v>792</v>
      </c>
      <c r="I193" s="44">
        <v>520</v>
      </c>
      <c r="J193" s="44">
        <v>272</v>
      </c>
    </row>
    <row r="194" spans="1:10">
      <c r="A194" s="42" t="s">
        <v>30</v>
      </c>
      <c r="B194" s="43">
        <v>33700</v>
      </c>
      <c r="C194" s="43">
        <v>17217</v>
      </c>
      <c r="D194" s="43">
        <v>16483</v>
      </c>
      <c r="E194" s="43">
        <v>32296</v>
      </c>
      <c r="F194" s="43">
        <v>16315</v>
      </c>
      <c r="G194" s="43">
        <v>15981</v>
      </c>
      <c r="H194" s="43">
        <v>1397</v>
      </c>
      <c r="I194" s="43">
        <v>898</v>
      </c>
      <c r="J194" s="43">
        <v>499</v>
      </c>
    </row>
    <row r="195" spans="1:10">
      <c r="A195" s="38" t="s">
        <v>31</v>
      </c>
      <c r="B195" s="44">
        <v>3338</v>
      </c>
      <c r="C195" s="44">
        <v>1718</v>
      </c>
      <c r="D195" s="44">
        <v>1620</v>
      </c>
      <c r="E195" s="44">
        <v>3056</v>
      </c>
      <c r="F195" s="44">
        <v>1570</v>
      </c>
      <c r="G195" s="44">
        <v>1486</v>
      </c>
      <c r="H195" s="44">
        <v>280</v>
      </c>
      <c r="I195" s="44">
        <v>147</v>
      </c>
      <c r="J195" s="44">
        <v>133</v>
      </c>
    </row>
    <row r="196" spans="1:10">
      <c r="A196" s="42" t="s">
        <v>32</v>
      </c>
      <c r="B196" s="43">
        <v>4085</v>
      </c>
      <c r="C196" s="43">
        <v>2376</v>
      </c>
      <c r="D196" s="43">
        <v>1709</v>
      </c>
      <c r="E196" s="43">
        <v>2753</v>
      </c>
      <c r="F196" s="43">
        <v>1429</v>
      </c>
      <c r="G196" s="43">
        <v>1324</v>
      </c>
      <c r="H196" s="43">
        <v>1328</v>
      </c>
      <c r="I196" s="43">
        <v>943</v>
      </c>
      <c r="J196" s="43">
        <v>385</v>
      </c>
    </row>
    <row r="197" spans="1:10">
      <c r="A197" s="355" t="s">
        <v>62</v>
      </c>
      <c r="B197" s="356"/>
      <c r="C197" s="356"/>
      <c r="D197" s="356"/>
      <c r="E197" s="356"/>
      <c r="F197" s="356"/>
      <c r="G197" s="356"/>
      <c r="H197" s="356"/>
      <c r="I197" s="356"/>
      <c r="J197" s="357"/>
    </row>
    <row r="198" spans="1:10">
      <c r="A198" s="42" t="s">
        <v>28</v>
      </c>
      <c r="B198" s="43">
        <v>62085</v>
      </c>
      <c r="C198" s="43">
        <v>32779</v>
      </c>
      <c r="D198" s="43">
        <v>29306</v>
      </c>
      <c r="E198" s="43">
        <v>57029</v>
      </c>
      <c r="F198" s="43">
        <v>29121</v>
      </c>
      <c r="G198" s="43">
        <v>27908</v>
      </c>
      <c r="H198" s="43">
        <v>5030</v>
      </c>
      <c r="I198" s="43">
        <v>3638</v>
      </c>
      <c r="J198" s="43">
        <v>1392</v>
      </c>
    </row>
    <row r="199" spans="1:10">
      <c r="A199" s="38" t="s">
        <v>29</v>
      </c>
      <c r="B199" s="44">
        <v>7928</v>
      </c>
      <c r="C199" s="44">
        <v>4446</v>
      </c>
      <c r="D199" s="44">
        <v>3482</v>
      </c>
      <c r="E199" s="44">
        <v>6887</v>
      </c>
      <c r="F199" s="44">
        <v>3743</v>
      </c>
      <c r="G199" s="44">
        <v>3144</v>
      </c>
      <c r="H199" s="44">
        <v>1039</v>
      </c>
      <c r="I199" s="44">
        <v>701</v>
      </c>
      <c r="J199" s="44">
        <v>338</v>
      </c>
    </row>
    <row r="200" spans="1:10">
      <c r="A200" s="42" t="s">
        <v>30</v>
      </c>
      <c r="B200" s="43">
        <v>41550</v>
      </c>
      <c r="C200" s="43">
        <v>20926</v>
      </c>
      <c r="D200" s="43">
        <v>20624</v>
      </c>
      <c r="E200" s="43">
        <v>40268</v>
      </c>
      <c r="F200" s="43">
        <v>20097</v>
      </c>
      <c r="G200" s="43">
        <v>20171</v>
      </c>
      <c r="H200" s="43">
        <v>1275</v>
      </c>
      <c r="I200" s="43">
        <v>827</v>
      </c>
      <c r="J200" s="43">
        <v>448</v>
      </c>
    </row>
    <row r="201" spans="1:10">
      <c r="A201" s="38" t="s">
        <v>31</v>
      </c>
      <c r="B201" s="44">
        <v>6160</v>
      </c>
      <c r="C201" s="44">
        <v>3272</v>
      </c>
      <c r="D201" s="44">
        <v>2888</v>
      </c>
      <c r="E201" s="44">
        <v>5770</v>
      </c>
      <c r="F201" s="44">
        <v>3055</v>
      </c>
      <c r="G201" s="44">
        <v>2715</v>
      </c>
      <c r="H201" s="44">
        <v>388</v>
      </c>
      <c r="I201" s="44">
        <v>215</v>
      </c>
      <c r="J201" s="44">
        <v>173</v>
      </c>
    </row>
    <row r="202" spans="1:10">
      <c r="A202" s="42" t="s">
        <v>32</v>
      </c>
      <c r="B202" s="43">
        <v>6447</v>
      </c>
      <c r="C202" s="43">
        <v>4135</v>
      </c>
      <c r="D202" s="43">
        <v>2312</v>
      </c>
      <c r="E202" s="43">
        <v>4104</v>
      </c>
      <c r="F202" s="43">
        <v>2226</v>
      </c>
      <c r="G202" s="43">
        <v>1878</v>
      </c>
      <c r="H202" s="43">
        <v>2328</v>
      </c>
      <c r="I202" s="43">
        <v>1895</v>
      </c>
      <c r="J202" s="43">
        <v>433</v>
      </c>
    </row>
    <row r="203" spans="1:10">
      <c r="A203" s="355" t="s">
        <v>63</v>
      </c>
      <c r="B203" s="356"/>
      <c r="C203" s="356"/>
      <c r="D203" s="356"/>
      <c r="E203" s="356"/>
      <c r="F203" s="356"/>
      <c r="G203" s="356"/>
      <c r="H203" s="356"/>
      <c r="I203" s="356"/>
      <c r="J203" s="357"/>
    </row>
    <row r="204" spans="1:10">
      <c r="A204" s="42" t="s">
        <v>28</v>
      </c>
      <c r="B204" s="43">
        <v>29609</v>
      </c>
      <c r="C204" s="43">
        <v>14120</v>
      </c>
      <c r="D204" s="43">
        <v>15489</v>
      </c>
      <c r="E204" s="43">
        <v>28188</v>
      </c>
      <c r="F204" s="43">
        <v>13232</v>
      </c>
      <c r="G204" s="43">
        <v>14956</v>
      </c>
      <c r="H204" s="43">
        <v>1413</v>
      </c>
      <c r="I204" s="43">
        <v>883</v>
      </c>
      <c r="J204" s="43">
        <v>530</v>
      </c>
    </row>
    <row r="205" spans="1:10">
      <c r="A205" s="38" t="s">
        <v>29</v>
      </c>
      <c r="B205" s="44">
        <v>3289</v>
      </c>
      <c r="C205" s="44">
        <v>1747</v>
      </c>
      <c r="D205" s="44">
        <v>1542</v>
      </c>
      <c r="E205" s="44">
        <v>3012</v>
      </c>
      <c r="F205" s="44">
        <v>1571</v>
      </c>
      <c r="G205" s="44">
        <v>1441</v>
      </c>
      <c r="H205" s="44">
        <v>276</v>
      </c>
      <c r="I205" s="44">
        <v>176</v>
      </c>
      <c r="J205" s="44">
        <v>100</v>
      </c>
    </row>
    <row r="206" spans="1:10">
      <c r="A206" s="42" t="s">
        <v>30</v>
      </c>
      <c r="B206" s="43">
        <v>20802</v>
      </c>
      <c r="C206" s="43">
        <v>9718</v>
      </c>
      <c r="D206" s="43">
        <v>11084</v>
      </c>
      <c r="E206" s="43">
        <v>20307</v>
      </c>
      <c r="F206" s="43">
        <v>9423</v>
      </c>
      <c r="G206" s="43">
        <v>10884</v>
      </c>
      <c r="H206" s="43">
        <v>491</v>
      </c>
      <c r="I206" s="43">
        <v>293</v>
      </c>
      <c r="J206" s="43">
        <v>198</v>
      </c>
    </row>
    <row r="207" spans="1:10">
      <c r="A207" s="38" t="s">
        <v>31</v>
      </c>
      <c r="B207" s="44">
        <v>2758</v>
      </c>
      <c r="C207" s="44">
        <v>1188</v>
      </c>
      <c r="D207" s="44">
        <v>1570</v>
      </c>
      <c r="E207" s="44">
        <v>2552</v>
      </c>
      <c r="F207" s="44">
        <v>1086</v>
      </c>
      <c r="G207" s="44">
        <v>1466</v>
      </c>
      <c r="H207" s="44">
        <v>206</v>
      </c>
      <c r="I207" s="44">
        <v>102</v>
      </c>
      <c r="J207" s="44">
        <v>104</v>
      </c>
    </row>
    <row r="208" spans="1:10">
      <c r="A208" s="42" t="s">
        <v>32</v>
      </c>
      <c r="B208" s="43">
        <v>2760</v>
      </c>
      <c r="C208" s="43">
        <v>1467</v>
      </c>
      <c r="D208" s="43">
        <v>1293</v>
      </c>
      <c r="E208" s="43">
        <v>2317</v>
      </c>
      <c r="F208" s="43">
        <v>1152</v>
      </c>
      <c r="G208" s="43">
        <v>1165</v>
      </c>
      <c r="H208" s="43">
        <v>440</v>
      </c>
      <c r="I208" s="43">
        <v>312</v>
      </c>
      <c r="J208" s="43">
        <v>128</v>
      </c>
    </row>
    <row r="209" spans="1:10">
      <c r="A209" s="355" t="s">
        <v>64</v>
      </c>
      <c r="B209" s="356"/>
      <c r="C209" s="356"/>
      <c r="D209" s="356"/>
      <c r="E209" s="356"/>
      <c r="F209" s="356"/>
      <c r="G209" s="356"/>
      <c r="H209" s="356"/>
      <c r="I209" s="356"/>
      <c r="J209" s="357"/>
    </row>
    <row r="210" spans="1:10">
      <c r="A210" s="42" t="s">
        <v>28</v>
      </c>
      <c r="B210" s="43">
        <v>47352</v>
      </c>
      <c r="C210" s="43">
        <v>25766</v>
      </c>
      <c r="D210" s="43">
        <v>21586</v>
      </c>
      <c r="E210" s="43">
        <v>42942</v>
      </c>
      <c r="F210" s="43">
        <v>22677</v>
      </c>
      <c r="G210" s="43">
        <v>20265</v>
      </c>
      <c r="H210" s="43">
        <v>4393</v>
      </c>
      <c r="I210" s="43">
        <v>3082</v>
      </c>
      <c r="J210" s="43">
        <v>1311</v>
      </c>
    </row>
    <row r="211" spans="1:10">
      <c r="A211" s="38" t="s">
        <v>29</v>
      </c>
      <c r="B211" s="44">
        <v>6146</v>
      </c>
      <c r="C211" s="44">
        <v>3583</v>
      </c>
      <c r="D211" s="44">
        <v>2563</v>
      </c>
      <c r="E211" s="44">
        <v>5001</v>
      </c>
      <c r="F211" s="44">
        <v>2736</v>
      </c>
      <c r="G211" s="44">
        <v>2265</v>
      </c>
      <c r="H211" s="44">
        <v>1140</v>
      </c>
      <c r="I211" s="44">
        <v>843</v>
      </c>
      <c r="J211" s="44">
        <v>297</v>
      </c>
    </row>
    <row r="212" spans="1:10">
      <c r="A212" s="42" t="s">
        <v>30</v>
      </c>
      <c r="B212" s="43">
        <v>31034</v>
      </c>
      <c r="C212" s="43">
        <v>16561</v>
      </c>
      <c r="D212" s="43">
        <v>14473</v>
      </c>
      <c r="E212" s="43">
        <v>29878</v>
      </c>
      <c r="F212" s="43">
        <v>15751</v>
      </c>
      <c r="G212" s="43">
        <v>14127</v>
      </c>
      <c r="H212" s="43">
        <v>1150</v>
      </c>
      <c r="I212" s="43">
        <v>808</v>
      </c>
      <c r="J212" s="43">
        <v>342</v>
      </c>
    </row>
    <row r="213" spans="1:10">
      <c r="A213" s="38" t="s">
        <v>31</v>
      </c>
      <c r="B213" s="44">
        <v>4967</v>
      </c>
      <c r="C213" s="44">
        <v>2551</v>
      </c>
      <c r="D213" s="44">
        <v>2416</v>
      </c>
      <c r="E213" s="44">
        <v>4604</v>
      </c>
      <c r="F213" s="44">
        <v>2382</v>
      </c>
      <c r="G213" s="44">
        <v>2222</v>
      </c>
      <c r="H213" s="44">
        <v>362</v>
      </c>
      <c r="I213" s="44">
        <v>169</v>
      </c>
      <c r="J213" s="44">
        <v>193</v>
      </c>
    </row>
    <row r="214" spans="1:10">
      <c r="A214" s="42" t="s">
        <v>32</v>
      </c>
      <c r="B214" s="43">
        <v>5205</v>
      </c>
      <c r="C214" s="43">
        <v>3071</v>
      </c>
      <c r="D214" s="43">
        <v>2134</v>
      </c>
      <c r="E214" s="43">
        <v>3459</v>
      </c>
      <c r="F214" s="43">
        <v>1808</v>
      </c>
      <c r="G214" s="43">
        <v>1651</v>
      </c>
      <c r="H214" s="43">
        <v>1741</v>
      </c>
      <c r="I214" s="43">
        <v>1262</v>
      </c>
      <c r="J214" s="43">
        <v>479</v>
      </c>
    </row>
    <row r="215" spans="1:10">
      <c r="A215" s="355" t="s">
        <v>65</v>
      </c>
      <c r="B215" s="356"/>
      <c r="C215" s="356"/>
      <c r="D215" s="356"/>
      <c r="E215" s="356"/>
      <c r="F215" s="356"/>
      <c r="G215" s="356"/>
      <c r="H215" s="356"/>
      <c r="I215" s="356"/>
      <c r="J215" s="357"/>
    </row>
    <row r="216" spans="1:10">
      <c r="A216" s="42" t="s">
        <v>28</v>
      </c>
      <c r="B216" s="43">
        <v>974297</v>
      </c>
      <c r="C216" s="43">
        <v>542373</v>
      </c>
      <c r="D216" s="43">
        <v>431924</v>
      </c>
      <c r="E216" s="43">
        <v>884850</v>
      </c>
      <c r="F216" s="43">
        <v>481474</v>
      </c>
      <c r="G216" s="43">
        <v>403376</v>
      </c>
      <c r="H216" s="43">
        <v>89139</v>
      </c>
      <c r="I216" s="43">
        <v>60669</v>
      </c>
      <c r="J216" s="43">
        <v>28470</v>
      </c>
    </row>
    <row r="217" spans="1:10">
      <c r="A217" s="38" t="s">
        <v>29</v>
      </c>
      <c r="B217" s="44">
        <v>123856</v>
      </c>
      <c r="C217" s="44">
        <v>71939</v>
      </c>
      <c r="D217" s="44">
        <v>51917</v>
      </c>
      <c r="E217" s="44">
        <v>102314</v>
      </c>
      <c r="F217" s="44">
        <v>57232</v>
      </c>
      <c r="G217" s="44">
        <v>45082</v>
      </c>
      <c r="H217" s="44">
        <v>21475</v>
      </c>
      <c r="I217" s="44">
        <v>14656</v>
      </c>
      <c r="J217" s="44">
        <v>6819</v>
      </c>
    </row>
    <row r="218" spans="1:10">
      <c r="A218" s="42" t="s">
        <v>30</v>
      </c>
      <c r="B218" s="43">
        <v>641675</v>
      </c>
      <c r="C218" s="43">
        <v>351925</v>
      </c>
      <c r="D218" s="43">
        <v>289750</v>
      </c>
      <c r="E218" s="43">
        <v>617743</v>
      </c>
      <c r="F218" s="43">
        <v>335617</v>
      </c>
      <c r="G218" s="43">
        <v>282126</v>
      </c>
      <c r="H218" s="43">
        <v>23808</v>
      </c>
      <c r="I218" s="43">
        <v>16222</v>
      </c>
      <c r="J218" s="43">
        <v>7586</v>
      </c>
    </row>
    <row r="219" spans="1:10">
      <c r="A219" s="38" t="s">
        <v>31</v>
      </c>
      <c r="B219" s="44">
        <v>96360</v>
      </c>
      <c r="C219" s="44">
        <v>52555</v>
      </c>
      <c r="D219" s="44">
        <v>43805</v>
      </c>
      <c r="E219" s="44">
        <v>90269</v>
      </c>
      <c r="F219" s="44">
        <v>49230</v>
      </c>
      <c r="G219" s="44">
        <v>41039</v>
      </c>
      <c r="H219" s="44">
        <v>6072</v>
      </c>
      <c r="I219" s="44">
        <v>3309</v>
      </c>
      <c r="J219" s="44">
        <v>2763</v>
      </c>
    </row>
    <row r="220" spans="1:10">
      <c r="A220" s="42" t="s">
        <v>32</v>
      </c>
      <c r="B220" s="43">
        <v>112406</v>
      </c>
      <c r="C220" s="43">
        <v>65954</v>
      </c>
      <c r="D220" s="43">
        <v>46452</v>
      </c>
      <c r="E220" s="43">
        <v>74524</v>
      </c>
      <c r="F220" s="43">
        <v>39395</v>
      </c>
      <c r="G220" s="43">
        <v>35129</v>
      </c>
      <c r="H220" s="43">
        <v>37784</v>
      </c>
      <c r="I220" s="43">
        <v>26482</v>
      </c>
      <c r="J220" s="43">
        <v>11302</v>
      </c>
    </row>
    <row r="221" spans="1:10">
      <c r="A221" s="355" t="s">
        <v>66</v>
      </c>
      <c r="B221" s="356"/>
      <c r="C221" s="356"/>
      <c r="D221" s="356"/>
      <c r="E221" s="356"/>
      <c r="F221" s="356"/>
      <c r="G221" s="356"/>
      <c r="H221" s="356"/>
      <c r="I221" s="356"/>
      <c r="J221" s="357"/>
    </row>
    <row r="222" spans="1:10">
      <c r="A222" s="42" t="s">
        <v>28</v>
      </c>
      <c r="B222" s="43">
        <v>20525</v>
      </c>
      <c r="C222" s="43">
        <v>9606</v>
      </c>
      <c r="D222" s="43">
        <v>10919</v>
      </c>
      <c r="E222" s="43">
        <v>18808</v>
      </c>
      <c r="F222" s="43">
        <v>8571</v>
      </c>
      <c r="G222" s="43">
        <v>10237</v>
      </c>
      <c r="H222" s="43">
        <v>1707</v>
      </c>
      <c r="I222" s="43">
        <v>1028</v>
      </c>
      <c r="J222" s="43">
        <v>679</v>
      </c>
    </row>
    <row r="223" spans="1:10">
      <c r="A223" s="38" t="s">
        <v>29</v>
      </c>
      <c r="B223" s="44">
        <v>2731</v>
      </c>
      <c r="C223" s="44">
        <v>1385</v>
      </c>
      <c r="D223" s="44">
        <v>1346</v>
      </c>
      <c r="E223" s="44">
        <v>2265</v>
      </c>
      <c r="F223" s="44">
        <v>1097</v>
      </c>
      <c r="G223" s="44">
        <v>1168</v>
      </c>
      <c r="H223" s="44">
        <v>463</v>
      </c>
      <c r="I223" s="44">
        <v>285</v>
      </c>
      <c r="J223" s="44">
        <v>178</v>
      </c>
    </row>
    <row r="224" spans="1:10">
      <c r="A224" s="42" t="s">
        <v>30</v>
      </c>
      <c r="B224" s="43">
        <v>13220</v>
      </c>
      <c r="C224" s="43">
        <v>6037</v>
      </c>
      <c r="D224" s="43">
        <v>7183</v>
      </c>
      <c r="E224" s="43">
        <v>12701</v>
      </c>
      <c r="F224" s="43">
        <v>5732</v>
      </c>
      <c r="G224" s="43">
        <v>6969</v>
      </c>
      <c r="H224" s="43">
        <v>516</v>
      </c>
      <c r="I224" s="43">
        <v>304</v>
      </c>
      <c r="J224" s="43">
        <v>212</v>
      </c>
    </row>
    <row r="225" spans="1:10">
      <c r="A225" s="38" t="s">
        <v>31</v>
      </c>
      <c r="B225" s="44">
        <v>1851</v>
      </c>
      <c r="C225" s="44">
        <v>833</v>
      </c>
      <c r="D225" s="44">
        <v>1018</v>
      </c>
      <c r="E225" s="44">
        <v>1696</v>
      </c>
      <c r="F225" s="44">
        <v>748</v>
      </c>
      <c r="G225" s="44">
        <v>948</v>
      </c>
      <c r="H225" s="44">
        <v>153</v>
      </c>
      <c r="I225" s="44">
        <v>83</v>
      </c>
      <c r="J225" s="44">
        <v>70</v>
      </c>
    </row>
    <row r="226" spans="1:10">
      <c r="A226" s="42" t="s">
        <v>32</v>
      </c>
      <c r="B226" s="43">
        <v>2723</v>
      </c>
      <c r="C226" s="43">
        <v>1351</v>
      </c>
      <c r="D226" s="43">
        <v>1372</v>
      </c>
      <c r="E226" s="43">
        <v>2146</v>
      </c>
      <c r="F226" s="43">
        <v>994</v>
      </c>
      <c r="G226" s="43">
        <v>1152</v>
      </c>
      <c r="H226" s="43">
        <v>575</v>
      </c>
      <c r="I226" s="43">
        <v>356</v>
      </c>
      <c r="J226" s="43">
        <v>219</v>
      </c>
    </row>
    <row r="227" spans="1:10">
      <c r="A227" s="355" t="s">
        <v>67</v>
      </c>
      <c r="B227" s="356"/>
      <c r="C227" s="356"/>
      <c r="D227" s="356"/>
      <c r="E227" s="356"/>
      <c r="F227" s="356"/>
      <c r="G227" s="356"/>
      <c r="H227" s="356"/>
      <c r="I227" s="356"/>
      <c r="J227" s="357"/>
    </row>
    <row r="228" spans="1:10">
      <c r="A228" s="42" t="s">
        <v>28</v>
      </c>
      <c r="B228" s="43">
        <v>34655</v>
      </c>
      <c r="C228" s="43">
        <v>23414</v>
      </c>
      <c r="D228" s="43">
        <v>11241</v>
      </c>
      <c r="E228" s="43">
        <v>32746</v>
      </c>
      <c r="F228" s="43">
        <v>21967</v>
      </c>
      <c r="G228" s="43">
        <v>10779</v>
      </c>
      <c r="H228" s="43">
        <v>1906</v>
      </c>
      <c r="I228" s="43">
        <v>1444</v>
      </c>
      <c r="J228" s="43">
        <v>462</v>
      </c>
    </row>
    <row r="229" spans="1:10">
      <c r="A229" s="38" t="s">
        <v>29</v>
      </c>
      <c r="B229" s="44">
        <v>3520</v>
      </c>
      <c r="C229" s="44">
        <v>2114</v>
      </c>
      <c r="D229" s="44">
        <v>1406</v>
      </c>
      <c r="E229" s="44">
        <v>3015</v>
      </c>
      <c r="F229" s="44">
        <v>1727</v>
      </c>
      <c r="G229" s="44">
        <v>1288</v>
      </c>
      <c r="H229" s="44">
        <v>505</v>
      </c>
      <c r="I229" s="44">
        <v>387</v>
      </c>
      <c r="J229" s="44">
        <v>118</v>
      </c>
    </row>
    <row r="230" spans="1:10">
      <c r="A230" s="42" t="s">
        <v>30</v>
      </c>
      <c r="B230" s="43">
        <v>24292</v>
      </c>
      <c r="C230" s="43">
        <v>16837</v>
      </c>
      <c r="D230" s="43">
        <v>7455</v>
      </c>
      <c r="E230" s="43">
        <v>23607</v>
      </c>
      <c r="F230" s="43">
        <v>16305</v>
      </c>
      <c r="G230" s="43">
        <v>7302</v>
      </c>
      <c r="H230" s="43">
        <v>684</v>
      </c>
      <c r="I230" s="43">
        <v>531</v>
      </c>
      <c r="J230" s="43">
        <v>153</v>
      </c>
    </row>
    <row r="231" spans="1:10">
      <c r="A231" s="38" t="s">
        <v>31</v>
      </c>
      <c r="B231" s="44">
        <v>2913</v>
      </c>
      <c r="C231" s="44">
        <v>1816</v>
      </c>
      <c r="D231" s="44">
        <v>1097</v>
      </c>
      <c r="E231" s="44">
        <v>2742</v>
      </c>
      <c r="F231" s="44">
        <v>1715</v>
      </c>
      <c r="G231" s="44">
        <v>1027</v>
      </c>
      <c r="H231" s="44">
        <v>171</v>
      </c>
      <c r="I231" s="44">
        <v>101</v>
      </c>
      <c r="J231" s="44">
        <v>70</v>
      </c>
    </row>
    <row r="232" spans="1:10">
      <c r="A232" s="42" t="s">
        <v>32</v>
      </c>
      <c r="B232" s="43">
        <v>3930</v>
      </c>
      <c r="C232" s="43">
        <v>2647</v>
      </c>
      <c r="D232" s="43">
        <v>1283</v>
      </c>
      <c r="E232" s="43">
        <v>3382</v>
      </c>
      <c r="F232" s="43">
        <v>2220</v>
      </c>
      <c r="G232" s="43">
        <v>1162</v>
      </c>
      <c r="H232" s="43">
        <v>546</v>
      </c>
      <c r="I232" s="43">
        <v>425</v>
      </c>
      <c r="J232" s="43">
        <v>121</v>
      </c>
    </row>
    <row r="233" spans="1:10">
      <c r="A233" s="355" t="s">
        <v>68</v>
      </c>
      <c r="B233" s="356"/>
      <c r="C233" s="356"/>
      <c r="D233" s="356"/>
      <c r="E233" s="356"/>
      <c r="F233" s="356"/>
      <c r="G233" s="356"/>
      <c r="H233" s="356"/>
      <c r="I233" s="356"/>
      <c r="J233" s="357"/>
    </row>
    <row r="234" spans="1:10">
      <c r="A234" s="42" t="s">
        <v>28</v>
      </c>
      <c r="B234" s="43">
        <v>82696</v>
      </c>
      <c r="C234" s="43">
        <v>39444</v>
      </c>
      <c r="D234" s="43">
        <v>43252</v>
      </c>
      <c r="E234" s="43">
        <v>77768</v>
      </c>
      <c r="F234" s="43">
        <v>36297</v>
      </c>
      <c r="G234" s="43">
        <v>41471</v>
      </c>
      <c r="H234" s="43">
        <v>4897</v>
      </c>
      <c r="I234" s="43">
        <v>3124</v>
      </c>
      <c r="J234" s="43">
        <v>1773</v>
      </c>
    </row>
    <row r="235" spans="1:10">
      <c r="A235" s="38" t="s">
        <v>29</v>
      </c>
      <c r="B235" s="44">
        <v>9979</v>
      </c>
      <c r="C235" s="44">
        <v>5390</v>
      </c>
      <c r="D235" s="44">
        <v>4589</v>
      </c>
      <c r="E235" s="44">
        <v>8640</v>
      </c>
      <c r="F235" s="44">
        <v>4462</v>
      </c>
      <c r="G235" s="44">
        <v>4178</v>
      </c>
      <c r="H235" s="44">
        <v>1331</v>
      </c>
      <c r="I235" s="44">
        <v>921</v>
      </c>
      <c r="J235" s="44">
        <v>410</v>
      </c>
    </row>
    <row r="236" spans="1:10">
      <c r="A236" s="42" t="s">
        <v>30</v>
      </c>
      <c r="B236" s="43">
        <v>50255</v>
      </c>
      <c r="C236" s="43">
        <v>22198</v>
      </c>
      <c r="D236" s="43">
        <v>28057</v>
      </c>
      <c r="E236" s="43">
        <v>48941</v>
      </c>
      <c r="F236" s="43">
        <v>21450</v>
      </c>
      <c r="G236" s="43">
        <v>27491</v>
      </c>
      <c r="H236" s="43">
        <v>1303</v>
      </c>
      <c r="I236" s="43">
        <v>741</v>
      </c>
      <c r="J236" s="43">
        <v>562</v>
      </c>
    </row>
    <row r="237" spans="1:10">
      <c r="A237" s="38" t="s">
        <v>31</v>
      </c>
      <c r="B237" s="44">
        <v>15376</v>
      </c>
      <c r="C237" s="44">
        <v>8147</v>
      </c>
      <c r="D237" s="44">
        <v>7229</v>
      </c>
      <c r="E237" s="44">
        <v>14459</v>
      </c>
      <c r="F237" s="44">
        <v>7660</v>
      </c>
      <c r="G237" s="44">
        <v>6799</v>
      </c>
      <c r="H237" s="44">
        <v>914</v>
      </c>
      <c r="I237" s="44">
        <v>485</v>
      </c>
      <c r="J237" s="44">
        <v>429</v>
      </c>
    </row>
    <row r="238" spans="1:10">
      <c r="A238" s="42" t="s">
        <v>32</v>
      </c>
      <c r="B238" s="43">
        <v>7086</v>
      </c>
      <c r="C238" s="43">
        <v>3709</v>
      </c>
      <c r="D238" s="43">
        <v>3377</v>
      </c>
      <c r="E238" s="43">
        <v>5728</v>
      </c>
      <c r="F238" s="43">
        <v>2725</v>
      </c>
      <c r="G238" s="43">
        <v>3003</v>
      </c>
      <c r="H238" s="43">
        <v>1349</v>
      </c>
      <c r="I238" s="43">
        <v>977</v>
      </c>
      <c r="J238" s="43">
        <v>372</v>
      </c>
    </row>
    <row r="239" spans="1:10">
      <c r="A239" s="355" t="s">
        <v>69</v>
      </c>
      <c r="B239" s="356"/>
      <c r="C239" s="356"/>
      <c r="D239" s="356"/>
      <c r="E239" s="356"/>
      <c r="F239" s="356"/>
      <c r="G239" s="356"/>
      <c r="H239" s="356"/>
      <c r="I239" s="356"/>
      <c r="J239" s="357"/>
    </row>
    <row r="240" spans="1:10">
      <c r="A240" s="42" t="s">
        <v>28</v>
      </c>
      <c r="B240" s="43">
        <v>93733</v>
      </c>
      <c r="C240" s="43">
        <v>47128</v>
      </c>
      <c r="D240" s="43">
        <v>46605</v>
      </c>
      <c r="E240" s="43">
        <v>86145</v>
      </c>
      <c r="F240" s="43">
        <v>42817</v>
      </c>
      <c r="G240" s="43">
        <v>43328</v>
      </c>
      <c r="H240" s="43">
        <v>7549</v>
      </c>
      <c r="I240" s="43">
        <v>4282</v>
      </c>
      <c r="J240" s="43">
        <v>3267</v>
      </c>
    </row>
    <row r="241" spans="1:10">
      <c r="A241" s="38" t="s">
        <v>29</v>
      </c>
      <c r="B241" s="44">
        <v>12279</v>
      </c>
      <c r="C241" s="44">
        <v>6399</v>
      </c>
      <c r="D241" s="44">
        <v>5880</v>
      </c>
      <c r="E241" s="44">
        <v>9938</v>
      </c>
      <c r="F241" s="44">
        <v>5007</v>
      </c>
      <c r="G241" s="44">
        <v>4931</v>
      </c>
      <c r="H241" s="44">
        <v>2326</v>
      </c>
      <c r="I241" s="44">
        <v>1383</v>
      </c>
      <c r="J241" s="44">
        <v>943</v>
      </c>
    </row>
    <row r="242" spans="1:10">
      <c r="A242" s="42" t="s">
        <v>30</v>
      </c>
      <c r="B242" s="43">
        <v>56809</v>
      </c>
      <c r="C242" s="43">
        <v>28097</v>
      </c>
      <c r="D242" s="43">
        <v>28712</v>
      </c>
      <c r="E242" s="43">
        <v>54490</v>
      </c>
      <c r="F242" s="43">
        <v>26811</v>
      </c>
      <c r="G242" s="43">
        <v>27679</v>
      </c>
      <c r="H242" s="43">
        <v>2310</v>
      </c>
      <c r="I242" s="43">
        <v>1279</v>
      </c>
      <c r="J242" s="43">
        <v>1031</v>
      </c>
    </row>
    <row r="243" spans="1:10">
      <c r="A243" s="38" t="s">
        <v>31</v>
      </c>
      <c r="B243" s="44">
        <v>15665</v>
      </c>
      <c r="C243" s="44">
        <v>8145</v>
      </c>
      <c r="D243" s="44">
        <v>7520</v>
      </c>
      <c r="E243" s="44">
        <v>14832</v>
      </c>
      <c r="F243" s="44">
        <v>7684</v>
      </c>
      <c r="G243" s="44">
        <v>7148</v>
      </c>
      <c r="H243" s="44">
        <v>830</v>
      </c>
      <c r="I243" s="44">
        <v>458</v>
      </c>
      <c r="J243" s="44">
        <v>372</v>
      </c>
    </row>
    <row r="244" spans="1:10">
      <c r="A244" s="42" t="s">
        <v>32</v>
      </c>
      <c r="B244" s="43">
        <v>8980</v>
      </c>
      <c r="C244" s="43">
        <v>4487</v>
      </c>
      <c r="D244" s="43">
        <v>4493</v>
      </c>
      <c r="E244" s="43">
        <v>6885</v>
      </c>
      <c r="F244" s="43">
        <v>3315</v>
      </c>
      <c r="G244" s="43">
        <v>3570</v>
      </c>
      <c r="H244" s="43">
        <v>2083</v>
      </c>
      <c r="I244" s="43">
        <v>1162</v>
      </c>
      <c r="J244" s="43">
        <v>921</v>
      </c>
    </row>
    <row r="245" spans="1:10">
      <c r="A245" s="355" t="s">
        <v>70</v>
      </c>
      <c r="B245" s="356"/>
      <c r="C245" s="356"/>
      <c r="D245" s="356"/>
      <c r="E245" s="356"/>
      <c r="F245" s="356"/>
      <c r="G245" s="356"/>
      <c r="H245" s="356"/>
      <c r="I245" s="356"/>
      <c r="J245" s="357"/>
    </row>
    <row r="246" spans="1:10">
      <c r="A246" s="42" t="s">
        <v>28</v>
      </c>
      <c r="B246" s="43">
        <v>30112</v>
      </c>
      <c r="C246" s="43">
        <v>16295</v>
      </c>
      <c r="D246" s="43">
        <v>13817</v>
      </c>
      <c r="E246" s="43">
        <v>28514</v>
      </c>
      <c r="F246" s="43">
        <v>15123</v>
      </c>
      <c r="G246" s="43">
        <v>13391</v>
      </c>
      <c r="H246" s="43">
        <v>1589</v>
      </c>
      <c r="I246" s="43">
        <v>1167</v>
      </c>
      <c r="J246" s="43">
        <v>422</v>
      </c>
    </row>
    <row r="247" spans="1:10">
      <c r="A247" s="38" t="s">
        <v>29</v>
      </c>
      <c r="B247" s="44">
        <v>3658</v>
      </c>
      <c r="C247" s="44">
        <v>2101</v>
      </c>
      <c r="D247" s="44">
        <v>1557</v>
      </c>
      <c r="E247" s="44">
        <v>3223</v>
      </c>
      <c r="F247" s="44">
        <v>1764</v>
      </c>
      <c r="G247" s="44">
        <v>1459</v>
      </c>
      <c r="H247" s="44">
        <v>435</v>
      </c>
      <c r="I247" s="44">
        <v>337</v>
      </c>
      <c r="J247" s="44">
        <v>98</v>
      </c>
    </row>
    <row r="248" spans="1:10">
      <c r="A248" s="42" t="s">
        <v>30</v>
      </c>
      <c r="B248" s="43">
        <v>20168</v>
      </c>
      <c r="C248" s="43">
        <v>10620</v>
      </c>
      <c r="D248" s="43">
        <v>9548</v>
      </c>
      <c r="E248" s="43">
        <v>19711</v>
      </c>
      <c r="F248" s="43">
        <v>10302</v>
      </c>
      <c r="G248" s="43">
        <v>9409</v>
      </c>
      <c r="H248" s="43">
        <v>451</v>
      </c>
      <c r="I248" s="43">
        <v>315</v>
      </c>
      <c r="J248" s="43">
        <v>136</v>
      </c>
    </row>
    <row r="249" spans="1:10">
      <c r="A249" s="38" t="s">
        <v>31</v>
      </c>
      <c r="B249" s="44">
        <v>3050</v>
      </c>
      <c r="C249" s="44">
        <v>1694</v>
      </c>
      <c r="D249" s="44">
        <v>1356</v>
      </c>
      <c r="E249" s="44">
        <v>2830</v>
      </c>
      <c r="F249" s="44">
        <v>1566</v>
      </c>
      <c r="G249" s="44">
        <v>1264</v>
      </c>
      <c r="H249" s="44">
        <v>219</v>
      </c>
      <c r="I249" s="44">
        <v>127</v>
      </c>
      <c r="J249" s="44">
        <v>92</v>
      </c>
    </row>
    <row r="250" spans="1:10">
      <c r="A250" s="42" t="s">
        <v>32</v>
      </c>
      <c r="B250" s="43">
        <v>3236</v>
      </c>
      <c r="C250" s="43">
        <v>1880</v>
      </c>
      <c r="D250" s="43">
        <v>1356</v>
      </c>
      <c r="E250" s="43">
        <v>2750</v>
      </c>
      <c r="F250" s="43">
        <v>1491</v>
      </c>
      <c r="G250" s="43">
        <v>1259</v>
      </c>
      <c r="H250" s="43">
        <v>484</v>
      </c>
      <c r="I250" s="43">
        <v>388</v>
      </c>
      <c r="J250" s="43">
        <v>96</v>
      </c>
    </row>
    <row r="251" spans="1:10">
      <c r="A251" s="355" t="s">
        <v>71</v>
      </c>
      <c r="B251" s="356"/>
      <c r="C251" s="356"/>
      <c r="D251" s="356"/>
      <c r="E251" s="356"/>
      <c r="F251" s="356"/>
      <c r="G251" s="356"/>
      <c r="H251" s="356"/>
      <c r="I251" s="356"/>
      <c r="J251" s="357"/>
    </row>
    <row r="252" spans="1:10">
      <c r="A252" s="42" t="s">
        <v>28</v>
      </c>
      <c r="B252" s="43">
        <v>43248</v>
      </c>
      <c r="C252" s="43">
        <v>23954</v>
      </c>
      <c r="D252" s="43">
        <v>19294</v>
      </c>
      <c r="E252" s="43">
        <v>39811</v>
      </c>
      <c r="F252" s="43">
        <v>21616</v>
      </c>
      <c r="G252" s="43">
        <v>18195</v>
      </c>
      <c r="H252" s="43">
        <v>3428</v>
      </c>
      <c r="I252" s="43">
        <v>2332</v>
      </c>
      <c r="J252" s="43">
        <v>1096</v>
      </c>
    </row>
    <row r="253" spans="1:10">
      <c r="A253" s="38" t="s">
        <v>29</v>
      </c>
      <c r="B253" s="44">
        <v>5157</v>
      </c>
      <c r="C253" s="44">
        <v>3012</v>
      </c>
      <c r="D253" s="44">
        <v>2145</v>
      </c>
      <c r="E253" s="44">
        <v>4364</v>
      </c>
      <c r="F253" s="44">
        <v>2453</v>
      </c>
      <c r="G253" s="44">
        <v>1911</v>
      </c>
      <c r="H253" s="44">
        <v>790</v>
      </c>
      <c r="I253" s="44">
        <v>556</v>
      </c>
      <c r="J253" s="44">
        <v>234</v>
      </c>
    </row>
    <row r="254" spans="1:10">
      <c r="A254" s="42" t="s">
        <v>30</v>
      </c>
      <c r="B254" s="43">
        <v>29494</v>
      </c>
      <c r="C254" s="43">
        <v>16135</v>
      </c>
      <c r="D254" s="43">
        <v>13359</v>
      </c>
      <c r="E254" s="43">
        <v>28564</v>
      </c>
      <c r="F254" s="43">
        <v>15532</v>
      </c>
      <c r="G254" s="43">
        <v>13032</v>
      </c>
      <c r="H254" s="43">
        <v>925</v>
      </c>
      <c r="I254" s="43">
        <v>601</v>
      </c>
      <c r="J254" s="43">
        <v>324</v>
      </c>
    </row>
    <row r="255" spans="1:10">
      <c r="A255" s="38" t="s">
        <v>31</v>
      </c>
      <c r="B255" s="44">
        <v>3448</v>
      </c>
      <c r="C255" s="44">
        <v>1730</v>
      </c>
      <c r="D255" s="44">
        <v>1718</v>
      </c>
      <c r="E255" s="44">
        <v>3249</v>
      </c>
      <c r="F255" s="44">
        <v>1632</v>
      </c>
      <c r="G255" s="44">
        <v>1617</v>
      </c>
      <c r="H255" s="44">
        <v>199</v>
      </c>
      <c r="I255" s="44">
        <v>98</v>
      </c>
      <c r="J255" s="44">
        <v>101</v>
      </c>
    </row>
    <row r="256" spans="1:10">
      <c r="A256" s="42" t="s">
        <v>32</v>
      </c>
      <c r="B256" s="43">
        <v>5149</v>
      </c>
      <c r="C256" s="43">
        <v>3077</v>
      </c>
      <c r="D256" s="43">
        <v>2072</v>
      </c>
      <c r="E256" s="43">
        <v>3634</v>
      </c>
      <c r="F256" s="43">
        <v>1999</v>
      </c>
      <c r="G256" s="43">
        <v>1635</v>
      </c>
      <c r="H256" s="43">
        <v>1514</v>
      </c>
      <c r="I256" s="43">
        <v>1077</v>
      </c>
      <c r="J256" s="43">
        <v>437</v>
      </c>
    </row>
    <row r="257" spans="1:10">
      <c r="A257" s="355" t="s">
        <v>72</v>
      </c>
      <c r="B257" s="356"/>
      <c r="C257" s="356"/>
      <c r="D257" s="356"/>
      <c r="E257" s="356"/>
      <c r="F257" s="356"/>
      <c r="G257" s="356"/>
      <c r="H257" s="356"/>
      <c r="I257" s="356"/>
      <c r="J257" s="357"/>
    </row>
    <row r="258" spans="1:10">
      <c r="A258" s="42" t="s">
        <v>28</v>
      </c>
      <c r="B258" s="43">
        <v>60954</v>
      </c>
      <c r="C258" s="43">
        <v>32084</v>
      </c>
      <c r="D258" s="43">
        <v>28870</v>
      </c>
      <c r="E258" s="43">
        <v>56716</v>
      </c>
      <c r="F258" s="43">
        <v>29363</v>
      </c>
      <c r="G258" s="43">
        <v>27353</v>
      </c>
      <c r="H258" s="43">
        <v>4232</v>
      </c>
      <c r="I258" s="43">
        <v>2716</v>
      </c>
      <c r="J258" s="43">
        <v>1516</v>
      </c>
    </row>
    <row r="259" spans="1:10">
      <c r="A259" s="38" t="s">
        <v>29</v>
      </c>
      <c r="B259" s="44">
        <v>7924</v>
      </c>
      <c r="C259" s="44">
        <v>4359</v>
      </c>
      <c r="D259" s="44">
        <v>3565</v>
      </c>
      <c r="E259" s="44">
        <v>6937</v>
      </c>
      <c r="F259" s="44">
        <v>3673</v>
      </c>
      <c r="G259" s="44">
        <v>3264</v>
      </c>
      <c r="H259" s="44">
        <v>986</v>
      </c>
      <c r="I259" s="44">
        <v>685</v>
      </c>
      <c r="J259" s="44">
        <v>301</v>
      </c>
    </row>
    <row r="260" spans="1:10">
      <c r="A260" s="42" t="s">
        <v>30</v>
      </c>
      <c r="B260" s="43">
        <v>40860</v>
      </c>
      <c r="C260" s="43">
        <v>21256</v>
      </c>
      <c r="D260" s="43">
        <v>19604</v>
      </c>
      <c r="E260" s="43">
        <v>39678</v>
      </c>
      <c r="F260" s="43">
        <v>20488</v>
      </c>
      <c r="G260" s="43">
        <v>19190</v>
      </c>
      <c r="H260" s="43">
        <v>1180</v>
      </c>
      <c r="I260" s="43">
        <v>767</v>
      </c>
      <c r="J260" s="43">
        <v>413</v>
      </c>
    </row>
    <row r="261" spans="1:10">
      <c r="A261" s="38" t="s">
        <v>31</v>
      </c>
      <c r="B261" s="44">
        <v>5555</v>
      </c>
      <c r="C261" s="44">
        <v>3061</v>
      </c>
      <c r="D261" s="44">
        <v>2494</v>
      </c>
      <c r="E261" s="44">
        <v>5206</v>
      </c>
      <c r="F261" s="44">
        <v>2855</v>
      </c>
      <c r="G261" s="44">
        <v>2351</v>
      </c>
      <c r="H261" s="44">
        <v>349</v>
      </c>
      <c r="I261" s="44">
        <v>206</v>
      </c>
      <c r="J261" s="44">
        <v>143</v>
      </c>
    </row>
    <row r="262" spans="1:10">
      <c r="A262" s="42" t="s">
        <v>32</v>
      </c>
      <c r="B262" s="43">
        <v>6615</v>
      </c>
      <c r="C262" s="43">
        <v>3408</v>
      </c>
      <c r="D262" s="43">
        <v>3207</v>
      </c>
      <c r="E262" s="43">
        <v>4895</v>
      </c>
      <c r="F262" s="43">
        <v>2347</v>
      </c>
      <c r="G262" s="43">
        <v>2548</v>
      </c>
      <c r="H262" s="43">
        <v>1717</v>
      </c>
      <c r="I262" s="43">
        <v>1058</v>
      </c>
      <c r="J262" s="43">
        <v>659</v>
      </c>
    </row>
    <row r="263" spans="1:10">
      <c r="A263" s="355" t="s">
        <v>73</v>
      </c>
      <c r="B263" s="356"/>
      <c r="C263" s="356"/>
      <c r="D263" s="356"/>
      <c r="E263" s="356"/>
      <c r="F263" s="356"/>
      <c r="G263" s="356"/>
      <c r="H263" s="356"/>
      <c r="I263" s="356"/>
      <c r="J263" s="357"/>
    </row>
    <row r="264" spans="1:10">
      <c r="A264" s="42" t="s">
        <v>28</v>
      </c>
      <c r="B264" s="43">
        <v>65915</v>
      </c>
      <c r="C264" s="43">
        <v>39358</v>
      </c>
      <c r="D264" s="43">
        <v>26557</v>
      </c>
      <c r="E264" s="43">
        <v>56744</v>
      </c>
      <c r="F264" s="43">
        <v>32936</v>
      </c>
      <c r="G264" s="43">
        <v>23808</v>
      </c>
      <c r="H264" s="43">
        <v>9140</v>
      </c>
      <c r="I264" s="43">
        <v>6398</v>
      </c>
      <c r="J264" s="43">
        <v>2742</v>
      </c>
    </row>
    <row r="265" spans="1:10">
      <c r="A265" s="38" t="s">
        <v>29</v>
      </c>
      <c r="B265" s="44">
        <v>10592</v>
      </c>
      <c r="C265" s="44">
        <v>6309</v>
      </c>
      <c r="D265" s="44">
        <v>4283</v>
      </c>
      <c r="E265" s="44">
        <v>8133</v>
      </c>
      <c r="F265" s="44">
        <v>4674</v>
      </c>
      <c r="G265" s="44">
        <v>3459</v>
      </c>
      <c r="H265" s="44">
        <v>2452</v>
      </c>
      <c r="I265" s="44">
        <v>1630</v>
      </c>
      <c r="J265" s="44">
        <v>822</v>
      </c>
    </row>
    <row r="266" spans="1:10">
      <c r="A266" s="42" t="s">
        <v>30</v>
      </c>
      <c r="B266" s="43">
        <v>41330</v>
      </c>
      <c r="C266" s="43">
        <v>24472</v>
      </c>
      <c r="D266" s="43">
        <v>16858</v>
      </c>
      <c r="E266" s="43">
        <v>39556</v>
      </c>
      <c r="F266" s="43">
        <v>23168</v>
      </c>
      <c r="G266" s="43">
        <v>16388</v>
      </c>
      <c r="H266" s="43">
        <v>1762</v>
      </c>
      <c r="I266" s="43">
        <v>1295</v>
      </c>
      <c r="J266" s="43">
        <v>467</v>
      </c>
    </row>
    <row r="267" spans="1:10">
      <c r="A267" s="38" t="s">
        <v>31</v>
      </c>
      <c r="B267" s="44">
        <v>3994</v>
      </c>
      <c r="C267" s="44">
        <v>2155</v>
      </c>
      <c r="D267" s="44">
        <v>1839</v>
      </c>
      <c r="E267" s="44">
        <v>3728</v>
      </c>
      <c r="F267" s="44">
        <v>2035</v>
      </c>
      <c r="G267" s="44">
        <v>1693</v>
      </c>
      <c r="H267" s="44">
        <v>266</v>
      </c>
      <c r="I267" s="44">
        <v>120</v>
      </c>
      <c r="J267" s="44">
        <v>146</v>
      </c>
    </row>
    <row r="268" spans="1:10">
      <c r="A268" s="42" t="s">
        <v>32</v>
      </c>
      <c r="B268" s="43">
        <v>9999</v>
      </c>
      <c r="C268" s="43">
        <v>6422</v>
      </c>
      <c r="D268" s="43">
        <v>3577</v>
      </c>
      <c r="E268" s="43">
        <v>5327</v>
      </c>
      <c r="F268" s="43">
        <v>3059</v>
      </c>
      <c r="G268" s="43">
        <v>2268</v>
      </c>
      <c r="H268" s="43">
        <v>4660</v>
      </c>
      <c r="I268" s="43">
        <v>3353</v>
      </c>
      <c r="J268" s="43">
        <v>1307</v>
      </c>
    </row>
    <row r="269" spans="1:10">
      <c r="A269" s="355" t="s">
        <v>74</v>
      </c>
      <c r="B269" s="356"/>
      <c r="C269" s="356"/>
      <c r="D269" s="356"/>
      <c r="E269" s="356"/>
      <c r="F269" s="356"/>
      <c r="G269" s="356"/>
      <c r="H269" s="356"/>
      <c r="I269" s="356"/>
      <c r="J269" s="357"/>
    </row>
    <row r="270" spans="1:10">
      <c r="A270" s="42" t="s">
        <v>28</v>
      </c>
      <c r="B270" s="43">
        <v>136564</v>
      </c>
      <c r="C270" s="43">
        <v>82409</v>
      </c>
      <c r="D270" s="43">
        <v>54155</v>
      </c>
      <c r="E270" s="43">
        <v>124120</v>
      </c>
      <c r="F270" s="43">
        <v>73304</v>
      </c>
      <c r="G270" s="43">
        <v>50816</v>
      </c>
      <c r="H270" s="43">
        <v>12405</v>
      </c>
      <c r="I270" s="43">
        <v>9075</v>
      </c>
      <c r="J270" s="43">
        <v>3330</v>
      </c>
    </row>
    <row r="271" spans="1:10">
      <c r="A271" s="38" t="s">
        <v>29</v>
      </c>
      <c r="B271" s="44">
        <v>15778</v>
      </c>
      <c r="C271" s="44">
        <v>9317</v>
      </c>
      <c r="D271" s="44">
        <v>6461</v>
      </c>
      <c r="E271" s="44">
        <v>13262</v>
      </c>
      <c r="F271" s="44">
        <v>7595</v>
      </c>
      <c r="G271" s="44">
        <v>5667</v>
      </c>
      <c r="H271" s="44">
        <v>2510</v>
      </c>
      <c r="I271" s="44">
        <v>1716</v>
      </c>
      <c r="J271" s="44">
        <v>794</v>
      </c>
    </row>
    <row r="272" spans="1:10">
      <c r="A272" s="42" t="s">
        <v>30</v>
      </c>
      <c r="B272" s="43">
        <v>95273</v>
      </c>
      <c r="C272" s="43">
        <v>57115</v>
      </c>
      <c r="D272" s="43">
        <v>38158</v>
      </c>
      <c r="E272" s="43">
        <v>91516</v>
      </c>
      <c r="F272" s="43">
        <v>54300</v>
      </c>
      <c r="G272" s="43">
        <v>37216</v>
      </c>
      <c r="H272" s="43">
        <v>3734</v>
      </c>
      <c r="I272" s="43">
        <v>2798</v>
      </c>
      <c r="J272" s="43">
        <v>936</v>
      </c>
    </row>
    <row r="273" spans="1:10">
      <c r="A273" s="38" t="s">
        <v>31</v>
      </c>
      <c r="B273" s="44">
        <v>12092</v>
      </c>
      <c r="C273" s="44">
        <v>7388</v>
      </c>
      <c r="D273" s="44">
        <v>4704</v>
      </c>
      <c r="E273" s="44">
        <v>11277</v>
      </c>
      <c r="F273" s="44">
        <v>6894</v>
      </c>
      <c r="G273" s="44">
        <v>4383</v>
      </c>
      <c r="H273" s="44">
        <v>811</v>
      </c>
      <c r="I273" s="44">
        <v>491</v>
      </c>
      <c r="J273" s="44">
        <v>320</v>
      </c>
    </row>
    <row r="274" spans="1:10">
      <c r="A274" s="42" t="s">
        <v>32</v>
      </c>
      <c r="B274" s="43">
        <v>13421</v>
      </c>
      <c r="C274" s="43">
        <v>8589</v>
      </c>
      <c r="D274" s="43">
        <v>4832</v>
      </c>
      <c r="E274" s="43">
        <v>8065</v>
      </c>
      <c r="F274" s="43">
        <v>4515</v>
      </c>
      <c r="G274" s="43">
        <v>3550</v>
      </c>
      <c r="H274" s="43">
        <v>5350</v>
      </c>
      <c r="I274" s="43">
        <v>4070</v>
      </c>
      <c r="J274" s="43">
        <v>1280</v>
      </c>
    </row>
    <row r="275" spans="1:10">
      <c r="A275" s="355" t="s">
        <v>75</v>
      </c>
      <c r="B275" s="356"/>
      <c r="C275" s="356"/>
      <c r="D275" s="356"/>
      <c r="E275" s="356"/>
      <c r="F275" s="356"/>
      <c r="G275" s="356"/>
      <c r="H275" s="356"/>
      <c r="I275" s="356"/>
      <c r="J275" s="357"/>
    </row>
    <row r="276" spans="1:10">
      <c r="A276" s="42" t="s">
        <v>28</v>
      </c>
      <c r="B276" s="43">
        <v>29347</v>
      </c>
      <c r="C276" s="43">
        <v>14696</v>
      </c>
      <c r="D276" s="43">
        <v>14651</v>
      </c>
      <c r="E276" s="43">
        <v>28029</v>
      </c>
      <c r="F276" s="43">
        <v>13841</v>
      </c>
      <c r="G276" s="43">
        <v>14188</v>
      </c>
      <c r="H276" s="43">
        <v>1301</v>
      </c>
      <c r="I276" s="43">
        <v>846</v>
      </c>
      <c r="J276" s="43">
        <v>455</v>
      </c>
    </row>
    <row r="277" spans="1:10">
      <c r="A277" s="38" t="s">
        <v>29</v>
      </c>
      <c r="B277" s="44">
        <v>3094</v>
      </c>
      <c r="C277" s="44">
        <v>1685</v>
      </c>
      <c r="D277" s="44">
        <v>1409</v>
      </c>
      <c r="E277" s="44">
        <v>2826</v>
      </c>
      <c r="F277" s="44">
        <v>1499</v>
      </c>
      <c r="G277" s="44">
        <v>1327</v>
      </c>
      <c r="H277" s="44">
        <v>262</v>
      </c>
      <c r="I277" s="44">
        <v>183</v>
      </c>
      <c r="J277" s="44">
        <v>79</v>
      </c>
    </row>
    <row r="278" spans="1:10">
      <c r="A278" s="42" t="s">
        <v>30</v>
      </c>
      <c r="B278" s="43">
        <v>20349</v>
      </c>
      <c r="C278" s="43">
        <v>9937</v>
      </c>
      <c r="D278" s="43">
        <v>10412</v>
      </c>
      <c r="E278" s="43">
        <v>19941</v>
      </c>
      <c r="F278" s="43">
        <v>9689</v>
      </c>
      <c r="G278" s="43">
        <v>10252</v>
      </c>
      <c r="H278" s="43">
        <v>401</v>
      </c>
      <c r="I278" s="43">
        <v>244</v>
      </c>
      <c r="J278" s="43">
        <v>157</v>
      </c>
    </row>
    <row r="279" spans="1:10">
      <c r="A279" s="38" t="s">
        <v>31</v>
      </c>
      <c r="B279" s="44">
        <v>2595</v>
      </c>
      <c r="C279" s="44">
        <v>1330</v>
      </c>
      <c r="D279" s="44">
        <v>1265</v>
      </c>
      <c r="E279" s="44">
        <v>2441</v>
      </c>
      <c r="F279" s="44">
        <v>1259</v>
      </c>
      <c r="G279" s="44">
        <v>1182</v>
      </c>
      <c r="H279" s="44">
        <v>154</v>
      </c>
      <c r="I279" s="44">
        <v>71</v>
      </c>
      <c r="J279" s="44">
        <v>83</v>
      </c>
    </row>
    <row r="280" spans="1:10">
      <c r="A280" s="42" t="s">
        <v>32</v>
      </c>
      <c r="B280" s="43">
        <v>3309</v>
      </c>
      <c r="C280" s="43">
        <v>1744</v>
      </c>
      <c r="D280" s="43">
        <v>1565</v>
      </c>
      <c r="E280" s="43">
        <v>2821</v>
      </c>
      <c r="F280" s="43">
        <v>1394</v>
      </c>
      <c r="G280" s="43">
        <v>1427</v>
      </c>
      <c r="H280" s="43">
        <v>484</v>
      </c>
      <c r="I280" s="43">
        <v>348</v>
      </c>
      <c r="J280" s="43">
        <v>136</v>
      </c>
    </row>
    <row r="281" spans="1:10">
      <c r="A281" s="355" t="s">
        <v>76</v>
      </c>
      <c r="B281" s="356"/>
      <c r="C281" s="356"/>
      <c r="D281" s="356"/>
      <c r="E281" s="356"/>
      <c r="F281" s="356"/>
      <c r="G281" s="356"/>
      <c r="H281" s="356"/>
      <c r="I281" s="356"/>
      <c r="J281" s="357"/>
    </row>
    <row r="282" spans="1:10">
      <c r="A282" s="42" t="s">
        <v>28</v>
      </c>
      <c r="B282" s="43">
        <v>49421</v>
      </c>
      <c r="C282" s="43">
        <v>27600</v>
      </c>
      <c r="D282" s="43">
        <v>21821</v>
      </c>
      <c r="E282" s="43">
        <v>44233</v>
      </c>
      <c r="F282" s="43">
        <v>24071</v>
      </c>
      <c r="G282" s="43">
        <v>20162</v>
      </c>
      <c r="H282" s="43">
        <v>5166</v>
      </c>
      <c r="I282" s="43">
        <v>3511</v>
      </c>
      <c r="J282" s="43">
        <v>1655</v>
      </c>
    </row>
    <row r="283" spans="1:10">
      <c r="A283" s="38" t="s">
        <v>29</v>
      </c>
      <c r="B283" s="44">
        <v>5967</v>
      </c>
      <c r="C283" s="44">
        <v>3429</v>
      </c>
      <c r="D283" s="44">
        <v>2538</v>
      </c>
      <c r="E283" s="44">
        <v>4899</v>
      </c>
      <c r="F283" s="44">
        <v>2733</v>
      </c>
      <c r="G283" s="44">
        <v>2166</v>
      </c>
      <c r="H283" s="44">
        <v>1064</v>
      </c>
      <c r="I283" s="44">
        <v>693</v>
      </c>
      <c r="J283" s="44">
        <v>371</v>
      </c>
    </row>
    <row r="284" spans="1:10">
      <c r="A284" s="42" t="s">
        <v>30</v>
      </c>
      <c r="B284" s="43">
        <v>35190</v>
      </c>
      <c r="C284" s="43">
        <v>19446</v>
      </c>
      <c r="D284" s="43">
        <v>15744</v>
      </c>
      <c r="E284" s="43">
        <v>33189</v>
      </c>
      <c r="F284" s="43">
        <v>18094</v>
      </c>
      <c r="G284" s="43">
        <v>15095</v>
      </c>
      <c r="H284" s="43">
        <v>1992</v>
      </c>
      <c r="I284" s="43">
        <v>1343</v>
      </c>
      <c r="J284" s="43">
        <v>649</v>
      </c>
    </row>
    <row r="285" spans="1:10">
      <c r="A285" s="38" t="s">
        <v>31</v>
      </c>
      <c r="B285" s="44">
        <v>3569</v>
      </c>
      <c r="C285" s="44">
        <v>1924</v>
      </c>
      <c r="D285" s="44">
        <v>1645</v>
      </c>
      <c r="E285" s="44">
        <v>3228</v>
      </c>
      <c r="F285" s="44">
        <v>1750</v>
      </c>
      <c r="G285" s="44">
        <v>1478</v>
      </c>
      <c r="H285" s="44">
        <v>340</v>
      </c>
      <c r="I285" s="44">
        <v>173</v>
      </c>
      <c r="J285" s="44">
        <v>167</v>
      </c>
    </row>
    <row r="286" spans="1:10">
      <c r="A286" s="42" t="s">
        <v>32</v>
      </c>
      <c r="B286" s="43">
        <v>4695</v>
      </c>
      <c r="C286" s="43">
        <v>2801</v>
      </c>
      <c r="D286" s="43">
        <v>1894</v>
      </c>
      <c r="E286" s="43">
        <v>2917</v>
      </c>
      <c r="F286" s="43">
        <v>1494</v>
      </c>
      <c r="G286" s="43">
        <v>1423</v>
      </c>
      <c r="H286" s="43">
        <v>1770</v>
      </c>
      <c r="I286" s="43">
        <v>1302</v>
      </c>
      <c r="J286" s="43">
        <v>468</v>
      </c>
    </row>
    <row r="287" spans="1:10">
      <c r="A287" s="355" t="s">
        <v>77</v>
      </c>
      <c r="B287" s="356"/>
      <c r="C287" s="356"/>
      <c r="D287" s="356"/>
      <c r="E287" s="356"/>
      <c r="F287" s="356"/>
      <c r="G287" s="356"/>
      <c r="H287" s="356"/>
      <c r="I287" s="356"/>
      <c r="J287" s="357"/>
    </row>
    <row r="288" spans="1:10">
      <c r="A288" s="42" t="s">
        <v>28</v>
      </c>
      <c r="B288" s="43">
        <v>47026</v>
      </c>
      <c r="C288" s="43">
        <v>24755</v>
      </c>
      <c r="D288" s="43">
        <v>22271</v>
      </c>
      <c r="E288" s="43">
        <v>43692</v>
      </c>
      <c r="F288" s="43">
        <v>22411</v>
      </c>
      <c r="G288" s="43">
        <v>21281</v>
      </c>
      <c r="H288" s="43">
        <v>3327</v>
      </c>
      <c r="I288" s="43">
        <v>2340</v>
      </c>
      <c r="J288" s="43">
        <v>987</v>
      </c>
    </row>
    <row r="289" spans="1:10">
      <c r="A289" s="38" t="s">
        <v>29</v>
      </c>
      <c r="B289" s="44">
        <v>5790</v>
      </c>
      <c r="C289" s="44">
        <v>3241</v>
      </c>
      <c r="D289" s="44">
        <v>2549</v>
      </c>
      <c r="E289" s="44">
        <v>5277</v>
      </c>
      <c r="F289" s="44">
        <v>2875</v>
      </c>
      <c r="G289" s="44">
        <v>2402</v>
      </c>
      <c r="H289" s="44">
        <v>513</v>
      </c>
      <c r="I289" s="44">
        <v>366</v>
      </c>
      <c r="J289" s="44">
        <v>147</v>
      </c>
    </row>
    <row r="290" spans="1:10">
      <c r="A290" s="42" t="s">
        <v>30</v>
      </c>
      <c r="B290" s="43">
        <v>32468</v>
      </c>
      <c r="C290" s="43">
        <v>16653</v>
      </c>
      <c r="D290" s="43">
        <v>15815</v>
      </c>
      <c r="E290" s="43">
        <v>31480</v>
      </c>
      <c r="F290" s="43">
        <v>16011</v>
      </c>
      <c r="G290" s="43">
        <v>15469</v>
      </c>
      <c r="H290" s="43">
        <v>986</v>
      </c>
      <c r="I290" s="43">
        <v>642</v>
      </c>
      <c r="J290" s="43">
        <v>344</v>
      </c>
    </row>
    <row r="291" spans="1:10">
      <c r="A291" s="38" t="s">
        <v>31</v>
      </c>
      <c r="B291" s="44">
        <v>3717</v>
      </c>
      <c r="C291" s="44">
        <v>2001</v>
      </c>
      <c r="D291" s="44">
        <v>1716</v>
      </c>
      <c r="E291" s="44">
        <v>3429</v>
      </c>
      <c r="F291" s="44">
        <v>1853</v>
      </c>
      <c r="G291" s="44">
        <v>1576</v>
      </c>
      <c r="H291" s="44">
        <v>287</v>
      </c>
      <c r="I291" s="44">
        <v>148</v>
      </c>
      <c r="J291" s="44">
        <v>139</v>
      </c>
    </row>
    <row r="292" spans="1:10">
      <c r="A292" s="42" t="s">
        <v>32</v>
      </c>
      <c r="B292" s="43">
        <v>5051</v>
      </c>
      <c r="C292" s="43">
        <v>2860</v>
      </c>
      <c r="D292" s="43">
        <v>2191</v>
      </c>
      <c r="E292" s="43">
        <v>3506</v>
      </c>
      <c r="F292" s="43">
        <v>1672</v>
      </c>
      <c r="G292" s="43">
        <v>1834</v>
      </c>
      <c r="H292" s="43">
        <v>1541</v>
      </c>
      <c r="I292" s="43">
        <v>1184</v>
      </c>
      <c r="J292" s="43">
        <v>357</v>
      </c>
    </row>
    <row r="293" spans="1:10">
      <c r="A293" s="355" t="s">
        <v>78</v>
      </c>
      <c r="B293" s="356"/>
      <c r="C293" s="356"/>
      <c r="D293" s="356"/>
      <c r="E293" s="356"/>
      <c r="F293" s="356"/>
      <c r="G293" s="356"/>
      <c r="H293" s="356"/>
      <c r="I293" s="356"/>
      <c r="J293" s="357"/>
    </row>
    <row r="294" spans="1:10">
      <c r="A294" s="42" t="s">
        <v>28</v>
      </c>
      <c r="B294" s="43">
        <v>35419</v>
      </c>
      <c r="C294" s="43">
        <v>19573</v>
      </c>
      <c r="D294" s="43">
        <v>15846</v>
      </c>
      <c r="E294" s="43">
        <v>32203</v>
      </c>
      <c r="F294" s="43">
        <v>17259</v>
      </c>
      <c r="G294" s="43">
        <v>14944</v>
      </c>
      <c r="H294" s="43">
        <v>3207</v>
      </c>
      <c r="I294" s="43">
        <v>2308</v>
      </c>
      <c r="J294" s="43">
        <v>899</v>
      </c>
    </row>
    <row r="295" spans="1:10">
      <c r="A295" s="38" t="s">
        <v>29</v>
      </c>
      <c r="B295" s="44">
        <v>4247</v>
      </c>
      <c r="C295" s="44">
        <v>2652</v>
      </c>
      <c r="D295" s="44">
        <v>1595</v>
      </c>
      <c r="E295" s="44">
        <v>3439</v>
      </c>
      <c r="F295" s="44">
        <v>2070</v>
      </c>
      <c r="G295" s="44">
        <v>1369</v>
      </c>
      <c r="H295" s="44">
        <v>808</v>
      </c>
      <c r="I295" s="44">
        <v>582</v>
      </c>
      <c r="J295" s="44">
        <v>226</v>
      </c>
    </row>
    <row r="296" spans="1:10">
      <c r="A296" s="42" t="s">
        <v>30</v>
      </c>
      <c r="B296" s="43">
        <v>23482</v>
      </c>
      <c r="C296" s="43">
        <v>12559</v>
      </c>
      <c r="D296" s="43">
        <v>10923</v>
      </c>
      <c r="E296" s="43">
        <v>22674</v>
      </c>
      <c r="F296" s="43">
        <v>12003</v>
      </c>
      <c r="G296" s="43">
        <v>10671</v>
      </c>
      <c r="H296" s="43">
        <v>805</v>
      </c>
      <c r="I296" s="43">
        <v>554</v>
      </c>
      <c r="J296" s="43">
        <v>251</v>
      </c>
    </row>
    <row r="297" spans="1:10">
      <c r="A297" s="38" t="s">
        <v>31</v>
      </c>
      <c r="B297" s="44">
        <v>2668</v>
      </c>
      <c r="C297" s="44">
        <v>1335</v>
      </c>
      <c r="D297" s="44">
        <v>1333</v>
      </c>
      <c r="E297" s="44">
        <v>2533</v>
      </c>
      <c r="F297" s="44">
        <v>1262</v>
      </c>
      <c r="G297" s="44">
        <v>1271</v>
      </c>
      <c r="H297" s="44">
        <v>135</v>
      </c>
      <c r="I297" s="44">
        <v>73</v>
      </c>
      <c r="J297" s="44">
        <v>62</v>
      </c>
    </row>
    <row r="298" spans="1:10">
      <c r="A298" s="42" t="s">
        <v>32</v>
      </c>
      <c r="B298" s="43">
        <v>5022</v>
      </c>
      <c r="C298" s="43">
        <v>3027</v>
      </c>
      <c r="D298" s="43">
        <v>1995</v>
      </c>
      <c r="E298" s="43">
        <v>3557</v>
      </c>
      <c r="F298" s="43">
        <v>1924</v>
      </c>
      <c r="G298" s="43">
        <v>1633</v>
      </c>
      <c r="H298" s="43">
        <v>1459</v>
      </c>
      <c r="I298" s="43">
        <v>1099</v>
      </c>
      <c r="J298" s="43">
        <v>360</v>
      </c>
    </row>
    <row r="299" spans="1:10">
      <c r="A299" s="355" t="s">
        <v>79</v>
      </c>
      <c r="B299" s="356"/>
      <c r="C299" s="356"/>
      <c r="D299" s="356"/>
      <c r="E299" s="356"/>
      <c r="F299" s="356"/>
      <c r="G299" s="356"/>
      <c r="H299" s="356"/>
      <c r="I299" s="356"/>
      <c r="J299" s="357"/>
    </row>
    <row r="300" spans="1:10">
      <c r="A300" s="42" t="s">
        <v>28</v>
      </c>
      <c r="B300" s="43">
        <v>127816</v>
      </c>
      <c r="C300" s="43">
        <v>73073</v>
      </c>
      <c r="D300" s="43">
        <v>54743</v>
      </c>
      <c r="E300" s="43">
        <v>111624</v>
      </c>
      <c r="F300" s="43">
        <v>62110</v>
      </c>
      <c r="G300" s="43">
        <v>49514</v>
      </c>
      <c r="H300" s="43">
        <v>16160</v>
      </c>
      <c r="I300" s="43">
        <v>10937</v>
      </c>
      <c r="J300" s="43">
        <v>5223</v>
      </c>
    </row>
    <row r="301" spans="1:10">
      <c r="A301" s="38" t="s">
        <v>29</v>
      </c>
      <c r="B301" s="44">
        <v>17102</v>
      </c>
      <c r="C301" s="44">
        <v>10789</v>
      </c>
      <c r="D301" s="44">
        <v>6313</v>
      </c>
      <c r="E301" s="44">
        <v>13205</v>
      </c>
      <c r="F301" s="44">
        <v>8045</v>
      </c>
      <c r="G301" s="44">
        <v>5160</v>
      </c>
      <c r="H301" s="44">
        <v>3891</v>
      </c>
      <c r="I301" s="44">
        <v>2739</v>
      </c>
      <c r="J301" s="44">
        <v>1152</v>
      </c>
    </row>
    <row r="302" spans="1:10">
      <c r="A302" s="42" t="s">
        <v>30</v>
      </c>
      <c r="B302" s="43">
        <v>82591</v>
      </c>
      <c r="C302" s="43">
        <v>46003</v>
      </c>
      <c r="D302" s="43">
        <v>36588</v>
      </c>
      <c r="E302" s="43">
        <v>79023</v>
      </c>
      <c r="F302" s="43">
        <v>43540</v>
      </c>
      <c r="G302" s="43">
        <v>35483</v>
      </c>
      <c r="H302" s="43">
        <v>3555</v>
      </c>
      <c r="I302" s="43">
        <v>2455</v>
      </c>
      <c r="J302" s="43">
        <v>1100</v>
      </c>
    </row>
    <row r="303" spans="1:10">
      <c r="A303" s="38" t="s">
        <v>31</v>
      </c>
      <c r="B303" s="44">
        <v>10285</v>
      </c>
      <c r="C303" s="44">
        <v>5550</v>
      </c>
      <c r="D303" s="44">
        <v>4735</v>
      </c>
      <c r="E303" s="44">
        <v>9636</v>
      </c>
      <c r="F303" s="44">
        <v>5214</v>
      </c>
      <c r="G303" s="44">
        <v>4422</v>
      </c>
      <c r="H303" s="44">
        <v>646</v>
      </c>
      <c r="I303" s="44">
        <v>333</v>
      </c>
      <c r="J303" s="44">
        <v>313</v>
      </c>
    </row>
    <row r="304" spans="1:10">
      <c r="A304" s="42" t="s">
        <v>32</v>
      </c>
      <c r="B304" s="43">
        <v>17838</v>
      </c>
      <c r="C304" s="43">
        <v>10731</v>
      </c>
      <c r="D304" s="43">
        <v>7107</v>
      </c>
      <c r="E304" s="43">
        <v>9760</v>
      </c>
      <c r="F304" s="43">
        <v>5311</v>
      </c>
      <c r="G304" s="43">
        <v>4449</v>
      </c>
      <c r="H304" s="43">
        <v>8068</v>
      </c>
      <c r="I304" s="43">
        <v>5410</v>
      </c>
      <c r="J304" s="43">
        <v>2658</v>
      </c>
    </row>
    <row r="305" spans="1:10">
      <c r="A305" s="355" t="s">
        <v>80</v>
      </c>
      <c r="B305" s="356"/>
      <c r="C305" s="356"/>
      <c r="D305" s="356"/>
      <c r="E305" s="356"/>
      <c r="F305" s="356"/>
      <c r="G305" s="356"/>
      <c r="H305" s="356"/>
      <c r="I305" s="356"/>
      <c r="J305" s="357"/>
    </row>
    <row r="306" spans="1:10">
      <c r="A306" s="42" t="s">
        <v>28</v>
      </c>
      <c r="B306" s="43">
        <v>71087</v>
      </c>
      <c r="C306" s="43">
        <v>42301</v>
      </c>
      <c r="D306" s="43">
        <v>28786</v>
      </c>
      <c r="E306" s="43">
        <v>61232</v>
      </c>
      <c r="F306" s="43">
        <v>35622</v>
      </c>
      <c r="G306" s="43">
        <v>25610</v>
      </c>
      <c r="H306" s="43">
        <v>9815</v>
      </c>
      <c r="I306" s="43">
        <v>6648</v>
      </c>
      <c r="J306" s="43">
        <v>3167</v>
      </c>
    </row>
    <row r="307" spans="1:10">
      <c r="A307" s="38" t="s">
        <v>29</v>
      </c>
      <c r="B307" s="44">
        <v>10682</v>
      </c>
      <c r="C307" s="44">
        <v>6508</v>
      </c>
      <c r="D307" s="44">
        <v>4174</v>
      </c>
      <c r="E307" s="44">
        <v>8154</v>
      </c>
      <c r="F307" s="44">
        <v>4776</v>
      </c>
      <c r="G307" s="44">
        <v>3378</v>
      </c>
      <c r="H307" s="44">
        <v>2520</v>
      </c>
      <c r="I307" s="44">
        <v>1726</v>
      </c>
      <c r="J307" s="44">
        <v>794</v>
      </c>
    </row>
    <row r="308" spans="1:10">
      <c r="A308" s="42" t="s">
        <v>30</v>
      </c>
      <c r="B308" s="43">
        <v>44225</v>
      </c>
      <c r="C308" s="43">
        <v>26193</v>
      </c>
      <c r="D308" s="43">
        <v>18032</v>
      </c>
      <c r="E308" s="43">
        <v>42046</v>
      </c>
      <c r="F308" s="43">
        <v>24611</v>
      </c>
      <c r="G308" s="43">
        <v>17435</v>
      </c>
      <c r="H308" s="43">
        <v>2162</v>
      </c>
      <c r="I308" s="43">
        <v>1568</v>
      </c>
      <c r="J308" s="43">
        <v>594</v>
      </c>
    </row>
    <row r="309" spans="1:10">
      <c r="A309" s="38" t="s">
        <v>31</v>
      </c>
      <c r="B309" s="44">
        <v>6014</v>
      </c>
      <c r="C309" s="44">
        <v>3304</v>
      </c>
      <c r="D309" s="44">
        <v>2710</v>
      </c>
      <c r="E309" s="44">
        <v>5606</v>
      </c>
      <c r="F309" s="44">
        <v>3068</v>
      </c>
      <c r="G309" s="44">
        <v>2538</v>
      </c>
      <c r="H309" s="44">
        <v>408</v>
      </c>
      <c r="I309" s="44">
        <v>236</v>
      </c>
      <c r="J309" s="44">
        <v>172</v>
      </c>
    </row>
    <row r="310" spans="1:10">
      <c r="A310" s="42" t="s">
        <v>32</v>
      </c>
      <c r="B310" s="43">
        <v>10166</v>
      </c>
      <c r="C310" s="43">
        <v>6296</v>
      </c>
      <c r="D310" s="43">
        <v>3870</v>
      </c>
      <c r="E310" s="43">
        <v>5426</v>
      </c>
      <c r="F310" s="43">
        <v>3167</v>
      </c>
      <c r="G310" s="43">
        <v>2259</v>
      </c>
      <c r="H310" s="43">
        <v>4725</v>
      </c>
      <c r="I310" s="43">
        <v>3118</v>
      </c>
      <c r="J310" s="43">
        <v>1607</v>
      </c>
    </row>
    <row r="311" spans="1:10">
      <c r="A311" s="355" t="s">
        <v>81</v>
      </c>
      <c r="B311" s="356"/>
      <c r="C311" s="356"/>
      <c r="D311" s="356"/>
      <c r="E311" s="356"/>
      <c r="F311" s="356"/>
      <c r="G311" s="356"/>
      <c r="H311" s="356"/>
      <c r="I311" s="356"/>
      <c r="J311" s="357"/>
    </row>
    <row r="312" spans="1:10">
      <c r="A312" s="42" t="s">
        <v>28</v>
      </c>
      <c r="B312" s="43">
        <v>29859</v>
      </c>
      <c r="C312" s="43">
        <v>18712</v>
      </c>
      <c r="D312" s="43">
        <v>11147</v>
      </c>
      <c r="E312" s="43">
        <v>27402</v>
      </c>
      <c r="F312" s="43">
        <v>16700</v>
      </c>
      <c r="G312" s="43">
        <v>10702</v>
      </c>
      <c r="H312" s="43">
        <v>2455</v>
      </c>
      <c r="I312" s="43">
        <v>2010</v>
      </c>
      <c r="J312" s="43">
        <v>445</v>
      </c>
    </row>
    <row r="313" spans="1:10">
      <c r="A313" s="38" t="s">
        <v>29</v>
      </c>
      <c r="B313" s="44">
        <v>3625</v>
      </c>
      <c r="C313" s="44">
        <v>2340</v>
      </c>
      <c r="D313" s="44">
        <v>1285</v>
      </c>
      <c r="E313" s="44">
        <v>3143</v>
      </c>
      <c r="F313" s="44">
        <v>1956</v>
      </c>
      <c r="G313" s="44">
        <v>1187</v>
      </c>
      <c r="H313" s="44">
        <v>482</v>
      </c>
      <c r="I313" s="44">
        <v>384</v>
      </c>
      <c r="J313" s="44">
        <v>98</v>
      </c>
    </row>
    <row r="314" spans="1:10">
      <c r="A314" s="42" t="s">
        <v>30</v>
      </c>
      <c r="B314" s="43">
        <v>20759</v>
      </c>
      <c r="C314" s="43">
        <v>12889</v>
      </c>
      <c r="D314" s="43">
        <v>7870</v>
      </c>
      <c r="E314" s="43">
        <v>19912</v>
      </c>
      <c r="F314" s="43">
        <v>12218</v>
      </c>
      <c r="G314" s="43">
        <v>7694</v>
      </c>
      <c r="H314" s="43">
        <v>847</v>
      </c>
      <c r="I314" s="43">
        <v>671</v>
      </c>
      <c r="J314" s="43">
        <v>176</v>
      </c>
    </row>
    <row r="315" spans="1:10">
      <c r="A315" s="38" t="s">
        <v>31</v>
      </c>
      <c r="B315" s="44">
        <v>2604</v>
      </c>
      <c r="C315" s="44">
        <v>1693</v>
      </c>
      <c r="D315" s="44">
        <v>911</v>
      </c>
      <c r="E315" s="44">
        <v>2465</v>
      </c>
      <c r="F315" s="44">
        <v>1613</v>
      </c>
      <c r="G315" s="44">
        <v>852</v>
      </c>
      <c r="H315" s="44">
        <v>139</v>
      </c>
      <c r="I315" s="44">
        <v>80</v>
      </c>
      <c r="J315" s="44">
        <v>59</v>
      </c>
    </row>
    <row r="316" spans="1:10">
      <c r="A316" s="42" t="s">
        <v>32</v>
      </c>
      <c r="B316" s="43">
        <v>2871</v>
      </c>
      <c r="C316" s="43">
        <v>1790</v>
      </c>
      <c r="D316" s="43">
        <v>1081</v>
      </c>
      <c r="E316" s="43">
        <v>1882</v>
      </c>
      <c r="F316" s="43">
        <v>913</v>
      </c>
      <c r="G316" s="43">
        <v>969</v>
      </c>
      <c r="H316" s="43">
        <v>987</v>
      </c>
      <c r="I316" s="43">
        <v>875</v>
      </c>
      <c r="J316" s="43">
        <v>112</v>
      </c>
    </row>
    <row r="317" spans="1:10">
      <c r="A317" s="355" t="s">
        <v>82</v>
      </c>
      <c r="B317" s="356"/>
      <c r="C317" s="356"/>
      <c r="D317" s="356"/>
      <c r="E317" s="356"/>
      <c r="F317" s="356"/>
      <c r="G317" s="356"/>
      <c r="H317" s="356"/>
      <c r="I317" s="356"/>
      <c r="J317" s="357"/>
    </row>
    <row r="318" spans="1:10">
      <c r="A318" s="42" t="s">
        <v>28</v>
      </c>
      <c r="B318" s="43">
        <v>15920</v>
      </c>
      <c r="C318" s="43">
        <v>7971</v>
      </c>
      <c r="D318" s="43">
        <v>7949</v>
      </c>
      <c r="E318" s="43">
        <v>15063</v>
      </c>
      <c r="F318" s="43">
        <v>7466</v>
      </c>
      <c r="G318" s="43">
        <v>7597</v>
      </c>
      <c r="H318" s="43">
        <v>855</v>
      </c>
      <c r="I318" s="43">
        <v>503</v>
      </c>
      <c r="J318" s="43">
        <v>352</v>
      </c>
    </row>
    <row r="319" spans="1:10">
      <c r="A319" s="38" t="s">
        <v>29</v>
      </c>
      <c r="B319" s="44">
        <v>1731</v>
      </c>
      <c r="C319" s="44">
        <v>909</v>
      </c>
      <c r="D319" s="44">
        <v>822</v>
      </c>
      <c r="E319" s="44">
        <v>1594</v>
      </c>
      <c r="F319" s="44">
        <v>826</v>
      </c>
      <c r="G319" s="44">
        <v>768</v>
      </c>
      <c r="H319" s="44">
        <v>137</v>
      </c>
      <c r="I319" s="44">
        <v>83</v>
      </c>
      <c r="J319" s="44">
        <v>54</v>
      </c>
    </row>
    <row r="320" spans="1:10">
      <c r="A320" s="42" t="s">
        <v>30</v>
      </c>
      <c r="B320" s="43">
        <v>10910</v>
      </c>
      <c r="C320" s="43">
        <v>5478</v>
      </c>
      <c r="D320" s="43">
        <v>5432</v>
      </c>
      <c r="E320" s="43">
        <v>10714</v>
      </c>
      <c r="F320" s="43">
        <v>5363</v>
      </c>
      <c r="G320" s="43">
        <v>5351</v>
      </c>
      <c r="H320" s="43">
        <v>195</v>
      </c>
      <c r="I320" s="43">
        <v>114</v>
      </c>
      <c r="J320" s="43">
        <v>81</v>
      </c>
    </row>
    <row r="321" spans="1:10">
      <c r="A321" s="38" t="s">
        <v>31</v>
      </c>
      <c r="B321" s="44">
        <v>964</v>
      </c>
      <c r="C321" s="44">
        <v>449</v>
      </c>
      <c r="D321" s="44">
        <v>515</v>
      </c>
      <c r="E321" s="44">
        <v>912</v>
      </c>
      <c r="F321" s="44">
        <v>422</v>
      </c>
      <c r="G321" s="44">
        <v>490</v>
      </c>
      <c r="H321" s="44">
        <v>51</v>
      </c>
      <c r="I321" s="44">
        <v>26</v>
      </c>
      <c r="J321" s="44">
        <v>25</v>
      </c>
    </row>
    <row r="322" spans="1:10">
      <c r="A322" s="42" t="s">
        <v>32</v>
      </c>
      <c r="B322" s="43">
        <v>2315</v>
      </c>
      <c r="C322" s="43">
        <v>1135</v>
      </c>
      <c r="D322" s="43">
        <v>1180</v>
      </c>
      <c r="E322" s="43">
        <v>1843</v>
      </c>
      <c r="F322" s="43">
        <v>855</v>
      </c>
      <c r="G322" s="43">
        <v>988</v>
      </c>
      <c r="H322" s="43">
        <v>472</v>
      </c>
      <c r="I322" s="43">
        <v>280</v>
      </c>
      <c r="J322" s="43">
        <v>192</v>
      </c>
    </row>
    <row r="323" spans="1:10" ht="15">
      <c r="A323" s="36" t="s">
        <v>3</v>
      </c>
      <c r="B323" s="36"/>
      <c r="C323" s="36"/>
      <c r="D323" s="36"/>
      <c r="E323" s="36"/>
      <c r="F323" s="36"/>
      <c r="G323" s="36"/>
      <c r="H323" s="36"/>
      <c r="I323" s="36"/>
      <c r="J323" s="36"/>
    </row>
    <row r="324" spans="1:10" ht="15">
      <c r="A324" s="36" t="s">
        <v>83</v>
      </c>
      <c r="B324" s="36"/>
      <c r="C324" s="36"/>
      <c r="D324" s="36"/>
      <c r="E324" s="36"/>
      <c r="F324" s="36"/>
      <c r="G324" s="36"/>
      <c r="H324" s="36"/>
      <c r="I324" s="36"/>
      <c r="J324" s="36"/>
    </row>
  </sheetData>
  <mergeCells count="56">
    <mergeCell ref="A53:J53"/>
    <mergeCell ref="A13:A16"/>
    <mergeCell ref="B13:J13"/>
    <mergeCell ref="B14:D14"/>
    <mergeCell ref="E14:G14"/>
    <mergeCell ref="H14:J14"/>
    <mergeCell ref="A17:J17"/>
    <mergeCell ref="A23:J23"/>
    <mergeCell ref="A29:J29"/>
    <mergeCell ref="A35:J35"/>
    <mergeCell ref="A41:J41"/>
    <mergeCell ref="A47:J47"/>
    <mergeCell ref="A125:J125"/>
    <mergeCell ref="A59:J59"/>
    <mergeCell ref="A65:J65"/>
    <mergeCell ref="A71:J71"/>
    <mergeCell ref="A77:J77"/>
    <mergeCell ref="A83:J83"/>
    <mergeCell ref="A89:J89"/>
    <mergeCell ref="A95:J95"/>
    <mergeCell ref="A101:J101"/>
    <mergeCell ref="A107:J107"/>
    <mergeCell ref="A113:J113"/>
    <mergeCell ref="A119:J119"/>
    <mergeCell ref="A197:J197"/>
    <mergeCell ref="A131:J131"/>
    <mergeCell ref="A137:J137"/>
    <mergeCell ref="A143:J143"/>
    <mergeCell ref="A149:J149"/>
    <mergeCell ref="A155:J155"/>
    <mergeCell ref="A161:J161"/>
    <mergeCell ref="A167:J167"/>
    <mergeCell ref="A173:J173"/>
    <mergeCell ref="A179:J179"/>
    <mergeCell ref="A185:J185"/>
    <mergeCell ref="A191:J191"/>
    <mergeCell ref="A269:J269"/>
    <mergeCell ref="A203:J203"/>
    <mergeCell ref="A209:J209"/>
    <mergeCell ref="A215:J215"/>
    <mergeCell ref="A221:J221"/>
    <mergeCell ref="A227:J227"/>
    <mergeCell ref="A233:J233"/>
    <mergeCell ref="A239:J239"/>
    <mergeCell ref="A245:J245"/>
    <mergeCell ref="A251:J251"/>
    <mergeCell ref="A257:J257"/>
    <mergeCell ref="A263:J263"/>
    <mergeCell ref="A311:J311"/>
    <mergeCell ref="A317:J317"/>
    <mergeCell ref="A275:J275"/>
    <mergeCell ref="A281:J281"/>
    <mergeCell ref="A287:J287"/>
    <mergeCell ref="A293:J293"/>
    <mergeCell ref="A299:J299"/>
    <mergeCell ref="A305:J30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"/>
  <dimension ref="A1:I64"/>
  <sheetViews>
    <sheetView workbookViewId="0"/>
    <sheetView workbookViewId="1"/>
  </sheetViews>
  <sheetFormatPr baseColWidth="10" defaultRowHeight="13.5"/>
  <sheetData>
    <row r="1" spans="1:9" ht="13.5" customHeight="1">
      <c r="A1" s="26"/>
      <c r="B1" s="348" t="s">
        <v>86</v>
      </c>
      <c r="C1" s="351" t="s">
        <v>87</v>
      </c>
      <c r="D1" s="352"/>
      <c r="E1" s="353"/>
      <c r="F1" s="354" t="s">
        <v>88</v>
      </c>
      <c r="G1" s="354"/>
      <c r="H1" s="354"/>
      <c r="I1" s="351"/>
    </row>
    <row r="2" spans="1:9">
      <c r="A2" s="27"/>
      <c r="B2" s="349"/>
      <c r="C2" s="12" t="s">
        <v>28</v>
      </c>
      <c r="D2" s="13" t="s">
        <v>89</v>
      </c>
      <c r="E2" s="13" t="s">
        <v>90</v>
      </c>
      <c r="F2" s="13" t="s">
        <v>91</v>
      </c>
      <c r="G2" s="13" t="s">
        <v>92</v>
      </c>
      <c r="H2" s="13" t="s">
        <v>93</v>
      </c>
      <c r="I2" s="32" t="s">
        <v>131</v>
      </c>
    </row>
    <row r="3" spans="1:9">
      <c r="A3" s="28"/>
      <c r="B3" s="350"/>
      <c r="C3" s="351" t="s">
        <v>84</v>
      </c>
      <c r="D3" s="352"/>
      <c r="E3" s="353"/>
      <c r="F3" s="354" t="s">
        <v>85</v>
      </c>
      <c r="G3" s="354"/>
      <c r="H3" s="354"/>
      <c r="I3" s="351"/>
    </row>
    <row r="4" spans="1:9">
      <c r="A4" s="14"/>
      <c r="B4" s="14"/>
      <c r="C4" s="14"/>
      <c r="D4" s="14"/>
      <c r="E4" s="14"/>
      <c r="F4" s="14"/>
      <c r="G4" s="14"/>
      <c r="H4" s="14"/>
    </row>
    <row r="5" spans="1:9">
      <c r="A5" s="15">
        <v>101</v>
      </c>
      <c r="B5" s="15" t="s">
        <v>132</v>
      </c>
      <c r="C5" s="16">
        <v>9028</v>
      </c>
      <c r="D5" s="16">
        <v>5388</v>
      </c>
      <c r="E5" s="16">
        <v>3640</v>
      </c>
      <c r="F5" s="29">
        <v>22.441293752769162</v>
      </c>
      <c r="G5" s="29">
        <v>29.463890119627823</v>
      </c>
      <c r="H5" s="29">
        <v>22.120070890562694</v>
      </c>
      <c r="I5" s="29">
        <v>25.97474523704032</v>
      </c>
    </row>
    <row r="6" spans="1:9">
      <c r="A6" s="15">
        <v>102</v>
      </c>
      <c r="B6" s="15" t="s">
        <v>133</v>
      </c>
      <c r="C6" s="16">
        <v>3977</v>
      </c>
      <c r="D6" s="16">
        <v>3093</v>
      </c>
      <c r="E6" s="16">
        <v>884</v>
      </c>
      <c r="F6" s="29">
        <v>7.0656273573045008</v>
      </c>
      <c r="G6" s="29">
        <v>42.167462911742518</v>
      </c>
      <c r="H6" s="29">
        <v>22.353532813678655</v>
      </c>
      <c r="I6" s="29">
        <v>28.413376917274331</v>
      </c>
    </row>
    <row r="7" spans="1:9">
      <c r="A7" s="15">
        <v>103</v>
      </c>
      <c r="B7" s="15" t="s">
        <v>134</v>
      </c>
      <c r="C7" s="16">
        <v>8937</v>
      </c>
      <c r="D7" s="16">
        <v>6215</v>
      </c>
      <c r="E7" s="16">
        <v>2722</v>
      </c>
      <c r="F7" s="29">
        <v>22.143896162023051</v>
      </c>
      <c r="G7" s="29">
        <v>34.250867181380777</v>
      </c>
      <c r="H7" s="29">
        <v>12.811905561150274</v>
      </c>
      <c r="I7" s="29">
        <v>30.793331095445897</v>
      </c>
    </row>
    <row r="8" spans="1:9">
      <c r="A8" s="15">
        <v>151</v>
      </c>
      <c r="B8" s="15" t="s">
        <v>94</v>
      </c>
      <c r="C8" s="16">
        <v>2431</v>
      </c>
      <c r="D8" s="16">
        <v>1612</v>
      </c>
      <c r="E8" s="16">
        <v>819</v>
      </c>
      <c r="F8" s="29">
        <v>14.644179350061703</v>
      </c>
      <c r="G8" s="29">
        <v>28.630193336075688</v>
      </c>
      <c r="H8" s="29">
        <v>24.886877828054299</v>
      </c>
      <c r="I8" s="29">
        <v>31.838749485808311</v>
      </c>
    </row>
    <row r="9" spans="1:9">
      <c r="A9" s="15">
        <v>153</v>
      </c>
      <c r="B9" s="15" t="s">
        <v>96</v>
      </c>
      <c r="C9" s="16">
        <v>2405</v>
      </c>
      <c r="D9" s="16">
        <v>1547</v>
      </c>
      <c r="E9" s="16">
        <v>858</v>
      </c>
      <c r="F9" s="29">
        <v>17.962577962577964</v>
      </c>
      <c r="G9" s="29">
        <v>30.72765072765073</v>
      </c>
      <c r="H9" s="29">
        <v>22.245322245322246</v>
      </c>
      <c r="I9" s="29">
        <v>29.064449064449065</v>
      </c>
    </row>
    <row r="10" spans="1:9">
      <c r="A10" s="15">
        <v>154</v>
      </c>
      <c r="B10" s="15" t="s">
        <v>97</v>
      </c>
      <c r="C10" s="16">
        <v>1295</v>
      </c>
      <c r="D10" s="16">
        <v>882</v>
      </c>
      <c r="E10" s="16">
        <v>413</v>
      </c>
      <c r="F10" s="29">
        <v>14.054054054054054</v>
      </c>
      <c r="G10" s="29">
        <v>41.853281853281857</v>
      </c>
      <c r="H10" s="29">
        <v>20.231660231660232</v>
      </c>
      <c r="I10" s="29">
        <v>23.861003861003859</v>
      </c>
    </row>
    <row r="11" spans="1:9">
      <c r="A11" s="15">
        <v>155</v>
      </c>
      <c r="B11" s="15" t="s">
        <v>98</v>
      </c>
      <c r="C11" s="16">
        <v>2659</v>
      </c>
      <c r="D11" s="16">
        <v>2052</v>
      </c>
      <c r="E11" s="16">
        <v>607</v>
      </c>
      <c r="F11" s="29">
        <v>8.3113952613764575</v>
      </c>
      <c r="G11" s="29">
        <v>47.273411056788269</v>
      </c>
      <c r="H11" s="29">
        <v>20.007521624670929</v>
      </c>
      <c r="I11" s="29">
        <v>24.407672057164348</v>
      </c>
    </row>
    <row r="12" spans="1:9">
      <c r="A12" s="15">
        <v>157</v>
      </c>
      <c r="B12" s="15" t="s">
        <v>99</v>
      </c>
      <c r="C12" s="17">
        <v>2202</v>
      </c>
      <c r="D12" s="17">
        <v>1601</v>
      </c>
      <c r="E12" s="17">
        <v>601</v>
      </c>
      <c r="F12" s="29">
        <v>6.4486830154405084</v>
      </c>
      <c r="G12" s="29">
        <v>34.831970935513169</v>
      </c>
      <c r="H12" s="29">
        <v>30.290644868301541</v>
      </c>
      <c r="I12" s="29">
        <v>28.428701180744774</v>
      </c>
    </row>
    <row r="13" spans="1:9">
      <c r="A13" s="15">
        <v>158</v>
      </c>
      <c r="B13" s="15" t="s">
        <v>100</v>
      </c>
      <c r="C13" s="17">
        <v>1212</v>
      </c>
      <c r="D13" s="17">
        <v>730</v>
      </c>
      <c r="E13" s="17">
        <v>482</v>
      </c>
      <c r="F13" s="29">
        <v>11.138613861386139</v>
      </c>
      <c r="G13" s="29">
        <v>40.759075907590756</v>
      </c>
      <c r="H13" s="29">
        <v>21.03960396039604</v>
      </c>
      <c r="I13" s="29">
        <v>27.062706270627064</v>
      </c>
    </row>
    <row r="14" spans="1:9">
      <c r="A14" s="15">
        <v>159</v>
      </c>
      <c r="B14" s="15" t="s">
        <v>95</v>
      </c>
      <c r="C14" s="18">
        <v>7778</v>
      </c>
      <c r="D14" s="18">
        <v>4661</v>
      </c>
      <c r="E14" s="18">
        <v>3117</v>
      </c>
      <c r="F14" s="29">
        <v>28.992028799177167</v>
      </c>
      <c r="G14" s="29">
        <v>29.622010799691438</v>
      </c>
      <c r="H14" s="29">
        <v>23.592183080483416</v>
      </c>
      <c r="I14" s="29">
        <v>17.793777320647983</v>
      </c>
    </row>
    <row r="15" spans="1:9">
      <c r="A15" s="15">
        <v>1</v>
      </c>
      <c r="B15" s="15" t="s">
        <v>135</v>
      </c>
      <c r="C15" s="19">
        <v>41924</v>
      </c>
      <c r="D15" s="19">
        <v>27781</v>
      </c>
      <c r="E15" s="19">
        <v>14143</v>
      </c>
      <c r="F15" s="29">
        <v>19.103616067169163</v>
      </c>
      <c r="G15" s="29">
        <v>33.863658047896195</v>
      </c>
      <c r="H15" s="29">
        <v>20.804312565594884</v>
      </c>
      <c r="I15" s="29">
        <v>26.228413319339754</v>
      </c>
    </row>
    <row r="16" spans="1:9">
      <c r="A16" s="15">
        <v>241</v>
      </c>
      <c r="B16" s="15" t="s">
        <v>137</v>
      </c>
      <c r="C16" s="19">
        <v>51403</v>
      </c>
      <c r="D16" s="19">
        <v>31628</v>
      </c>
      <c r="E16" s="19">
        <v>19775</v>
      </c>
      <c r="F16" s="29">
        <v>12.528451646791044</v>
      </c>
      <c r="G16" s="29">
        <v>33.013637336342242</v>
      </c>
      <c r="H16" s="29">
        <v>25.51991128922436</v>
      </c>
      <c r="I16" s="29">
        <v>28.937999727642357</v>
      </c>
    </row>
    <row r="17" spans="1:9" s="33" customFormat="1">
      <c r="A17" s="15">
        <v>241001</v>
      </c>
      <c r="B17" s="15" t="s">
        <v>136</v>
      </c>
      <c r="C17" s="19">
        <v>33601</v>
      </c>
      <c r="D17" s="19">
        <v>20038</v>
      </c>
      <c r="E17" s="19">
        <v>13563</v>
      </c>
      <c r="F17" s="29">
        <v>15.213832921639236</v>
      </c>
      <c r="G17" s="29">
        <v>32.046665277819116</v>
      </c>
      <c r="H17" s="29">
        <v>24.886164102258864</v>
      </c>
      <c r="I17" s="29">
        <v>27.853337698282786</v>
      </c>
    </row>
    <row r="18" spans="1:9">
      <c r="B18" s="15" t="s">
        <v>145</v>
      </c>
      <c r="C18" s="19">
        <f>C16-C17</f>
        <v>17802</v>
      </c>
      <c r="D18" s="19">
        <f>D16-D17</f>
        <v>11590</v>
      </c>
      <c r="E18" s="19">
        <f>E16-E17</f>
        <v>6212</v>
      </c>
      <c r="F18" s="29">
        <v>7.4598359734861255</v>
      </c>
      <c r="G18" s="29">
        <v>34.838782159307939</v>
      </c>
      <c r="H18" s="29">
        <v>26.716099314683746</v>
      </c>
      <c r="I18" s="29">
        <v>30.985282552522186</v>
      </c>
    </row>
    <row r="19" spans="1:9">
      <c r="A19" s="15">
        <v>251</v>
      </c>
      <c r="B19" s="15" t="s">
        <v>101</v>
      </c>
      <c r="C19" s="19">
        <v>4811</v>
      </c>
      <c r="D19" s="19">
        <v>3330</v>
      </c>
      <c r="E19" s="19">
        <v>1481</v>
      </c>
      <c r="F19" s="29">
        <v>7.690708792350863</v>
      </c>
      <c r="G19" s="29">
        <v>33.257119102057786</v>
      </c>
      <c r="H19" s="29">
        <v>21.575556017459988</v>
      </c>
      <c r="I19" s="29">
        <v>37.476616088131365</v>
      </c>
    </row>
    <row r="20" spans="1:9">
      <c r="A20" s="15">
        <v>252</v>
      </c>
      <c r="B20" s="15" t="s">
        <v>102</v>
      </c>
      <c r="C20" s="19">
        <v>3270</v>
      </c>
      <c r="D20" s="19">
        <v>1959</v>
      </c>
      <c r="E20" s="19">
        <v>1311</v>
      </c>
      <c r="F20" s="29">
        <v>10.733944954128441</v>
      </c>
      <c r="G20" s="29">
        <v>37.767584097859327</v>
      </c>
      <c r="H20" s="29">
        <v>23.394495412844037</v>
      </c>
      <c r="I20" s="29">
        <v>28.103975535168196</v>
      </c>
    </row>
    <row r="21" spans="1:9">
      <c r="A21" s="15">
        <v>254</v>
      </c>
      <c r="B21" s="15" t="s">
        <v>103</v>
      </c>
      <c r="C21" s="19">
        <v>5044</v>
      </c>
      <c r="D21" s="19">
        <v>3238</v>
      </c>
      <c r="E21" s="19">
        <v>1806</v>
      </c>
      <c r="F21" s="29">
        <v>15.027755749405234</v>
      </c>
      <c r="G21" s="29">
        <v>37.390959555908012</v>
      </c>
      <c r="H21" s="29">
        <v>24.187153053132434</v>
      </c>
      <c r="I21" s="29">
        <v>23.394131641554321</v>
      </c>
    </row>
    <row r="22" spans="1:9">
      <c r="A22" s="15">
        <v>255</v>
      </c>
      <c r="B22" s="15" t="s">
        <v>104</v>
      </c>
      <c r="C22" s="19">
        <v>1088</v>
      </c>
      <c r="D22" s="19">
        <v>720</v>
      </c>
      <c r="E22" s="19">
        <v>368</v>
      </c>
      <c r="F22" s="29">
        <v>11.121323529411764</v>
      </c>
      <c r="G22" s="29">
        <v>35.202205882352942</v>
      </c>
      <c r="H22" s="29">
        <v>27.113970588235293</v>
      </c>
      <c r="I22" s="29">
        <v>26.5625</v>
      </c>
    </row>
    <row r="23" spans="1:9">
      <c r="A23" s="15">
        <v>256</v>
      </c>
      <c r="B23" s="15" t="s">
        <v>105</v>
      </c>
      <c r="C23" s="19">
        <v>2668</v>
      </c>
      <c r="D23" s="19">
        <v>1901</v>
      </c>
      <c r="E23" s="19">
        <v>767</v>
      </c>
      <c r="F23" s="29">
        <v>6.7841079460269862</v>
      </c>
      <c r="G23" s="29">
        <v>27.023988005997001</v>
      </c>
      <c r="H23" s="29">
        <v>26.72413793103448</v>
      </c>
      <c r="I23" s="29">
        <v>39.467766116941526</v>
      </c>
    </row>
    <row r="24" spans="1:9">
      <c r="A24" s="15">
        <v>257</v>
      </c>
      <c r="B24" s="15" t="s">
        <v>106</v>
      </c>
      <c r="C24" s="19">
        <v>2966</v>
      </c>
      <c r="D24" s="19">
        <v>1935</v>
      </c>
      <c r="E24" s="19">
        <v>1031</v>
      </c>
      <c r="F24" s="29">
        <v>7.4848280512474723</v>
      </c>
      <c r="G24" s="29">
        <v>43.391773432231965</v>
      </c>
      <c r="H24" s="29">
        <v>25.354012137559</v>
      </c>
      <c r="I24" s="29">
        <v>23.769386378961567</v>
      </c>
    </row>
    <row r="25" spans="1:9">
      <c r="A25" s="15">
        <v>2</v>
      </c>
      <c r="B25" s="15" t="s">
        <v>138</v>
      </c>
      <c r="C25" s="19">
        <v>71250</v>
      </c>
      <c r="D25" s="19">
        <v>44711</v>
      </c>
      <c r="E25" s="19">
        <v>26539</v>
      </c>
      <c r="F25" s="29">
        <v>11.849824561403508</v>
      </c>
      <c r="G25" s="29">
        <v>33.799298245614033</v>
      </c>
      <c r="H25" s="29">
        <v>25.124210526315789</v>
      </c>
      <c r="I25" s="29">
        <v>29.226666666666667</v>
      </c>
    </row>
    <row r="26" spans="1:9">
      <c r="A26" s="15">
        <v>351</v>
      </c>
      <c r="B26" s="15" t="s">
        <v>107</v>
      </c>
      <c r="C26" s="19">
        <v>3061</v>
      </c>
      <c r="D26" s="19">
        <v>1955</v>
      </c>
      <c r="E26" s="19">
        <v>1106</v>
      </c>
      <c r="F26" s="29">
        <v>14.276380267886314</v>
      </c>
      <c r="G26" s="29">
        <v>33.322443645867359</v>
      </c>
      <c r="H26" s="29">
        <v>28.520091473374716</v>
      </c>
      <c r="I26" s="29">
        <v>23.881084612871611</v>
      </c>
    </row>
    <row r="27" spans="1:9">
      <c r="A27" s="20">
        <v>352</v>
      </c>
      <c r="B27" s="20" t="s">
        <v>108</v>
      </c>
      <c r="C27" s="21">
        <v>3769</v>
      </c>
      <c r="D27" s="21">
        <v>2426</v>
      </c>
      <c r="E27" s="21">
        <v>1343</v>
      </c>
      <c r="F27" s="29">
        <v>6.6330591668877688</v>
      </c>
      <c r="G27" s="29">
        <v>27.805784027593528</v>
      </c>
      <c r="H27" s="29">
        <v>23.029981427434333</v>
      </c>
      <c r="I27" s="29">
        <v>42.53117537808437</v>
      </c>
    </row>
    <row r="28" spans="1:9">
      <c r="A28" s="15">
        <v>353</v>
      </c>
      <c r="B28" s="15" t="s">
        <v>109</v>
      </c>
      <c r="C28" s="19">
        <v>6224</v>
      </c>
      <c r="D28" s="19">
        <v>4363</v>
      </c>
      <c r="E28" s="19">
        <v>1861</v>
      </c>
      <c r="F28" s="29">
        <v>6.0893316195372744</v>
      </c>
      <c r="G28" s="29">
        <v>29.161311053984573</v>
      </c>
      <c r="H28" s="29">
        <v>19.296272493573266</v>
      </c>
      <c r="I28" s="29">
        <v>45.453084832904885</v>
      </c>
    </row>
    <row r="29" spans="1:9">
      <c r="A29" s="15">
        <v>354</v>
      </c>
      <c r="B29" s="15" t="s">
        <v>110</v>
      </c>
      <c r="C29" s="19">
        <v>654</v>
      </c>
      <c r="D29" s="19">
        <v>370</v>
      </c>
      <c r="E29" s="19">
        <v>284</v>
      </c>
      <c r="F29" s="29">
        <v>8.5626911314984699</v>
      </c>
      <c r="G29" s="29">
        <v>30.122324159021407</v>
      </c>
      <c r="H29" s="29">
        <v>16.513761467889911</v>
      </c>
      <c r="I29" s="29">
        <v>44.801223241590215</v>
      </c>
    </row>
    <row r="30" spans="1:9">
      <c r="A30" s="15">
        <v>355</v>
      </c>
      <c r="B30" s="15" t="s">
        <v>111</v>
      </c>
      <c r="C30" s="19">
        <v>3125</v>
      </c>
      <c r="D30" s="19">
        <v>1975</v>
      </c>
      <c r="E30" s="19">
        <v>1150</v>
      </c>
      <c r="F30" s="29">
        <v>14.56</v>
      </c>
      <c r="G30" s="29">
        <v>33.472000000000001</v>
      </c>
      <c r="H30" s="29">
        <v>22.656000000000002</v>
      </c>
      <c r="I30" s="29">
        <v>29.311999999999998</v>
      </c>
    </row>
    <row r="31" spans="1:9">
      <c r="A31" s="15">
        <v>356</v>
      </c>
      <c r="B31" s="15" t="s">
        <v>112</v>
      </c>
      <c r="C31" s="19">
        <v>1491</v>
      </c>
      <c r="D31" s="19">
        <v>1002</v>
      </c>
      <c r="E31" s="19">
        <v>489</v>
      </c>
      <c r="F31" s="29">
        <v>10.395707578806171</v>
      </c>
      <c r="G31" s="29">
        <v>33.936955063715629</v>
      </c>
      <c r="H31" s="29">
        <v>23.205902079141516</v>
      </c>
      <c r="I31" s="29">
        <v>32.461435278336687</v>
      </c>
    </row>
    <row r="32" spans="1:9">
      <c r="A32" s="15">
        <v>357</v>
      </c>
      <c r="B32" s="15" t="s">
        <v>113</v>
      </c>
      <c r="C32" s="19">
        <v>3356</v>
      </c>
      <c r="D32" s="19">
        <v>2263</v>
      </c>
      <c r="E32" s="19">
        <v>1093</v>
      </c>
      <c r="F32" s="29">
        <v>8.9094159713945178</v>
      </c>
      <c r="G32" s="29">
        <v>37.216924910607865</v>
      </c>
      <c r="H32" s="29">
        <v>19.338498212157329</v>
      </c>
      <c r="I32" s="29">
        <v>34.535160905840286</v>
      </c>
    </row>
    <row r="33" spans="1:9">
      <c r="A33" s="15">
        <v>358</v>
      </c>
      <c r="B33" s="15" t="s">
        <v>114</v>
      </c>
      <c r="C33" s="19">
        <v>3290</v>
      </c>
      <c r="D33" s="19">
        <v>2171</v>
      </c>
      <c r="E33" s="19">
        <v>1119</v>
      </c>
      <c r="F33" s="29">
        <v>7.5379939209726441</v>
      </c>
      <c r="G33" s="29">
        <v>35.775075987841944</v>
      </c>
      <c r="H33" s="29">
        <v>21.124620060790271</v>
      </c>
      <c r="I33" s="29">
        <v>35.562310030395139</v>
      </c>
    </row>
    <row r="34" spans="1:9">
      <c r="A34" s="15">
        <v>359</v>
      </c>
      <c r="B34" s="15" t="s">
        <v>115</v>
      </c>
      <c r="C34" s="19">
        <v>4514</v>
      </c>
      <c r="D34" s="19">
        <v>3241</v>
      </c>
      <c r="E34" s="19">
        <v>1273</v>
      </c>
      <c r="F34" s="29">
        <v>7.9973416038989802</v>
      </c>
      <c r="G34" s="29">
        <v>25.963668586619406</v>
      </c>
      <c r="H34" s="29">
        <v>18.365086397873284</v>
      </c>
      <c r="I34" s="29">
        <v>47.673903411608329</v>
      </c>
    </row>
    <row r="35" spans="1:9">
      <c r="A35" s="15">
        <v>360</v>
      </c>
      <c r="B35" s="15" t="s">
        <v>116</v>
      </c>
      <c r="C35" s="19">
        <v>1245</v>
      </c>
      <c r="D35" s="19">
        <v>750</v>
      </c>
      <c r="E35" s="19">
        <v>495</v>
      </c>
      <c r="F35" s="29">
        <v>16.626506024096386</v>
      </c>
      <c r="G35" s="29">
        <v>32.690763052208837</v>
      </c>
      <c r="H35" s="29">
        <v>17.831325301204821</v>
      </c>
      <c r="I35" s="29">
        <v>32.851405622489963</v>
      </c>
    </row>
    <row r="36" spans="1:9">
      <c r="A36" s="15">
        <v>361</v>
      </c>
      <c r="B36" s="15" t="s">
        <v>117</v>
      </c>
      <c r="C36" s="19">
        <v>3863</v>
      </c>
      <c r="D36" s="19">
        <v>2605</v>
      </c>
      <c r="E36" s="19">
        <v>1258</v>
      </c>
      <c r="F36" s="29">
        <v>9.2415221330572095</v>
      </c>
      <c r="G36" s="29">
        <v>27.439813616360343</v>
      </c>
      <c r="H36" s="29">
        <v>25.213564587108468</v>
      </c>
      <c r="I36" s="29">
        <v>38.105099663473986</v>
      </c>
    </row>
    <row r="37" spans="1:9">
      <c r="A37" s="15">
        <v>3</v>
      </c>
      <c r="B37" s="15" t="s">
        <v>111</v>
      </c>
      <c r="C37" s="19">
        <v>34592</v>
      </c>
      <c r="D37" s="19">
        <v>23121</v>
      </c>
      <c r="E37" s="19">
        <v>11471</v>
      </c>
      <c r="F37" s="29">
        <v>9.2622571692876967</v>
      </c>
      <c r="G37" s="29">
        <v>30.923334875115632</v>
      </c>
      <c r="H37" s="29">
        <v>21.603260869565215</v>
      </c>
      <c r="I37" s="29">
        <v>38.211147086031453</v>
      </c>
    </row>
    <row r="38" spans="1:9">
      <c r="A38" s="15">
        <v>401</v>
      </c>
      <c r="B38" s="15" t="s">
        <v>139</v>
      </c>
      <c r="C38" s="19">
        <v>1536</v>
      </c>
      <c r="D38" s="19">
        <v>891</v>
      </c>
      <c r="E38" s="19">
        <v>645</v>
      </c>
      <c r="F38" s="29">
        <v>8.984375</v>
      </c>
      <c r="G38" s="29">
        <v>30.2734375</v>
      </c>
      <c r="H38" s="29">
        <v>26.432291666666668</v>
      </c>
      <c r="I38" s="29">
        <v>34.309895833333329</v>
      </c>
    </row>
    <row r="39" spans="1:9" s="33" customFormat="1">
      <c r="A39" s="15">
        <v>402</v>
      </c>
      <c r="B39" s="15" t="s">
        <v>140</v>
      </c>
      <c r="C39" s="19">
        <v>1621</v>
      </c>
      <c r="D39" s="19">
        <v>1203</v>
      </c>
      <c r="E39" s="19">
        <v>418</v>
      </c>
      <c r="F39" s="29">
        <v>9.8704503392967311</v>
      </c>
      <c r="G39" s="29">
        <v>38.433066008636644</v>
      </c>
      <c r="H39" s="29">
        <v>23.874151758173966</v>
      </c>
      <c r="I39" s="29">
        <v>27.82233189389266</v>
      </c>
    </row>
    <row r="40" spans="1:9">
      <c r="A40" s="15">
        <v>403</v>
      </c>
      <c r="B40" s="15" t="s">
        <v>141</v>
      </c>
      <c r="C40" s="19">
        <v>4306</v>
      </c>
      <c r="D40" s="19">
        <v>2682</v>
      </c>
      <c r="E40" s="19">
        <v>1624</v>
      </c>
      <c r="F40" s="29">
        <v>18.253599628425452</v>
      </c>
      <c r="G40" s="29">
        <v>27.519739897816997</v>
      </c>
      <c r="H40" s="29">
        <v>23.989781699953554</v>
      </c>
      <c r="I40" s="29">
        <v>30.236878773803994</v>
      </c>
    </row>
    <row r="41" spans="1:9">
      <c r="A41" s="15">
        <v>404</v>
      </c>
      <c r="B41" s="15" t="s">
        <v>142</v>
      </c>
      <c r="C41" s="19">
        <v>6975</v>
      </c>
      <c r="D41" s="19">
        <v>3933</v>
      </c>
      <c r="E41" s="19">
        <v>3042</v>
      </c>
      <c r="F41" s="29">
        <v>10.265232974910395</v>
      </c>
      <c r="G41" s="29">
        <v>31.913978494623656</v>
      </c>
      <c r="H41" s="29">
        <v>29.275985663082437</v>
      </c>
      <c r="I41" s="29">
        <v>28.544802867383513</v>
      </c>
    </row>
    <row r="42" spans="1:9">
      <c r="A42" s="15">
        <v>405</v>
      </c>
      <c r="B42" s="15" t="s">
        <v>143</v>
      </c>
      <c r="C42" s="19">
        <v>1208</v>
      </c>
      <c r="D42" s="19">
        <v>826</v>
      </c>
      <c r="E42" s="19">
        <v>382</v>
      </c>
      <c r="F42" s="29">
        <v>14.98344370860927</v>
      </c>
      <c r="G42" s="29">
        <v>34.354304635761594</v>
      </c>
      <c r="H42" s="29">
        <v>22.682119205298012</v>
      </c>
      <c r="I42" s="29">
        <v>27.980132450331123</v>
      </c>
    </row>
    <row r="43" spans="1:9">
      <c r="A43" s="15">
        <v>451</v>
      </c>
      <c r="B43" s="15" t="s">
        <v>118</v>
      </c>
      <c r="C43" s="19">
        <v>2934</v>
      </c>
      <c r="D43" s="19">
        <v>2033</v>
      </c>
      <c r="E43" s="19">
        <v>901</v>
      </c>
      <c r="F43" s="29">
        <v>5.5896387184730747</v>
      </c>
      <c r="G43" s="29">
        <v>26.380368098159508</v>
      </c>
      <c r="H43" s="29">
        <v>22.801635991820042</v>
      </c>
      <c r="I43" s="29">
        <v>45.228357191547374</v>
      </c>
    </row>
    <row r="44" spans="1:9">
      <c r="A44" s="15">
        <v>452</v>
      </c>
      <c r="B44" s="15" t="s">
        <v>119</v>
      </c>
      <c r="C44" s="19">
        <v>3934</v>
      </c>
      <c r="D44" s="19">
        <v>2507</v>
      </c>
      <c r="E44" s="19">
        <v>1427</v>
      </c>
      <c r="F44" s="29">
        <v>8.4646670055922719</v>
      </c>
      <c r="G44" s="29">
        <v>29.588205388917132</v>
      </c>
      <c r="H44" s="29">
        <v>22.191154041687849</v>
      </c>
      <c r="I44" s="29">
        <v>39.755973563802741</v>
      </c>
    </row>
    <row r="45" spans="1:9">
      <c r="A45" s="15">
        <v>453</v>
      </c>
      <c r="B45" s="15" t="s">
        <v>120</v>
      </c>
      <c r="C45" s="19">
        <v>7928</v>
      </c>
      <c r="D45" s="19">
        <v>5694</v>
      </c>
      <c r="E45" s="19">
        <v>2234</v>
      </c>
      <c r="F45" s="29">
        <v>2.9011099899091826</v>
      </c>
      <c r="G45" s="29">
        <v>18.592330978809283</v>
      </c>
      <c r="H45" s="29">
        <v>25.403632694248234</v>
      </c>
      <c r="I45" s="29">
        <v>53.102926337033296</v>
      </c>
    </row>
    <row r="46" spans="1:9">
      <c r="A46" s="15">
        <v>454</v>
      </c>
      <c r="B46" s="15" t="s">
        <v>121</v>
      </c>
      <c r="C46" s="19">
        <v>10836</v>
      </c>
      <c r="D46" s="19">
        <v>7902</v>
      </c>
      <c r="E46" s="19">
        <v>2934</v>
      </c>
      <c r="F46" s="29">
        <v>6.7183462532299743</v>
      </c>
      <c r="G46" s="29">
        <v>29.346622369878183</v>
      </c>
      <c r="H46" s="29">
        <v>19.204503506829088</v>
      </c>
      <c r="I46" s="29">
        <v>44.730527870062751</v>
      </c>
    </row>
    <row r="47" spans="1:9">
      <c r="A47" s="15">
        <v>455</v>
      </c>
      <c r="B47" s="15" t="s">
        <v>122</v>
      </c>
      <c r="C47" s="19">
        <v>1141</v>
      </c>
      <c r="D47" s="19">
        <v>726</v>
      </c>
      <c r="E47" s="19">
        <v>415</v>
      </c>
      <c r="F47" s="29">
        <v>11.831726555652935</v>
      </c>
      <c r="G47" s="29">
        <v>29.623137598597722</v>
      </c>
      <c r="H47" s="29">
        <v>18.75547765118317</v>
      </c>
      <c r="I47" s="29">
        <v>39.789658194566172</v>
      </c>
    </row>
    <row r="48" spans="1:9">
      <c r="A48" s="15">
        <v>456</v>
      </c>
      <c r="B48" s="15" t="s">
        <v>123</v>
      </c>
      <c r="C48" s="19">
        <v>4741</v>
      </c>
      <c r="D48" s="19">
        <v>3221</v>
      </c>
      <c r="E48" s="19">
        <v>1520</v>
      </c>
      <c r="F48" s="29">
        <v>6.3066863530900656</v>
      </c>
      <c r="G48" s="29">
        <v>40.582155663362158</v>
      </c>
      <c r="H48" s="29">
        <v>18.540392322294874</v>
      </c>
      <c r="I48" s="29">
        <v>34.570765661252899</v>
      </c>
    </row>
    <row r="49" spans="1:9">
      <c r="A49" s="15">
        <v>457</v>
      </c>
      <c r="B49" s="15" t="s">
        <v>124</v>
      </c>
      <c r="C49" s="19">
        <v>2855</v>
      </c>
      <c r="D49" s="19">
        <v>1943</v>
      </c>
      <c r="E49" s="19">
        <v>912</v>
      </c>
      <c r="F49" s="29">
        <v>9.3520140105078813</v>
      </c>
      <c r="G49" s="29">
        <v>33.730297723292466</v>
      </c>
      <c r="H49" s="29">
        <v>15.691768826619965</v>
      </c>
      <c r="I49" s="29">
        <v>41.225919439579684</v>
      </c>
    </row>
    <row r="50" spans="1:9">
      <c r="A50" s="15">
        <v>458</v>
      </c>
      <c r="B50" s="15" t="s">
        <v>125</v>
      </c>
      <c r="C50" s="19">
        <v>2773</v>
      </c>
      <c r="D50" s="19">
        <v>1968</v>
      </c>
      <c r="E50" s="19">
        <v>805</v>
      </c>
      <c r="F50" s="29">
        <v>4.5077533357374682</v>
      </c>
      <c r="G50" s="29">
        <v>26.433465560764514</v>
      </c>
      <c r="H50" s="29">
        <v>23.548503425892537</v>
      </c>
      <c r="I50" s="29">
        <v>45.51027767760548</v>
      </c>
    </row>
    <row r="51" spans="1:9">
      <c r="A51" s="15">
        <v>459</v>
      </c>
      <c r="B51" s="15" t="s">
        <v>126</v>
      </c>
      <c r="C51" s="19">
        <v>13926</v>
      </c>
      <c r="D51" s="19">
        <v>9370</v>
      </c>
      <c r="E51" s="19">
        <v>4556</v>
      </c>
      <c r="F51" s="29">
        <v>4.3156685336780125</v>
      </c>
      <c r="G51" s="29">
        <v>23.617693522906794</v>
      </c>
      <c r="H51" s="29">
        <v>24.673273014505241</v>
      </c>
      <c r="I51" s="29">
        <v>47.393364928909953</v>
      </c>
    </row>
    <row r="52" spans="1:9">
      <c r="A52" s="15">
        <v>460</v>
      </c>
      <c r="B52" s="15" t="s">
        <v>127</v>
      </c>
      <c r="C52" s="19">
        <v>9005</v>
      </c>
      <c r="D52" s="19">
        <v>6010</v>
      </c>
      <c r="E52" s="19">
        <v>2995</v>
      </c>
      <c r="F52" s="29">
        <v>3.9644641865630206</v>
      </c>
      <c r="G52" s="29">
        <v>21.787895613548027</v>
      </c>
      <c r="H52" s="29">
        <v>24.652970571904497</v>
      </c>
      <c r="I52" s="29">
        <v>49.594669627984459</v>
      </c>
    </row>
    <row r="53" spans="1:9">
      <c r="A53" s="15">
        <v>461</v>
      </c>
      <c r="B53" s="15" t="s">
        <v>128</v>
      </c>
      <c r="C53" s="19">
        <v>2101</v>
      </c>
      <c r="D53" s="19">
        <v>1739</v>
      </c>
      <c r="E53" s="19">
        <v>362</v>
      </c>
      <c r="F53" s="29">
        <v>6.0923369823893383</v>
      </c>
      <c r="G53" s="29">
        <v>36.220847215611613</v>
      </c>
      <c r="H53" s="29">
        <v>18.419800095192766</v>
      </c>
      <c r="I53" s="29">
        <v>39.267015706806284</v>
      </c>
    </row>
    <row r="54" spans="1:9">
      <c r="A54" s="15">
        <v>462</v>
      </c>
      <c r="B54" s="15" t="s">
        <v>129</v>
      </c>
      <c r="C54" s="19">
        <v>801</v>
      </c>
      <c r="D54" s="19">
        <v>462</v>
      </c>
      <c r="E54" s="19">
        <v>339</v>
      </c>
      <c r="F54" s="29">
        <v>6.1173533083645442</v>
      </c>
      <c r="G54" s="29">
        <v>21.972534332084894</v>
      </c>
      <c r="H54" s="29">
        <v>14.107365792759053</v>
      </c>
      <c r="I54" s="29">
        <v>57.802746566791505</v>
      </c>
    </row>
    <row r="55" spans="1:9">
      <c r="A55" s="15">
        <v>4</v>
      </c>
      <c r="B55" s="15" t="s">
        <v>144</v>
      </c>
      <c r="C55" s="19">
        <v>78621</v>
      </c>
      <c r="D55" s="19">
        <v>53110</v>
      </c>
      <c r="E55" s="19">
        <v>25511</v>
      </c>
      <c r="F55" s="29">
        <v>6.8645781661388181</v>
      </c>
      <c r="G55" s="29">
        <v>27.539715851998832</v>
      </c>
      <c r="H55" s="29">
        <v>23.058724768191706</v>
      </c>
      <c r="I55" s="29">
        <v>42.53698121367065</v>
      </c>
    </row>
    <row r="56" spans="1:9">
      <c r="A56" s="15">
        <v>0</v>
      </c>
      <c r="B56" s="15" t="s">
        <v>130</v>
      </c>
      <c r="C56" s="19">
        <v>226387</v>
      </c>
      <c r="D56" s="19">
        <v>148723</v>
      </c>
      <c r="E56" s="19">
        <v>77664</v>
      </c>
      <c r="F56" s="29">
        <v>11.066448161776075</v>
      </c>
      <c r="G56" s="29">
        <v>31.197904473313397</v>
      </c>
      <c r="H56" s="29">
        <v>23.068904133187861</v>
      </c>
      <c r="I56" s="29">
        <v>34.66674323172267</v>
      </c>
    </row>
    <row r="57" spans="1:9">
      <c r="A57" s="20"/>
      <c r="B57" s="20"/>
      <c r="C57" s="21"/>
      <c r="D57" s="21"/>
      <c r="E57" s="21"/>
      <c r="F57" s="22"/>
      <c r="G57" s="22"/>
      <c r="H57" s="22"/>
    </row>
    <row r="58" spans="1:9">
      <c r="A58" s="20"/>
      <c r="B58" s="20"/>
      <c r="C58" s="21"/>
      <c r="D58" s="21"/>
      <c r="E58" s="21"/>
      <c r="F58" s="22"/>
      <c r="G58" s="22"/>
      <c r="H58" s="22"/>
    </row>
    <row r="59" spans="1:9">
      <c r="A59" s="24"/>
      <c r="B59" s="24"/>
      <c r="C59" s="23"/>
      <c r="D59" s="23"/>
      <c r="E59" s="23"/>
      <c r="F59" s="23"/>
      <c r="G59" s="23"/>
      <c r="H59" s="23"/>
    </row>
    <row r="60" spans="1:9">
      <c r="A60" s="24"/>
      <c r="B60" s="24"/>
      <c r="C60" s="23"/>
      <c r="D60" s="23"/>
      <c r="E60" s="23"/>
      <c r="F60" s="23"/>
      <c r="G60" s="23"/>
      <c r="H60" s="23"/>
    </row>
    <row r="61" spans="1:9" ht="13.5" customHeight="1">
      <c r="A61" s="30"/>
      <c r="B61" s="30"/>
      <c r="C61" s="30"/>
      <c r="D61" s="30"/>
      <c r="E61" s="30"/>
      <c r="F61" s="30"/>
      <c r="G61" s="30"/>
      <c r="H61" s="30"/>
    </row>
    <row r="62" spans="1:9" ht="13.5" customHeight="1">
      <c r="A62" s="30"/>
      <c r="B62" s="30"/>
      <c r="C62" s="30"/>
      <c r="D62" s="30"/>
      <c r="E62" s="30"/>
      <c r="F62" s="30"/>
      <c r="G62" s="30"/>
      <c r="H62" s="30"/>
    </row>
    <row r="63" spans="1:9">
      <c r="A63" s="25"/>
      <c r="B63" s="25"/>
      <c r="C63" s="25"/>
      <c r="D63" s="25"/>
      <c r="E63" s="25"/>
      <c r="F63" s="25"/>
      <c r="G63" s="25"/>
      <c r="H63" s="25"/>
    </row>
    <row r="64" spans="1:9">
      <c r="A64" s="31"/>
      <c r="B64" s="31"/>
      <c r="C64" s="31"/>
      <c r="D64" s="31"/>
      <c r="E64" s="31"/>
      <c r="F64" s="31"/>
      <c r="G64" s="31"/>
      <c r="H64" s="31"/>
    </row>
  </sheetData>
  <autoFilter ref="A5:I56" xr:uid="{00000000-0009-0000-0000-000007000000}"/>
  <mergeCells count="5">
    <mergeCell ref="B1:B3"/>
    <mergeCell ref="C1:E1"/>
    <mergeCell ref="F1:I1"/>
    <mergeCell ref="C3:E3"/>
    <mergeCell ref="F3:I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"/>
  <dimension ref="A1:S73"/>
  <sheetViews>
    <sheetView workbookViewId="0"/>
    <sheetView workbookViewId="1"/>
  </sheetViews>
  <sheetFormatPr baseColWidth="10" defaultRowHeight="13.5"/>
  <cols>
    <col min="1" max="1" width="71.375" bestFit="1" customWidth="1"/>
    <col min="11" max="11" width="30.25" bestFit="1" customWidth="1"/>
    <col min="12" max="12" width="26.375" bestFit="1" customWidth="1"/>
    <col min="13" max="13" width="28" bestFit="1" customWidth="1"/>
    <col min="14" max="14" width="17.5" bestFit="1" customWidth="1"/>
    <col min="15" max="15" width="30.25" bestFit="1" customWidth="1"/>
    <col min="16" max="16" width="26.375" bestFit="1" customWidth="1"/>
    <col min="17" max="17" width="28" bestFit="1" customWidth="1"/>
    <col min="18" max="18" width="17.5" bestFit="1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8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8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8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8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8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8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</row>
    <row r="8" spans="1:18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</row>
    <row r="9" spans="1:18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8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8">
      <c r="A11" s="1" t="s">
        <v>3</v>
      </c>
      <c r="B11" s="1"/>
      <c r="C11" s="1"/>
      <c r="D11" s="1"/>
      <c r="E11" s="1"/>
      <c r="F11" s="1"/>
      <c r="G11" s="1"/>
      <c r="H11" s="1"/>
      <c r="I11" s="1"/>
      <c r="J11" s="1"/>
    </row>
    <row r="12" spans="1:18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</row>
    <row r="13" spans="1:18">
      <c r="A13" s="1" t="s">
        <v>3</v>
      </c>
      <c r="B13" s="1"/>
      <c r="C13" s="1"/>
      <c r="D13" s="1"/>
      <c r="E13" s="1"/>
      <c r="F13" s="1"/>
      <c r="G13" s="1"/>
      <c r="H13" s="1"/>
      <c r="I13" s="1"/>
      <c r="J13" s="1"/>
    </row>
    <row r="14" spans="1:18" ht="13.5" customHeight="1">
      <c r="A14" s="360" t="s">
        <v>10</v>
      </c>
      <c r="B14" s="363" t="s">
        <v>11</v>
      </c>
      <c r="C14" s="364"/>
      <c r="D14" s="364"/>
      <c r="E14" s="364"/>
      <c r="F14" s="364"/>
      <c r="G14" s="364"/>
      <c r="H14" s="364"/>
      <c r="I14" s="364"/>
      <c r="J14" s="365"/>
    </row>
    <row r="15" spans="1:18" ht="13.5" customHeight="1">
      <c r="A15" s="361"/>
      <c r="B15" s="363" t="s">
        <v>12</v>
      </c>
      <c r="C15" s="364"/>
      <c r="D15" s="365"/>
      <c r="E15" s="363" t="s">
        <v>13</v>
      </c>
      <c r="F15" s="364"/>
      <c r="G15" s="365"/>
      <c r="H15" s="363" t="s">
        <v>14</v>
      </c>
      <c r="I15" s="364"/>
      <c r="J15" s="365"/>
    </row>
    <row r="16" spans="1:18">
      <c r="A16" s="361"/>
      <c r="B16" s="4" t="s">
        <v>15</v>
      </c>
      <c r="C16" s="4" t="s">
        <v>16</v>
      </c>
      <c r="D16" s="4" t="s">
        <v>17</v>
      </c>
      <c r="E16" s="4" t="s">
        <v>15</v>
      </c>
      <c r="F16" s="4" t="s">
        <v>16</v>
      </c>
      <c r="G16" s="4" t="s">
        <v>17</v>
      </c>
      <c r="H16" s="4" t="s">
        <v>15</v>
      </c>
      <c r="I16" s="4" t="s">
        <v>16</v>
      </c>
      <c r="J16" s="4" t="s">
        <v>17</v>
      </c>
      <c r="K16" s="5" t="s">
        <v>29</v>
      </c>
      <c r="L16" s="9" t="s">
        <v>30</v>
      </c>
      <c r="M16" s="5" t="s">
        <v>31</v>
      </c>
      <c r="N16" s="9" t="s">
        <v>32</v>
      </c>
      <c r="O16" s="5" t="s">
        <v>31</v>
      </c>
      <c r="P16" s="9" t="s">
        <v>30</v>
      </c>
      <c r="Q16" s="5" t="s">
        <v>29</v>
      </c>
      <c r="R16" s="9" t="s">
        <v>32</v>
      </c>
    </row>
    <row r="17" spans="1:19">
      <c r="A17" s="362"/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  <c r="K17" s="358" t="s">
        <v>84</v>
      </c>
      <c r="L17" s="359"/>
      <c r="M17" s="359"/>
      <c r="N17" s="359"/>
      <c r="O17" s="358" t="s">
        <v>85</v>
      </c>
      <c r="P17" s="359"/>
      <c r="Q17" s="359"/>
      <c r="R17" s="359"/>
    </row>
    <row r="18" spans="1:19">
      <c r="B18" s="8"/>
      <c r="C18" s="8"/>
      <c r="D18" s="8"/>
      <c r="E18" s="8"/>
      <c r="F18" s="8"/>
      <c r="G18" s="8"/>
      <c r="H18" s="8"/>
      <c r="I18" s="8"/>
      <c r="J18" s="7"/>
    </row>
    <row r="21" spans="1:19">
      <c r="A21" s="6" t="s">
        <v>34</v>
      </c>
      <c r="B21" s="10">
        <v>127827</v>
      </c>
      <c r="C21" s="10">
        <v>67177</v>
      </c>
      <c r="D21" s="10">
        <v>60650</v>
      </c>
      <c r="E21" s="10">
        <v>118771</v>
      </c>
      <c r="F21" s="10">
        <v>61773</v>
      </c>
      <c r="G21" s="10">
        <v>56998</v>
      </c>
      <c r="H21" s="10">
        <v>9028</v>
      </c>
      <c r="I21" s="10">
        <v>5388</v>
      </c>
      <c r="J21" s="10">
        <v>3640</v>
      </c>
      <c r="K21" s="11">
        <v>1997</v>
      </c>
      <c r="L21" s="10">
        <v>2660</v>
      </c>
      <c r="M21" s="11">
        <v>2026</v>
      </c>
      <c r="N21" s="10">
        <v>2345</v>
      </c>
      <c r="O21" s="2">
        <f t="shared" ref="O21:O70" si="0">M21/H21*100</f>
        <v>22.441293752769162</v>
      </c>
      <c r="P21" s="2">
        <f t="shared" ref="P21:P70" si="1">L21/H21*100</f>
        <v>29.463890119627823</v>
      </c>
      <c r="Q21" s="2">
        <f t="shared" ref="Q21:Q70" si="2">K21/H21*100</f>
        <v>22.120070890562694</v>
      </c>
      <c r="R21" s="2">
        <f t="shared" ref="R21:R70" si="3">N21/H21*100</f>
        <v>25.97474523704032</v>
      </c>
      <c r="S21" s="2">
        <f t="shared" ref="S21:S70" si="4">SUM(O21:R21)</f>
        <v>100.00000000000001</v>
      </c>
    </row>
    <row r="22" spans="1:19">
      <c r="A22" s="6" t="s">
        <v>35</v>
      </c>
      <c r="B22" s="10">
        <v>47405</v>
      </c>
      <c r="C22" s="10">
        <v>31768</v>
      </c>
      <c r="D22" s="10">
        <v>15637</v>
      </c>
      <c r="E22" s="10">
        <v>43405</v>
      </c>
      <c r="F22" s="10">
        <v>28661</v>
      </c>
      <c r="G22" s="10">
        <v>14744</v>
      </c>
      <c r="H22" s="10">
        <v>3977</v>
      </c>
      <c r="I22" s="10">
        <v>3093</v>
      </c>
      <c r="J22" s="10">
        <v>884</v>
      </c>
      <c r="K22" s="11">
        <v>889</v>
      </c>
      <c r="L22" s="10">
        <v>1677</v>
      </c>
      <c r="M22" s="11">
        <v>281</v>
      </c>
      <c r="N22" s="10">
        <v>1130</v>
      </c>
      <c r="O22" s="2">
        <f t="shared" si="0"/>
        <v>7.0656273573045008</v>
      </c>
      <c r="P22" s="2">
        <f t="shared" si="1"/>
        <v>42.167462911742518</v>
      </c>
      <c r="Q22" s="2">
        <f t="shared" si="2"/>
        <v>22.353532813678655</v>
      </c>
      <c r="R22" s="2">
        <f t="shared" si="3"/>
        <v>28.413376917274331</v>
      </c>
      <c r="S22" s="2">
        <f t="shared" si="4"/>
        <v>100.00000000000001</v>
      </c>
    </row>
    <row r="23" spans="1:19">
      <c r="A23" s="6" t="s">
        <v>36</v>
      </c>
      <c r="B23" s="10">
        <v>118922</v>
      </c>
      <c r="C23" s="10">
        <v>80192</v>
      </c>
      <c r="D23" s="10">
        <v>38730</v>
      </c>
      <c r="E23" s="10">
        <v>109960</v>
      </c>
      <c r="F23" s="10">
        <v>73962</v>
      </c>
      <c r="G23" s="10">
        <v>35998</v>
      </c>
      <c r="H23" s="10">
        <v>8937</v>
      </c>
      <c r="I23" s="10">
        <v>6215</v>
      </c>
      <c r="J23" s="10">
        <v>2722</v>
      </c>
      <c r="K23" s="11">
        <v>1145</v>
      </c>
      <c r="L23" s="10">
        <v>3061</v>
      </c>
      <c r="M23" s="11">
        <v>1979</v>
      </c>
      <c r="N23" s="10">
        <v>2752</v>
      </c>
      <c r="O23" s="2">
        <f t="shared" si="0"/>
        <v>22.143896162023051</v>
      </c>
      <c r="P23" s="2">
        <f t="shared" si="1"/>
        <v>34.250867181380777</v>
      </c>
      <c r="Q23" s="2">
        <f t="shared" si="2"/>
        <v>12.811905561150274</v>
      </c>
      <c r="R23" s="2">
        <f t="shared" si="3"/>
        <v>30.793331095445897</v>
      </c>
      <c r="S23" s="2">
        <f t="shared" si="4"/>
        <v>99.999999999999986</v>
      </c>
    </row>
    <row r="24" spans="1:19">
      <c r="A24" s="6" t="s">
        <v>37</v>
      </c>
      <c r="B24" s="10">
        <v>41150</v>
      </c>
      <c r="C24" s="10">
        <v>21609</v>
      </c>
      <c r="D24" s="10">
        <v>19541</v>
      </c>
      <c r="E24" s="10">
        <v>38712</v>
      </c>
      <c r="F24" s="10">
        <v>19993</v>
      </c>
      <c r="G24" s="10">
        <v>18719</v>
      </c>
      <c r="H24" s="10">
        <v>2431</v>
      </c>
      <c r="I24" s="10">
        <v>1612</v>
      </c>
      <c r="J24" s="10">
        <v>819</v>
      </c>
      <c r="K24" s="11">
        <v>605</v>
      </c>
      <c r="L24" s="10">
        <v>696</v>
      </c>
      <c r="M24" s="11">
        <v>356</v>
      </c>
      <c r="N24" s="10">
        <v>774</v>
      </c>
      <c r="O24" s="2">
        <f t="shared" si="0"/>
        <v>14.644179350061703</v>
      </c>
      <c r="P24" s="2">
        <f t="shared" si="1"/>
        <v>28.630193336075688</v>
      </c>
      <c r="Q24" s="2">
        <f t="shared" si="2"/>
        <v>24.886877828054299</v>
      </c>
      <c r="R24" s="2">
        <f t="shared" si="3"/>
        <v>31.838749485808311</v>
      </c>
      <c r="S24" s="2">
        <f t="shared" si="4"/>
        <v>100</v>
      </c>
    </row>
    <row r="25" spans="1:19">
      <c r="A25" s="6" t="s">
        <v>38</v>
      </c>
      <c r="B25" s="10">
        <v>44472</v>
      </c>
      <c r="C25" s="10">
        <v>22163</v>
      </c>
      <c r="D25" s="10">
        <v>22309</v>
      </c>
      <c r="E25" s="10">
        <v>42046</v>
      </c>
      <c r="F25" s="10">
        <v>20606</v>
      </c>
      <c r="G25" s="10">
        <v>21440</v>
      </c>
      <c r="H25" s="10">
        <v>2405</v>
      </c>
      <c r="I25" s="10">
        <v>1547</v>
      </c>
      <c r="J25" s="10">
        <v>858</v>
      </c>
      <c r="K25" s="11">
        <v>535</v>
      </c>
      <c r="L25" s="10">
        <v>739</v>
      </c>
      <c r="M25" s="11">
        <v>432</v>
      </c>
      <c r="N25" s="10">
        <v>699</v>
      </c>
      <c r="O25" s="2">
        <f t="shared" si="0"/>
        <v>17.962577962577964</v>
      </c>
      <c r="P25" s="2">
        <f t="shared" si="1"/>
        <v>30.72765072765073</v>
      </c>
      <c r="Q25" s="2">
        <f t="shared" si="2"/>
        <v>22.245322245322246</v>
      </c>
      <c r="R25" s="2">
        <f t="shared" si="3"/>
        <v>29.064449064449065</v>
      </c>
      <c r="S25" s="2">
        <f t="shared" si="4"/>
        <v>100</v>
      </c>
    </row>
    <row r="26" spans="1:19">
      <c r="A26" s="6" t="s">
        <v>39</v>
      </c>
      <c r="B26" s="10">
        <v>22167</v>
      </c>
      <c r="C26" s="10">
        <v>9481</v>
      </c>
      <c r="D26" s="10">
        <v>12686</v>
      </c>
      <c r="E26" s="10">
        <v>20865</v>
      </c>
      <c r="F26" s="10">
        <v>8593</v>
      </c>
      <c r="G26" s="10">
        <v>12272</v>
      </c>
      <c r="H26" s="10">
        <v>1295</v>
      </c>
      <c r="I26" s="10">
        <v>882</v>
      </c>
      <c r="J26" s="10">
        <v>413</v>
      </c>
      <c r="K26" s="11">
        <v>262</v>
      </c>
      <c r="L26" s="10">
        <v>542</v>
      </c>
      <c r="M26" s="11">
        <v>182</v>
      </c>
      <c r="N26" s="10">
        <v>309</v>
      </c>
      <c r="O26" s="2">
        <f t="shared" si="0"/>
        <v>14.054054054054054</v>
      </c>
      <c r="P26" s="2">
        <f t="shared" si="1"/>
        <v>41.853281853281857</v>
      </c>
      <c r="Q26" s="2">
        <f t="shared" si="2"/>
        <v>20.231660231660232</v>
      </c>
      <c r="R26" s="2">
        <f t="shared" si="3"/>
        <v>23.861003861003859</v>
      </c>
      <c r="S26" s="2">
        <f t="shared" si="4"/>
        <v>100</v>
      </c>
    </row>
    <row r="27" spans="1:19">
      <c r="A27" s="6" t="s">
        <v>40</v>
      </c>
      <c r="B27" s="10">
        <v>44876</v>
      </c>
      <c r="C27" s="10">
        <v>24403</v>
      </c>
      <c r="D27" s="10">
        <v>20473</v>
      </c>
      <c r="E27" s="10">
        <v>42201</v>
      </c>
      <c r="F27" s="10">
        <v>22341</v>
      </c>
      <c r="G27" s="10">
        <v>19860</v>
      </c>
      <c r="H27" s="10">
        <v>2659</v>
      </c>
      <c r="I27" s="10">
        <v>2052</v>
      </c>
      <c r="J27" s="10">
        <v>607</v>
      </c>
      <c r="K27" s="11">
        <v>532</v>
      </c>
      <c r="L27" s="10">
        <v>1257</v>
      </c>
      <c r="M27" s="11">
        <v>221</v>
      </c>
      <c r="N27" s="10">
        <v>649</v>
      </c>
      <c r="O27" s="2">
        <f t="shared" si="0"/>
        <v>8.3113952613764575</v>
      </c>
      <c r="P27" s="2">
        <f t="shared" si="1"/>
        <v>47.273411056788269</v>
      </c>
      <c r="Q27" s="2">
        <f t="shared" si="2"/>
        <v>20.007521624670929</v>
      </c>
      <c r="R27" s="2">
        <f t="shared" si="3"/>
        <v>24.407672057164348</v>
      </c>
      <c r="S27" s="2">
        <f t="shared" si="4"/>
        <v>100</v>
      </c>
    </row>
    <row r="28" spans="1:19">
      <c r="A28" s="6" t="s">
        <v>41</v>
      </c>
      <c r="B28" s="10">
        <v>31295</v>
      </c>
      <c r="C28" s="10">
        <v>16507</v>
      </c>
      <c r="D28" s="10">
        <v>14788</v>
      </c>
      <c r="E28" s="10">
        <v>29080</v>
      </c>
      <c r="F28" s="10">
        <v>14898</v>
      </c>
      <c r="G28" s="10">
        <v>14182</v>
      </c>
      <c r="H28" s="10">
        <v>2202</v>
      </c>
      <c r="I28" s="10">
        <v>1601</v>
      </c>
      <c r="J28" s="10">
        <v>601</v>
      </c>
      <c r="K28" s="11">
        <v>667</v>
      </c>
      <c r="L28" s="10">
        <v>767</v>
      </c>
      <c r="M28" s="11">
        <v>142</v>
      </c>
      <c r="N28" s="10">
        <v>626</v>
      </c>
      <c r="O28" s="2">
        <f t="shared" si="0"/>
        <v>6.4486830154405084</v>
      </c>
      <c r="P28" s="2">
        <f t="shared" si="1"/>
        <v>34.831970935513169</v>
      </c>
      <c r="Q28" s="2">
        <f t="shared" si="2"/>
        <v>30.290644868301541</v>
      </c>
      <c r="R28" s="2">
        <f t="shared" si="3"/>
        <v>28.428701180744774</v>
      </c>
      <c r="S28" s="2">
        <f t="shared" si="4"/>
        <v>100</v>
      </c>
    </row>
    <row r="29" spans="1:19">
      <c r="A29" s="6" t="s">
        <v>42</v>
      </c>
      <c r="B29" s="10">
        <v>24394</v>
      </c>
      <c r="C29" s="10">
        <v>11097</v>
      </c>
      <c r="D29" s="10">
        <v>13297</v>
      </c>
      <c r="E29" s="10">
        <v>23181</v>
      </c>
      <c r="F29" s="10">
        <v>10367</v>
      </c>
      <c r="G29" s="10">
        <v>12814</v>
      </c>
      <c r="H29" s="10">
        <v>1212</v>
      </c>
      <c r="I29" s="10">
        <v>730</v>
      </c>
      <c r="J29" s="10">
        <v>482</v>
      </c>
      <c r="K29" s="11">
        <v>255</v>
      </c>
      <c r="L29" s="10">
        <v>494</v>
      </c>
      <c r="M29" s="11">
        <v>135</v>
      </c>
      <c r="N29" s="10">
        <v>328</v>
      </c>
      <c r="O29" s="2">
        <f t="shared" si="0"/>
        <v>11.138613861386139</v>
      </c>
      <c r="P29" s="2">
        <f t="shared" si="1"/>
        <v>40.759075907590756</v>
      </c>
      <c r="Q29" s="2">
        <f t="shared" si="2"/>
        <v>21.03960396039604</v>
      </c>
      <c r="R29" s="2">
        <f t="shared" si="3"/>
        <v>27.062706270627064</v>
      </c>
      <c r="S29" s="2">
        <f t="shared" si="4"/>
        <v>100</v>
      </c>
    </row>
    <row r="30" spans="1:19">
      <c r="A30" s="6" t="s">
        <v>43</v>
      </c>
      <c r="B30" s="10">
        <v>127748</v>
      </c>
      <c r="C30" s="10">
        <v>65708</v>
      </c>
      <c r="D30" s="10">
        <v>62040</v>
      </c>
      <c r="E30" s="10">
        <v>119934</v>
      </c>
      <c r="F30" s="10">
        <v>61026</v>
      </c>
      <c r="G30" s="10">
        <v>58908</v>
      </c>
      <c r="H30" s="10">
        <v>7778</v>
      </c>
      <c r="I30" s="10">
        <v>4661</v>
      </c>
      <c r="J30" s="10">
        <v>3117</v>
      </c>
      <c r="K30" s="11">
        <v>1835</v>
      </c>
      <c r="L30" s="10">
        <v>2304</v>
      </c>
      <c r="M30" s="11">
        <v>2255</v>
      </c>
      <c r="N30" s="10">
        <v>1384</v>
      </c>
      <c r="O30" s="2">
        <f t="shared" si="0"/>
        <v>28.992028799177167</v>
      </c>
      <c r="P30" s="2">
        <f t="shared" si="1"/>
        <v>29.622010799691438</v>
      </c>
      <c r="Q30" s="2">
        <f t="shared" si="2"/>
        <v>23.592183080483416</v>
      </c>
      <c r="R30" s="2">
        <f t="shared" si="3"/>
        <v>17.793777320647983</v>
      </c>
      <c r="S30" s="2">
        <f t="shared" si="4"/>
        <v>100</v>
      </c>
    </row>
    <row r="31" spans="1:19">
      <c r="A31" s="6" t="s">
        <v>33</v>
      </c>
      <c r="B31" s="10">
        <v>630256</v>
      </c>
      <c r="C31" s="10">
        <v>350105</v>
      </c>
      <c r="D31" s="10">
        <v>280151</v>
      </c>
      <c r="E31" s="10">
        <v>588155</v>
      </c>
      <c r="F31" s="10">
        <v>322220</v>
      </c>
      <c r="G31" s="10">
        <v>265935</v>
      </c>
      <c r="H31" s="10">
        <v>41924</v>
      </c>
      <c r="I31" s="10">
        <v>27781</v>
      </c>
      <c r="J31" s="10">
        <v>14143</v>
      </c>
      <c r="K31" s="11">
        <v>8722</v>
      </c>
      <c r="L31" s="10">
        <v>14197</v>
      </c>
      <c r="M31" s="11">
        <v>8009</v>
      </c>
      <c r="N31" s="10">
        <v>10996</v>
      </c>
      <c r="O31" s="2">
        <f>M31/H31*100</f>
        <v>19.103616067169163</v>
      </c>
      <c r="P31" s="2">
        <f>L31/H31*100</f>
        <v>33.863658047896195</v>
      </c>
      <c r="Q31" s="2">
        <f>K31/H31*100</f>
        <v>20.804312565594884</v>
      </c>
      <c r="R31" s="2">
        <f>N31/H31*100</f>
        <v>26.228413319339754</v>
      </c>
      <c r="S31" s="2">
        <f>SUM(O31:R31)</f>
        <v>100</v>
      </c>
    </row>
    <row r="32" spans="1:19">
      <c r="A32" s="6" t="s">
        <v>46</v>
      </c>
      <c r="B32" s="10">
        <v>318934</v>
      </c>
      <c r="C32" s="10">
        <v>168524</v>
      </c>
      <c r="D32" s="10">
        <v>150410</v>
      </c>
      <c r="E32" s="10">
        <v>285171</v>
      </c>
      <c r="F32" s="10">
        <v>148388</v>
      </c>
      <c r="G32" s="10">
        <v>136783</v>
      </c>
      <c r="H32" s="10">
        <v>33601</v>
      </c>
      <c r="I32" s="10">
        <v>20038</v>
      </c>
      <c r="J32" s="10">
        <v>13563</v>
      </c>
      <c r="K32" s="11">
        <v>8362</v>
      </c>
      <c r="L32" s="10">
        <v>10768</v>
      </c>
      <c r="M32" s="11">
        <v>5112</v>
      </c>
      <c r="N32" s="10">
        <v>9359</v>
      </c>
      <c r="O32" s="2">
        <f>M32/H32*100</f>
        <v>15.213832921639236</v>
      </c>
      <c r="P32" s="2">
        <f>L32/H32*100</f>
        <v>32.046665277819116</v>
      </c>
      <c r="Q32" s="2">
        <f>K32/H32*100</f>
        <v>24.886164102258864</v>
      </c>
      <c r="R32" s="2">
        <f>N32/H32*100</f>
        <v>27.853337698282786</v>
      </c>
      <c r="S32" s="2">
        <f>SUM(O32:R32)</f>
        <v>100</v>
      </c>
    </row>
    <row r="33" spans="1:19">
      <c r="A33" s="6" t="s">
        <v>45</v>
      </c>
      <c r="B33" s="10">
        <v>499479</v>
      </c>
      <c r="C33" s="10">
        <v>266245</v>
      </c>
      <c r="D33" s="10">
        <v>233234</v>
      </c>
      <c r="E33" s="10">
        <v>447811</v>
      </c>
      <c r="F33" s="10">
        <v>234448</v>
      </c>
      <c r="G33" s="10">
        <v>213363</v>
      </c>
      <c r="H33" s="10">
        <v>51403</v>
      </c>
      <c r="I33" s="10">
        <v>31628</v>
      </c>
      <c r="J33" s="10">
        <v>19775</v>
      </c>
      <c r="K33" s="11">
        <v>13118</v>
      </c>
      <c r="L33" s="10">
        <v>16970</v>
      </c>
      <c r="M33" s="11">
        <v>6440</v>
      </c>
      <c r="N33" s="10">
        <v>14875</v>
      </c>
      <c r="O33" s="2">
        <f>M33/H33*100</f>
        <v>12.528451646791044</v>
      </c>
      <c r="P33" s="2">
        <f>L33/H33*100</f>
        <v>33.013637336342242</v>
      </c>
      <c r="Q33" s="2">
        <f>K33/H33*100</f>
        <v>25.51991128922436</v>
      </c>
      <c r="R33" s="2">
        <f>N33/H33*100</f>
        <v>28.937999727642357</v>
      </c>
      <c r="S33" s="2">
        <f>SUM(O33:R33)</f>
        <v>100</v>
      </c>
    </row>
    <row r="34" spans="1:19">
      <c r="A34" s="6" t="s">
        <v>145</v>
      </c>
      <c r="B34" s="10">
        <f>B33-B32</f>
        <v>180545</v>
      </c>
      <c r="C34" s="10">
        <f t="shared" ref="C34:N34" si="5">C33-C32</f>
        <v>97721</v>
      </c>
      <c r="D34" s="10">
        <f t="shared" si="5"/>
        <v>82824</v>
      </c>
      <c r="E34" s="10">
        <f t="shared" si="5"/>
        <v>162640</v>
      </c>
      <c r="F34" s="10">
        <f t="shared" si="5"/>
        <v>86060</v>
      </c>
      <c r="G34" s="10">
        <f t="shared" si="5"/>
        <v>76580</v>
      </c>
      <c r="H34" s="10">
        <f t="shared" si="5"/>
        <v>17802</v>
      </c>
      <c r="I34" s="10">
        <f t="shared" si="5"/>
        <v>11590</v>
      </c>
      <c r="J34" s="10">
        <f t="shared" si="5"/>
        <v>6212</v>
      </c>
      <c r="K34" s="10">
        <f t="shared" si="5"/>
        <v>4756</v>
      </c>
      <c r="L34" s="10">
        <f t="shared" si="5"/>
        <v>6202</v>
      </c>
      <c r="M34" s="10">
        <f t="shared" si="5"/>
        <v>1328</v>
      </c>
      <c r="N34" s="10">
        <f t="shared" si="5"/>
        <v>5516</v>
      </c>
      <c r="O34" s="2">
        <f>M34/H34*100</f>
        <v>7.4598359734861255</v>
      </c>
      <c r="P34" s="2">
        <f>L34/H34*100</f>
        <v>34.838782159307939</v>
      </c>
      <c r="Q34" s="2">
        <f>K34/H34*100</f>
        <v>26.716099314683746</v>
      </c>
      <c r="R34" s="2">
        <f>N34/H34*100</f>
        <v>30.985282552522186</v>
      </c>
      <c r="S34" s="2">
        <f>SUM(O34:R34)</f>
        <v>100</v>
      </c>
    </row>
    <row r="35" spans="1:19">
      <c r="A35" s="6" t="s">
        <v>47</v>
      </c>
      <c r="B35" s="10">
        <v>68623</v>
      </c>
      <c r="C35" s="10">
        <v>37172</v>
      </c>
      <c r="D35" s="10">
        <v>31451</v>
      </c>
      <c r="E35" s="10">
        <v>63772</v>
      </c>
      <c r="F35" s="10">
        <v>33807</v>
      </c>
      <c r="G35" s="10">
        <v>29965</v>
      </c>
      <c r="H35" s="10">
        <v>4811</v>
      </c>
      <c r="I35" s="10">
        <v>3330</v>
      </c>
      <c r="J35" s="10">
        <v>1481</v>
      </c>
      <c r="K35" s="11">
        <v>1038</v>
      </c>
      <c r="L35" s="10">
        <v>1600</v>
      </c>
      <c r="M35" s="11">
        <v>370</v>
      </c>
      <c r="N35" s="10">
        <v>1803</v>
      </c>
      <c r="O35" s="2">
        <f t="shared" si="0"/>
        <v>7.690708792350863</v>
      </c>
      <c r="P35" s="2">
        <f t="shared" si="1"/>
        <v>33.257119102057786</v>
      </c>
      <c r="Q35" s="2">
        <f t="shared" si="2"/>
        <v>21.575556017459988</v>
      </c>
      <c r="R35" s="2">
        <f t="shared" si="3"/>
        <v>37.476616088131365</v>
      </c>
      <c r="S35" s="2">
        <f t="shared" si="4"/>
        <v>100</v>
      </c>
    </row>
    <row r="36" spans="1:19">
      <c r="A36" s="6" t="s">
        <v>48</v>
      </c>
      <c r="B36" s="10">
        <v>51292</v>
      </c>
      <c r="C36" s="10">
        <v>25395</v>
      </c>
      <c r="D36" s="10">
        <v>25897</v>
      </c>
      <c r="E36" s="10">
        <v>48007</v>
      </c>
      <c r="F36" s="10">
        <v>23429</v>
      </c>
      <c r="G36" s="10">
        <v>24578</v>
      </c>
      <c r="H36" s="10">
        <v>3270</v>
      </c>
      <c r="I36" s="10">
        <v>1959</v>
      </c>
      <c r="J36" s="10">
        <v>1311</v>
      </c>
      <c r="K36" s="11">
        <v>765</v>
      </c>
      <c r="L36" s="10">
        <v>1235</v>
      </c>
      <c r="M36" s="11">
        <v>351</v>
      </c>
      <c r="N36" s="10">
        <v>919</v>
      </c>
      <c r="O36" s="2">
        <f t="shared" si="0"/>
        <v>10.733944954128441</v>
      </c>
      <c r="P36" s="2">
        <f t="shared" si="1"/>
        <v>37.767584097859327</v>
      </c>
      <c r="Q36" s="2">
        <f t="shared" si="2"/>
        <v>23.394495412844037</v>
      </c>
      <c r="R36" s="2">
        <f t="shared" si="3"/>
        <v>28.103975535168196</v>
      </c>
      <c r="S36" s="2">
        <f t="shared" si="4"/>
        <v>100</v>
      </c>
    </row>
    <row r="37" spans="1:19">
      <c r="A37" s="6" t="s">
        <v>49</v>
      </c>
      <c r="B37" s="10">
        <v>90498</v>
      </c>
      <c r="C37" s="10">
        <v>46931</v>
      </c>
      <c r="D37" s="10">
        <v>43567</v>
      </c>
      <c r="E37" s="10">
        <v>85417</v>
      </c>
      <c r="F37" s="10">
        <v>43673</v>
      </c>
      <c r="G37" s="10">
        <v>41744</v>
      </c>
      <c r="H37" s="10">
        <v>5044</v>
      </c>
      <c r="I37" s="10">
        <v>3238</v>
      </c>
      <c r="J37" s="10">
        <v>1806</v>
      </c>
      <c r="K37" s="11">
        <v>1220</v>
      </c>
      <c r="L37" s="10">
        <v>1886</v>
      </c>
      <c r="M37" s="11">
        <v>758</v>
      </c>
      <c r="N37" s="10">
        <v>1180</v>
      </c>
      <c r="O37" s="2">
        <f t="shared" si="0"/>
        <v>15.027755749405234</v>
      </c>
      <c r="P37" s="2">
        <f t="shared" si="1"/>
        <v>37.390959555908012</v>
      </c>
      <c r="Q37" s="2">
        <f t="shared" si="2"/>
        <v>24.187153053132434</v>
      </c>
      <c r="R37" s="2">
        <f t="shared" si="3"/>
        <v>23.394131641554321</v>
      </c>
      <c r="S37" s="2">
        <f t="shared" si="4"/>
        <v>100</v>
      </c>
    </row>
    <row r="38" spans="1:19">
      <c r="A38" s="6" t="s">
        <v>50</v>
      </c>
      <c r="B38" s="10">
        <v>21703</v>
      </c>
      <c r="C38" s="10">
        <v>12093</v>
      </c>
      <c r="D38" s="10">
        <v>9610</v>
      </c>
      <c r="E38" s="10">
        <v>20612</v>
      </c>
      <c r="F38" s="10">
        <v>11370</v>
      </c>
      <c r="G38" s="10">
        <v>9242</v>
      </c>
      <c r="H38" s="10">
        <v>1088</v>
      </c>
      <c r="I38" s="10">
        <v>720</v>
      </c>
      <c r="J38" s="10">
        <v>368</v>
      </c>
      <c r="K38" s="11">
        <v>295</v>
      </c>
      <c r="L38" s="10">
        <v>383</v>
      </c>
      <c r="M38" s="11">
        <v>121</v>
      </c>
      <c r="N38" s="10">
        <v>289</v>
      </c>
      <c r="O38" s="2">
        <f t="shared" si="0"/>
        <v>11.121323529411764</v>
      </c>
      <c r="P38" s="2">
        <f t="shared" si="1"/>
        <v>35.202205882352942</v>
      </c>
      <c r="Q38" s="2">
        <f t="shared" si="2"/>
        <v>27.113970588235293</v>
      </c>
      <c r="R38" s="2">
        <f t="shared" si="3"/>
        <v>26.5625</v>
      </c>
      <c r="S38" s="2">
        <f t="shared" si="4"/>
        <v>100</v>
      </c>
    </row>
    <row r="39" spans="1:19">
      <c r="A39" s="6" t="s">
        <v>51</v>
      </c>
      <c r="B39" s="10">
        <v>38629</v>
      </c>
      <c r="C39" s="10">
        <v>21458</v>
      </c>
      <c r="D39" s="10">
        <v>17171</v>
      </c>
      <c r="E39" s="10">
        <v>35951</v>
      </c>
      <c r="F39" s="10">
        <v>19551</v>
      </c>
      <c r="G39" s="10">
        <v>16400</v>
      </c>
      <c r="H39" s="10">
        <v>2668</v>
      </c>
      <c r="I39" s="10">
        <v>1901</v>
      </c>
      <c r="J39" s="10">
        <v>767</v>
      </c>
      <c r="K39" s="11">
        <v>713</v>
      </c>
      <c r="L39" s="10">
        <v>721</v>
      </c>
      <c r="M39" s="11">
        <v>181</v>
      </c>
      <c r="N39" s="10">
        <v>1053</v>
      </c>
      <c r="O39" s="2">
        <f t="shared" si="0"/>
        <v>6.7841079460269862</v>
      </c>
      <c r="P39" s="2">
        <f t="shared" si="1"/>
        <v>27.023988005997001</v>
      </c>
      <c r="Q39" s="2">
        <f t="shared" si="2"/>
        <v>26.72413793103448</v>
      </c>
      <c r="R39" s="2">
        <f t="shared" si="3"/>
        <v>39.467766116941526</v>
      </c>
      <c r="S39" s="2">
        <f t="shared" si="4"/>
        <v>100</v>
      </c>
    </row>
    <row r="40" spans="1:19">
      <c r="A40" s="6" t="s">
        <v>52</v>
      </c>
      <c r="B40" s="10">
        <v>44159</v>
      </c>
      <c r="C40" s="10">
        <v>22961</v>
      </c>
      <c r="D40" s="10">
        <v>21198</v>
      </c>
      <c r="E40" s="10">
        <v>41184</v>
      </c>
      <c r="F40" s="10">
        <v>21019</v>
      </c>
      <c r="G40" s="10">
        <v>20165</v>
      </c>
      <c r="H40" s="10">
        <v>2966</v>
      </c>
      <c r="I40" s="10">
        <v>1935</v>
      </c>
      <c r="J40" s="10">
        <v>1031</v>
      </c>
      <c r="K40" s="11">
        <v>752</v>
      </c>
      <c r="L40" s="10">
        <v>1287</v>
      </c>
      <c r="M40" s="11">
        <v>222</v>
      </c>
      <c r="N40" s="10">
        <v>705</v>
      </c>
      <c r="O40" s="2">
        <f t="shared" si="0"/>
        <v>7.4848280512474723</v>
      </c>
      <c r="P40" s="2">
        <f t="shared" si="1"/>
        <v>43.391773432231965</v>
      </c>
      <c r="Q40" s="2">
        <f t="shared" si="2"/>
        <v>25.354012137559</v>
      </c>
      <c r="R40" s="2">
        <f t="shared" si="3"/>
        <v>23.769386378961567</v>
      </c>
      <c r="S40" s="2">
        <f t="shared" si="4"/>
        <v>100</v>
      </c>
    </row>
    <row r="41" spans="1:19">
      <c r="A41" s="6" t="s">
        <v>44</v>
      </c>
      <c r="B41" s="10">
        <v>814383</v>
      </c>
      <c r="C41" s="10">
        <v>432255</v>
      </c>
      <c r="D41" s="10">
        <v>382128</v>
      </c>
      <c r="E41" s="10">
        <v>742754</v>
      </c>
      <c r="F41" s="10">
        <v>387297</v>
      </c>
      <c r="G41" s="10">
        <v>355457</v>
      </c>
      <c r="H41" s="10">
        <v>71250</v>
      </c>
      <c r="I41" s="10">
        <v>44711</v>
      </c>
      <c r="J41" s="10">
        <v>26539</v>
      </c>
      <c r="K41" s="11">
        <v>17901</v>
      </c>
      <c r="L41" s="10">
        <v>24082</v>
      </c>
      <c r="M41" s="11">
        <v>8443</v>
      </c>
      <c r="N41" s="10">
        <v>20824</v>
      </c>
      <c r="O41" s="2">
        <f>M41/H41*100</f>
        <v>11.849824561403508</v>
      </c>
      <c r="P41" s="2">
        <f>L41/H41*100</f>
        <v>33.799298245614033</v>
      </c>
      <c r="Q41" s="2">
        <f>K41/H41*100</f>
        <v>25.124210526315789</v>
      </c>
      <c r="R41" s="2">
        <f>N41/H41*100</f>
        <v>29.226666666666667</v>
      </c>
      <c r="S41" s="2">
        <f>SUM(O41:R41)</f>
        <v>100</v>
      </c>
    </row>
    <row r="42" spans="1:19">
      <c r="A42" s="6" t="s">
        <v>54</v>
      </c>
      <c r="B42" s="10">
        <v>56206</v>
      </c>
      <c r="C42" s="10">
        <v>28627</v>
      </c>
      <c r="D42" s="10">
        <v>27579</v>
      </c>
      <c r="E42" s="10">
        <v>53117</v>
      </c>
      <c r="F42" s="10">
        <v>26651</v>
      </c>
      <c r="G42" s="10">
        <v>26466</v>
      </c>
      <c r="H42" s="10">
        <v>3061</v>
      </c>
      <c r="I42" s="10">
        <v>1955</v>
      </c>
      <c r="J42" s="10">
        <v>1106</v>
      </c>
      <c r="K42" s="11">
        <v>873</v>
      </c>
      <c r="L42" s="10">
        <v>1020</v>
      </c>
      <c r="M42" s="11">
        <v>437</v>
      </c>
      <c r="N42" s="10">
        <v>731</v>
      </c>
      <c r="O42" s="2">
        <f t="shared" si="0"/>
        <v>14.276380267886314</v>
      </c>
      <c r="P42" s="2">
        <f t="shared" si="1"/>
        <v>33.322443645867359</v>
      </c>
      <c r="Q42" s="2">
        <f t="shared" si="2"/>
        <v>28.520091473374716</v>
      </c>
      <c r="R42" s="2">
        <f t="shared" si="3"/>
        <v>23.881084612871611</v>
      </c>
      <c r="S42" s="2">
        <f t="shared" si="4"/>
        <v>100</v>
      </c>
    </row>
    <row r="43" spans="1:19">
      <c r="A43" s="6" t="s">
        <v>55</v>
      </c>
      <c r="B43" s="10">
        <v>45849</v>
      </c>
      <c r="C43" s="10">
        <v>22184</v>
      </c>
      <c r="D43" s="10">
        <v>23665</v>
      </c>
      <c r="E43" s="10">
        <v>42070</v>
      </c>
      <c r="F43" s="10">
        <v>19751</v>
      </c>
      <c r="G43" s="10">
        <v>22319</v>
      </c>
      <c r="H43" s="10">
        <v>3769</v>
      </c>
      <c r="I43" s="10">
        <v>2426</v>
      </c>
      <c r="J43" s="10">
        <v>1343</v>
      </c>
      <c r="K43" s="11">
        <v>868</v>
      </c>
      <c r="L43" s="10">
        <v>1048</v>
      </c>
      <c r="M43" s="11">
        <v>250</v>
      </c>
      <c r="N43" s="10">
        <v>1603</v>
      </c>
      <c r="O43" s="2">
        <f t="shared" si="0"/>
        <v>6.6330591668877688</v>
      </c>
      <c r="P43" s="2">
        <f t="shared" si="1"/>
        <v>27.805784027593528</v>
      </c>
      <c r="Q43" s="2">
        <f t="shared" si="2"/>
        <v>23.029981427434333</v>
      </c>
      <c r="R43" s="2">
        <f t="shared" si="3"/>
        <v>42.53117537808437</v>
      </c>
      <c r="S43" s="2">
        <f t="shared" si="4"/>
        <v>100</v>
      </c>
    </row>
    <row r="44" spans="1:19">
      <c r="A44" s="6" t="s">
        <v>56</v>
      </c>
      <c r="B44" s="10">
        <v>61567</v>
      </c>
      <c r="C44" s="10">
        <v>32129</v>
      </c>
      <c r="D44" s="10">
        <v>29438</v>
      </c>
      <c r="E44" s="10">
        <v>55315</v>
      </c>
      <c r="F44" s="10">
        <v>27747</v>
      </c>
      <c r="G44" s="10">
        <v>27568</v>
      </c>
      <c r="H44" s="10">
        <v>6224</v>
      </c>
      <c r="I44" s="10">
        <v>4363</v>
      </c>
      <c r="J44" s="10">
        <v>1861</v>
      </c>
      <c r="K44" s="11">
        <v>1201</v>
      </c>
      <c r="L44" s="10">
        <v>1815</v>
      </c>
      <c r="M44" s="11">
        <v>379</v>
      </c>
      <c r="N44" s="10">
        <v>2829</v>
      </c>
      <c r="O44" s="2">
        <f t="shared" si="0"/>
        <v>6.0893316195372744</v>
      </c>
      <c r="P44" s="2">
        <f t="shared" si="1"/>
        <v>29.161311053984573</v>
      </c>
      <c r="Q44" s="2">
        <f t="shared" si="2"/>
        <v>19.296272493573266</v>
      </c>
      <c r="R44" s="2">
        <f t="shared" si="3"/>
        <v>45.453084832904885</v>
      </c>
      <c r="S44" s="2">
        <f t="shared" si="4"/>
        <v>100</v>
      </c>
    </row>
    <row r="45" spans="1:19">
      <c r="A45" s="6" t="s">
        <v>57</v>
      </c>
      <c r="B45" s="10">
        <v>13948</v>
      </c>
      <c r="C45" s="10">
        <v>6812</v>
      </c>
      <c r="D45" s="10">
        <v>7136</v>
      </c>
      <c r="E45" s="10">
        <v>13293</v>
      </c>
      <c r="F45" s="10">
        <v>6441</v>
      </c>
      <c r="G45" s="10">
        <v>6852</v>
      </c>
      <c r="H45" s="10">
        <v>654</v>
      </c>
      <c r="I45" s="10">
        <v>370</v>
      </c>
      <c r="J45" s="10">
        <v>284</v>
      </c>
      <c r="K45" s="11">
        <v>108</v>
      </c>
      <c r="L45" s="10">
        <v>197</v>
      </c>
      <c r="M45" s="11">
        <v>56</v>
      </c>
      <c r="N45" s="10">
        <v>293</v>
      </c>
      <c r="O45" s="2">
        <f t="shared" si="0"/>
        <v>8.5626911314984699</v>
      </c>
      <c r="P45" s="2">
        <f t="shared" si="1"/>
        <v>30.122324159021407</v>
      </c>
      <c r="Q45" s="2">
        <f t="shared" si="2"/>
        <v>16.513761467889911</v>
      </c>
      <c r="R45" s="2">
        <f t="shared" si="3"/>
        <v>44.801223241590215</v>
      </c>
      <c r="S45" s="2">
        <f t="shared" si="4"/>
        <v>100</v>
      </c>
    </row>
    <row r="46" spans="1:19">
      <c r="A46" s="6" t="s">
        <v>58</v>
      </c>
      <c r="B46" s="10">
        <v>56613</v>
      </c>
      <c r="C46" s="10">
        <v>28155</v>
      </c>
      <c r="D46" s="10">
        <v>28458</v>
      </c>
      <c r="E46" s="10">
        <v>53453</v>
      </c>
      <c r="F46" s="10">
        <v>26159</v>
      </c>
      <c r="G46" s="10">
        <v>27294</v>
      </c>
      <c r="H46" s="10">
        <v>3125</v>
      </c>
      <c r="I46" s="10">
        <v>1975</v>
      </c>
      <c r="J46" s="10">
        <v>1150</v>
      </c>
      <c r="K46" s="11">
        <v>708</v>
      </c>
      <c r="L46" s="10">
        <v>1046</v>
      </c>
      <c r="M46" s="11">
        <v>455</v>
      </c>
      <c r="N46" s="10">
        <v>916</v>
      </c>
      <c r="O46" s="2">
        <f t="shared" si="0"/>
        <v>14.56</v>
      </c>
      <c r="P46" s="2">
        <f t="shared" si="1"/>
        <v>33.472000000000001</v>
      </c>
      <c r="Q46" s="2">
        <f t="shared" si="2"/>
        <v>22.656000000000002</v>
      </c>
      <c r="R46" s="2">
        <f t="shared" si="3"/>
        <v>29.311999999999998</v>
      </c>
      <c r="S46" s="2">
        <f t="shared" si="4"/>
        <v>100</v>
      </c>
    </row>
    <row r="47" spans="1:19">
      <c r="A47" s="6" t="s">
        <v>59</v>
      </c>
      <c r="B47" s="10">
        <v>25509</v>
      </c>
      <c r="C47" s="10">
        <v>12717</v>
      </c>
      <c r="D47" s="10">
        <v>12792</v>
      </c>
      <c r="E47" s="10">
        <v>24011</v>
      </c>
      <c r="F47" s="10">
        <v>11709</v>
      </c>
      <c r="G47" s="10">
        <v>12302</v>
      </c>
      <c r="H47" s="10">
        <v>1491</v>
      </c>
      <c r="I47" s="10">
        <v>1002</v>
      </c>
      <c r="J47" s="10">
        <v>489</v>
      </c>
      <c r="K47" s="11">
        <v>346</v>
      </c>
      <c r="L47" s="10">
        <v>506</v>
      </c>
      <c r="M47" s="11">
        <v>155</v>
      </c>
      <c r="N47" s="10">
        <v>484</v>
      </c>
      <c r="O47" s="2">
        <f t="shared" si="0"/>
        <v>10.395707578806171</v>
      </c>
      <c r="P47" s="2">
        <f t="shared" si="1"/>
        <v>33.936955063715629</v>
      </c>
      <c r="Q47" s="2">
        <f t="shared" si="2"/>
        <v>23.205902079141516</v>
      </c>
      <c r="R47" s="2">
        <f t="shared" si="3"/>
        <v>32.461435278336687</v>
      </c>
      <c r="S47" s="2">
        <f t="shared" si="4"/>
        <v>100</v>
      </c>
    </row>
    <row r="48" spans="1:19">
      <c r="A48" s="6" t="s">
        <v>60</v>
      </c>
      <c r="B48" s="10">
        <v>55408</v>
      </c>
      <c r="C48" s="10">
        <v>29212</v>
      </c>
      <c r="D48" s="10">
        <v>26196</v>
      </c>
      <c r="E48" s="10">
        <v>52020</v>
      </c>
      <c r="F48" s="10">
        <v>26925</v>
      </c>
      <c r="G48" s="10">
        <v>25095</v>
      </c>
      <c r="H48" s="10">
        <v>3356</v>
      </c>
      <c r="I48" s="10">
        <v>2263</v>
      </c>
      <c r="J48" s="10">
        <v>1093</v>
      </c>
      <c r="K48" s="11">
        <v>649</v>
      </c>
      <c r="L48" s="10">
        <v>1249</v>
      </c>
      <c r="M48" s="11">
        <v>299</v>
      </c>
      <c r="N48" s="10">
        <v>1159</v>
      </c>
      <c r="O48" s="2">
        <f t="shared" si="0"/>
        <v>8.9094159713945178</v>
      </c>
      <c r="P48" s="2">
        <f t="shared" si="1"/>
        <v>37.216924910607865</v>
      </c>
      <c r="Q48" s="2">
        <f t="shared" si="2"/>
        <v>19.338498212157329</v>
      </c>
      <c r="R48" s="2">
        <f t="shared" si="3"/>
        <v>34.535160905840286</v>
      </c>
      <c r="S48" s="2">
        <f t="shared" si="4"/>
        <v>100</v>
      </c>
    </row>
    <row r="49" spans="1:19">
      <c r="A49" s="6" t="s">
        <v>61</v>
      </c>
      <c r="B49" s="10">
        <v>46217</v>
      </c>
      <c r="C49" s="10">
        <v>24222</v>
      </c>
      <c r="D49" s="10">
        <v>21995</v>
      </c>
      <c r="E49" s="10">
        <v>42909</v>
      </c>
      <c r="F49" s="10">
        <v>22042</v>
      </c>
      <c r="G49" s="10">
        <v>20867</v>
      </c>
      <c r="H49" s="10">
        <v>3290</v>
      </c>
      <c r="I49" s="10">
        <v>2171</v>
      </c>
      <c r="J49" s="10">
        <v>1119</v>
      </c>
      <c r="K49" s="11">
        <v>695</v>
      </c>
      <c r="L49" s="10">
        <v>1177</v>
      </c>
      <c r="M49" s="11">
        <v>248</v>
      </c>
      <c r="N49" s="10">
        <v>1170</v>
      </c>
      <c r="O49" s="2">
        <f t="shared" si="0"/>
        <v>7.5379939209726441</v>
      </c>
      <c r="P49" s="2">
        <f t="shared" si="1"/>
        <v>35.775075987841944</v>
      </c>
      <c r="Q49" s="2">
        <f t="shared" si="2"/>
        <v>21.124620060790271</v>
      </c>
      <c r="R49" s="2">
        <f t="shared" si="3"/>
        <v>35.562310030395139</v>
      </c>
      <c r="S49" s="2">
        <f t="shared" si="4"/>
        <v>100</v>
      </c>
    </row>
    <row r="50" spans="1:19">
      <c r="A50" s="6" t="s">
        <v>62</v>
      </c>
      <c r="B50" s="10">
        <v>60820</v>
      </c>
      <c r="C50" s="10">
        <v>32158</v>
      </c>
      <c r="D50" s="10">
        <v>28662</v>
      </c>
      <c r="E50" s="10">
        <v>56288</v>
      </c>
      <c r="F50" s="10">
        <v>28906</v>
      </c>
      <c r="G50" s="10">
        <v>27382</v>
      </c>
      <c r="H50" s="10">
        <v>4514</v>
      </c>
      <c r="I50" s="10">
        <v>3241</v>
      </c>
      <c r="J50" s="10">
        <v>1273</v>
      </c>
      <c r="K50" s="11">
        <v>829</v>
      </c>
      <c r="L50" s="10">
        <v>1172</v>
      </c>
      <c r="M50" s="11">
        <v>361</v>
      </c>
      <c r="N50" s="10">
        <v>2152</v>
      </c>
      <c r="O50" s="2">
        <f t="shared" si="0"/>
        <v>7.9973416038989802</v>
      </c>
      <c r="P50" s="2">
        <f t="shared" si="1"/>
        <v>25.963668586619406</v>
      </c>
      <c r="Q50" s="2">
        <f t="shared" si="2"/>
        <v>18.365086397873284</v>
      </c>
      <c r="R50" s="2">
        <f t="shared" si="3"/>
        <v>47.673903411608329</v>
      </c>
      <c r="S50" s="2">
        <f t="shared" si="4"/>
        <v>100</v>
      </c>
    </row>
    <row r="51" spans="1:19">
      <c r="A51" s="6" t="s">
        <v>63</v>
      </c>
      <c r="B51" s="10">
        <v>29277</v>
      </c>
      <c r="C51" s="10">
        <v>13989</v>
      </c>
      <c r="D51" s="10">
        <v>15288</v>
      </c>
      <c r="E51" s="10">
        <v>28024</v>
      </c>
      <c r="F51" s="10">
        <v>13235</v>
      </c>
      <c r="G51" s="10">
        <v>14789</v>
      </c>
      <c r="H51" s="10">
        <v>1245</v>
      </c>
      <c r="I51" s="10">
        <v>750</v>
      </c>
      <c r="J51" s="10">
        <v>495</v>
      </c>
      <c r="K51" s="11">
        <v>222</v>
      </c>
      <c r="L51" s="10">
        <v>407</v>
      </c>
      <c r="M51" s="11">
        <v>207</v>
      </c>
      <c r="N51" s="10">
        <v>409</v>
      </c>
      <c r="O51" s="2">
        <f t="shared" si="0"/>
        <v>16.626506024096386</v>
      </c>
      <c r="P51" s="2">
        <f t="shared" si="1"/>
        <v>32.690763052208837</v>
      </c>
      <c r="Q51" s="2">
        <f t="shared" si="2"/>
        <v>17.831325301204821</v>
      </c>
      <c r="R51" s="2">
        <f t="shared" si="3"/>
        <v>32.851405622489963</v>
      </c>
      <c r="S51" s="2">
        <f t="shared" si="4"/>
        <v>100.00000000000001</v>
      </c>
    </row>
    <row r="52" spans="1:19">
      <c r="A52" s="6" t="s">
        <v>64</v>
      </c>
      <c r="B52" s="10">
        <v>46154</v>
      </c>
      <c r="C52" s="10">
        <v>25064</v>
      </c>
      <c r="D52" s="10">
        <v>21090</v>
      </c>
      <c r="E52" s="10">
        <v>42277</v>
      </c>
      <c r="F52" s="10">
        <v>22453</v>
      </c>
      <c r="G52" s="10">
        <v>19824</v>
      </c>
      <c r="H52" s="10">
        <v>3863</v>
      </c>
      <c r="I52" s="10">
        <v>2605</v>
      </c>
      <c r="J52" s="10">
        <v>1258</v>
      </c>
      <c r="K52" s="11">
        <v>974</v>
      </c>
      <c r="L52" s="10">
        <v>1060</v>
      </c>
      <c r="M52" s="11">
        <v>357</v>
      </c>
      <c r="N52" s="10">
        <v>1472</v>
      </c>
      <c r="O52" s="2">
        <f t="shared" si="0"/>
        <v>9.2415221330572095</v>
      </c>
      <c r="P52" s="2">
        <f t="shared" si="1"/>
        <v>27.439813616360343</v>
      </c>
      <c r="Q52" s="2">
        <f t="shared" si="2"/>
        <v>25.213564587108468</v>
      </c>
      <c r="R52" s="2">
        <f t="shared" si="3"/>
        <v>38.105099663473986</v>
      </c>
      <c r="S52" s="2">
        <f t="shared" si="4"/>
        <v>100</v>
      </c>
    </row>
    <row r="53" spans="1:19">
      <c r="A53" s="6" t="s">
        <v>53</v>
      </c>
      <c r="B53" s="10">
        <v>497568</v>
      </c>
      <c r="C53" s="10">
        <v>255269</v>
      </c>
      <c r="D53" s="10">
        <v>242299</v>
      </c>
      <c r="E53" s="10">
        <v>462777</v>
      </c>
      <c r="F53" s="10">
        <v>232019</v>
      </c>
      <c r="G53" s="10">
        <v>230758</v>
      </c>
      <c r="H53" s="10">
        <v>34592</v>
      </c>
      <c r="I53" s="10">
        <v>23121</v>
      </c>
      <c r="J53" s="10">
        <v>11471</v>
      </c>
      <c r="K53" s="11">
        <v>7473</v>
      </c>
      <c r="L53" s="10">
        <v>10697</v>
      </c>
      <c r="M53" s="11">
        <v>3204</v>
      </c>
      <c r="N53" s="10">
        <v>13218</v>
      </c>
      <c r="O53" s="2">
        <f>M53/H53*100</f>
        <v>9.2622571692876967</v>
      </c>
      <c r="P53" s="2">
        <f>L53/H53*100</f>
        <v>30.923334875115632</v>
      </c>
      <c r="Q53" s="2">
        <f>K53/H53*100</f>
        <v>21.603260869565215</v>
      </c>
      <c r="R53" s="2">
        <f>N53/H53*100</f>
        <v>38.211147086031453</v>
      </c>
      <c r="S53" s="2">
        <f>SUM(O53:R53)</f>
        <v>100</v>
      </c>
    </row>
    <row r="54" spans="1:19">
      <c r="A54" s="6" t="s">
        <v>66</v>
      </c>
      <c r="B54" s="10">
        <v>20554</v>
      </c>
      <c r="C54" s="10">
        <v>9476</v>
      </c>
      <c r="D54" s="10">
        <v>11078</v>
      </c>
      <c r="E54" s="10">
        <v>18992</v>
      </c>
      <c r="F54" s="10">
        <v>8565</v>
      </c>
      <c r="G54" s="10">
        <v>10427</v>
      </c>
      <c r="H54" s="10">
        <v>1536</v>
      </c>
      <c r="I54" s="10">
        <v>891</v>
      </c>
      <c r="J54" s="10">
        <v>645</v>
      </c>
      <c r="K54" s="11">
        <v>406</v>
      </c>
      <c r="L54" s="10">
        <v>465</v>
      </c>
      <c r="M54" s="11">
        <v>138</v>
      </c>
      <c r="N54" s="10">
        <v>527</v>
      </c>
      <c r="O54" s="2">
        <f t="shared" si="0"/>
        <v>8.984375</v>
      </c>
      <c r="P54" s="2">
        <f t="shared" si="1"/>
        <v>30.2734375</v>
      </c>
      <c r="Q54" s="2">
        <f t="shared" si="2"/>
        <v>26.432291666666668</v>
      </c>
      <c r="R54" s="2">
        <f t="shared" si="3"/>
        <v>34.309895833333329</v>
      </c>
      <c r="S54" s="2">
        <f t="shared" si="4"/>
        <v>100</v>
      </c>
    </row>
    <row r="55" spans="1:19">
      <c r="A55" s="6" t="s">
        <v>67</v>
      </c>
      <c r="B55" s="10">
        <v>33985</v>
      </c>
      <c r="C55" s="10">
        <v>22929</v>
      </c>
      <c r="D55" s="10">
        <v>11056</v>
      </c>
      <c r="E55" s="10">
        <v>32359</v>
      </c>
      <c r="F55" s="10">
        <v>21722</v>
      </c>
      <c r="G55" s="10">
        <v>10637</v>
      </c>
      <c r="H55" s="10">
        <v>1621</v>
      </c>
      <c r="I55" s="10">
        <v>1203</v>
      </c>
      <c r="J55" s="10">
        <v>418</v>
      </c>
      <c r="K55" s="11">
        <v>387</v>
      </c>
      <c r="L55" s="10">
        <v>623</v>
      </c>
      <c r="M55" s="11">
        <v>160</v>
      </c>
      <c r="N55" s="10">
        <v>451</v>
      </c>
      <c r="O55" s="2">
        <f t="shared" si="0"/>
        <v>9.8704503392967311</v>
      </c>
      <c r="P55" s="2">
        <f t="shared" si="1"/>
        <v>38.433066008636644</v>
      </c>
      <c r="Q55" s="2">
        <f t="shared" si="2"/>
        <v>23.874151758173966</v>
      </c>
      <c r="R55" s="2">
        <f t="shared" si="3"/>
        <v>27.82233189389266</v>
      </c>
      <c r="S55" s="2">
        <f t="shared" si="4"/>
        <v>100</v>
      </c>
    </row>
    <row r="56" spans="1:19">
      <c r="A56" s="6" t="s">
        <v>68</v>
      </c>
      <c r="B56" s="10">
        <v>81268</v>
      </c>
      <c r="C56" s="10">
        <v>38700</v>
      </c>
      <c r="D56" s="10">
        <v>42568</v>
      </c>
      <c r="E56" s="10">
        <v>76938</v>
      </c>
      <c r="F56" s="10">
        <v>35999</v>
      </c>
      <c r="G56" s="10">
        <v>40939</v>
      </c>
      <c r="H56" s="10">
        <v>4306</v>
      </c>
      <c r="I56" s="10">
        <v>2682</v>
      </c>
      <c r="J56" s="10">
        <v>1624</v>
      </c>
      <c r="K56" s="11">
        <v>1033</v>
      </c>
      <c r="L56" s="10">
        <v>1185</v>
      </c>
      <c r="M56" s="11">
        <v>786</v>
      </c>
      <c r="N56" s="10">
        <v>1302</v>
      </c>
      <c r="O56" s="2">
        <f t="shared" si="0"/>
        <v>18.253599628425452</v>
      </c>
      <c r="P56" s="2">
        <f t="shared" si="1"/>
        <v>27.519739897816997</v>
      </c>
      <c r="Q56" s="2">
        <f t="shared" si="2"/>
        <v>23.989781699953554</v>
      </c>
      <c r="R56" s="2">
        <f t="shared" si="3"/>
        <v>30.236878773803994</v>
      </c>
      <c r="S56" s="2">
        <f t="shared" si="4"/>
        <v>100</v>
      </c>
    </row>
    <row r="57" spans="1:19">
      <c r="A57" s="6" t="s">
        <v>69</v>
      </c>
      <c r="B57" s="10">
        <v>92701</v>
      </c>
      <c r="C57" s="10">
        <v>46863</v>
      </c>
      <c r="D57" s="10">
        <v>45838</v>
      </c>
      <c r="E57" s="10">
        <v>85685</v>
      </c>
      <c r="F57" s="10">
        <v>42905</v>
      </c>
      <c r="G57" s="10">
        <v>42780</v>
      </c>
      <c r="H57" s="10">
        <v>6975</v>
      </c>
      <c r="I57" s="10">
        <v>3933</v>
      </c>
      <c r="J57" s="10">
        <v>3042</v>
      </c>
      <c r="K57" s="11">
        <v>2042</v>
      </c>
      <c r="L57" s="10">
        <v>2226</v>
      </c>
      <c r="M57" s="11">
        <v>716</v>
      </c>
      <c r="N57" s="10">
        <v>1991</v>
      </c>
      <c r="O57" s="2">
        <f t="shared" si="0"/>
        <v>10.265232974910395</v>
      </c>
      <c r="P57" s="2">
        <f t="shared" si="1"/>
        <v>31.913978494623656</v>
      </c>
      <c r="Q57" s="2">
        <f t="shared" si="2"/>
        <v>29.275985663082437</v>
      </c>
      <c r="R57" s="2">
        <f t="shared" si="3"/>
        <v>28.544802867383513</v>
      </c>
      <c r="S57" s="2">
        <f t="shared" si="4"/>
        <v>100</v>
      </c>
    </row>
    <row r="58" spans="1:19">
      <c r="A58" s="6" t="s">
        <v>70</v>
      </c>
      <c r="B58" s="10">
        <v>29722</v>
      </c>
      <c r="C58" s="10">
        <v>15937</v>
      </c>
      <c r="D58" s="10">
        <v>13785</v>
      </c>
      <c r="E58" s="10">
        <v>28508</v>
      </c>
      <c r="F58" s="10">
        <v>15105</v>
      </c>
      <c r="G58" s="10">
        <v>13403</v>
      </c>
      <c r="H58" s="10">
        <v>1208</v>
      </c>
      <c r="I58" s="10">
        <v>826</v>
      </c>
      <c r="J58" s="10">
        <v>382</v>
      </c>
      <c r="K58" s="11">
        <v>274</v>
      </c>
      <c r="L58" s="10">
        <v>415</v>
      </c>
      <c r="M58" s="11">
        <v>181</v>
      </c>
      <c r="N58" s="10">
        <v>338</v>
      </c>
      <c r="O58" s="2">
        <f t="shared" si="0"/>
        <v>14.98344370860927</v>
      </c>
      <c r="P58" s="2">
        <f t="shared" si="1"/>
        <v>34.354304635761594</v>
      </c>
      <c r="Q58" s="2">
        <f t="shared" si="2"/>
        <v>22.682119205298012</v>
      </c>
      <c r="R58" s="2">
        <f t="shared" si="3"/>
        <v>27.980132450331123</v>
      </c>
      <c r="S58" s="2">
        <f t="shared" si="4"/>
        <v>100</v>
      </c>
    </row>
    <row r="59" spans="1:19">
      <c r="A59" s="6" t="s">
        <v>71</v>
      </c>
      <c r="B59" s="10">
        <v>41948</v>
      </c>
      <c r="C59" s="10">
        <v>23373</v>
      </c>
      <c r="D59" s="10">
        <v>18575</v>
      </c>
      <c r="E59" s="10">
        <v>39005</v>
      </c>
      <c r="F59" s="10">
        <v>21334</v>
      </c>
      <c r="G59" s="10">
        <v>17671</v>
      </c>
      <c r="H59" s="10">
        <v>2934</v>
      </c>
      <c r="I59" s="10">
        <v>2033</v>
      </c>
      <c r="J59" s="10">
        <v>901</v>
      </c>
      <c r="K59" s="11">
        <v>669</v>
      </c>
      <c r="L59" s="10">
        <v>774</v>
      </c>
      <c r="M59" s="11">
        <v>164</v>
      </c>
      <c r="N59" s="10">
        <v>1327</v>
      </c>
      <c r="O59" s="2">
        <f t="shared" si="0"/>
        <v>5.5896387184730747</v>
      </c>
      <c r="P59" s="2">
        <f t="shared" si="1"/>
        <v>26.380368098159508</v>
      </c>
      <c r="Q59" s="2">
        <f t="shared" si="2"/>
        <v>22.801635991820042</v>
      </c>
      <c r="R59" s="2">
        <f t="shared" si="3"/>
        <v>45.228357191547374</v>
      </c>
      <c r="S59" s="2">
        <f t="shared" si="4"/>
        <v>100</v>
      </c>
    </row>
    <row r="60" spans="1:19">
      <c r="A60" s="6" t="s">
        <v>72</v>
      </c>
      <c r="B60" s="10">
        <v>60541</v>
      </c>
      <c r="C60" s="10">
        <v>32046</v>
      </c>
      <c r="D60" s="10">
        <v>28495</v>
      </c>
      <c r="E60" s="10">
        <v>56603</v>
      </c>
      <c r="F60" s="10">
        <v>29535</v>
      </c>
      <c r="G60" s="10">
        <v>27068</v>
      </c>
      <c r="H60" s="10">
        <v>3934</v>
      </c>
      <c r="I60" s="10">
        <v>2507</v>
      </c>
      <c r="J60" s="10">
        <v>1427</v>
      </c>
      <c r="K60" s="11">
        <v>873</v>
      </c>
      <c r="L60" s="10">
        <v>1164</v>
      </c>
      <c r="M60" s="11">
        <v>333</v>
      </c>
      <c r="N60" s="10">
        <v>1564</v>
      </c>
      <c r="O60" s="2">
        <f t="shared" si="0"/>
        <v>8.4646670055922719</v>
      </c>
      <c r="P60" s="2">
        <f t="shared" si="1"/>
        <v>29.588205388917132</v>
      </c>
      <c r="Q60" s="2">
        <f t="shared" si="2"/>
        <v>22.191154041687849</v>
      </c>
      <c r="R60" s="2">
        <f t="shared" si="3"/>
        <v>39.755973563802741</v>
      </c>
      <c r="S60" s="2">
        <f t="shared" si="4"/>
        <v>100</v>
      </c>
    </row>
    <row r="61" spans="1:19">
      <c r="A61" s="6" t="s">
        <v>73</v>
      </c>
      <c r="B61" s="10">
        <v>63090</v>
      </c>
      <c r="C61" s="10">
        <v>37998</v>
      </c>
      <c r="D61" s="10">
        <v>25092</v>
      </c>
      <c r="E61" s="10">
        <v>55140</v>
      </c>
      <c r="F61" s="10">
        <v>32288</v>
      </c>
      <c r="G61" s="10">
        <v>22852</v>
      </c>
      <c r="H61" s="10">
        <v>7928</v>
      </c>
      <c r="I61" s="10">
        <v>5694</v>
      </c>
      <c r="J61" s="10">
        <v>2234</v>
      </c>
      <c r="K61" s="11">
        <v>2014</v>
      </c>
      <c r="L61" s="10">
        <v>1474</v>
      </c>
      <c r="M61" s="11">
        <v>230</v>
      </c>
      <c r="N61" s="10">
        <v>4210</v>
      </c>
      <c r="O61" s="2">
        <f t="shared" si="0"/>
        <v>2.9011099899091826</v>
      </c>
      <c r="P61" s="2">
        <f t="shared" si="1"/>
        <v>18.592330978809283</v>
      </c>
      <c r="Q61" s="2">
        <f t="shared" si="2"/>
        <v>25.403632694248234</v>
      </c>
      <c r="R61" s="2">
        <f t="shared" si="3"/>
        <v>53.102926337033296</v>
      </c>
      <c r="S61" s="2">
        <f t="shared" si="4"/>
        <v>100</v>
      </c>
    </row>
    <row r="62" spans="1:19">
      <c r="A62" s="6" t="s">
        <v>74</v>
      </c>
      <c r="B62" s="10">
        <v>132429</v>
      </c>
      <c r="C62" s="10">
        <v>80292</v>
      </c>
      <c r="D62" s="10">
        <v>52137</v>
      </c>
      <c r="E62" s="10">
        <v>121552</v>
      </c>
      <c r="F62" s="10">
        <v>72358</v>
      </c>
      <c r="G62" s="10">
        <v>49194</v>
      </c>
      <c r="H62" s="10">
        <v>10836</v>
      </c>
      <c r="I62" s="10">
        <v>7902</v>
      </c>
      <c r="J62" s="10">
        <v>2934</v>
      </c>
      <c r="K62" s="11">
        <v>2081</v>
      </c>
      <c r="L62" s="10">
        <v>3180</v>
      </c>
      <c r="M62" s="11">
        <v>728</v>
      </c>
      <c r="N62" s="10">
        <v>4847</v>
      </c>
      <c r="O62" s="2">
        <f t="shared" si="0"/>
        <v>6.7183462532299743</v>
      </c>
      <c r="P62" s="2">
        <f t="shared" si="1"/>
        <v>29.346622369878183</v>
      </c>
      <c r="Q62" s="2">
        <f t="shared" si="2"/>
        <v>19.204503506829088</v>
      </c>
      <c r="R62" s="2">
        <f t="shared" si="3"/>
        <v>44.730527870062751</v>
      </c>
      <c r="S62" s="2">
        <f t="shared" si="4"/>
        <v>100</v>
      </c>
    </row>
    <row r="63" spans="1:19">
      <c r="A63" s="6" t="s">
        <v>75</v>
      </c>
      <c r="B63" s="10">
        <v>28483</v>
      </c>
      <c r="C63" s="10">
        <v>14177</v>
      </c>
      <c r="D63" s="10">
        <v>14306</v>
      </c>
      <c r="E63" s="10">
        <v>27328</v>
      </c>
      <c r="F63" s="10">
        <v>13443</v>
      </c>
      <c r="G63" s="10">
        <v>13885</v>
      </c>
      <c r="H63" s="10">
        <v>1141</v>
      </c>
      <c r="I63" s="10">
        <v>726</v>
      </c>
      <c r="J63" s="10">
        <v>415</v>
      </c>
      <c r="K63" s="11">
        <v>214</v>
      </c>
      <c r="L63" s="10">
        <v>338</v>
      </c>
      <c r="M63" s="11">
        <v>135</v>
      </c>
      <c r="N63" s="10">
        <v>454</v>
      </c>
      <c r="O63" s="2">
        <f t="shared" si="0"/>
        <v>11.831726555652935</v>
      </c>
      <c r="P63" s="2">
        <f t="shared" si="1"/>
        <v>29.623137598597722</v>
      </c>
      <c r="Q63" s="2">
        <f t="shared" si="2"/>
        <v>18.75547765118317</v>
      </c>
      <c r="R63" s="2">
        <f t="shared" si="3"/>
        <v>39.789658194566172</v>
      </c>
      <c r="S63" s="2">
        <f t="shared" si="4"/>
        <v>100</v>
      </c>
    </row>
    <row r="64" spans="1:19">
      <c r="A64" s="6" t="s">
        <v>76</v>
      </c>
      <c r="B64" s="10">
        <v>48098</v>
      </c>
      <c r="C64" s="10">
        <v>27074</v>
      </c>
      <c r="D64" s="10">
        <v>21024</v>
      </c>
      <c r="E64" s="10">
        <v>43338</v>
      </c>
      <c r="F64" s="10">
        <v>23837</v>
      </c>
      <c r="G64" s="10">
        <v>19501</v>
      </c>
      <c r="H64" s="10">
        <v>4741</v>
      </c>
      <c r="I64" s="10">
        <v>3221</v>
      </c>
      <c r="J64" s="10">
        <v>1520</v>
      </c>
      <c r="K64" s="11">
        <v>879</v>
      </c>
      <c r="L64" s="10">
        <v>1924</v>
      </c>
      <c r="M64" s="11">
        <v>299</v>
      </c>
      <c r="N64" s="10">
        <v>1639</v>
      </c>
      <c r="O64" s="2">
        <f t="shared" si="0"/>
        <v>6.3066863530900656</v>
      </c>
      <c r="P64" s="2">
        <f t="shared" si="1"/>
        <v>40.582155663362158</v>
      </c>
      <c r="Q64" s="2">
        <f t="shared" si="2"/>
        <v>18.540392322294874</v>
      </c>
      <c r="R64" s="2">
        <f t="shared" si="3"/>
        <v>34.570765661252899</v>
      </c>
      <c r="S64" s="2">
        <f t="shared" si="4"/>
        <v>100</v>
      </c>
    </row>
    <row r="65" spans="1:19">
      <c r="A65" s="6" t="s">
        <v>77</v>
      </c>
      <c r="B65" s="10">
        <v>46223</v>
      </c>
      <c r="C65" s="10">
        <v>24392</v>
      </c>
      <c r="D65" s="10">
        <v>21831</v>
      </c>
      <c r="E65" s="10">
        <v>43362</v>
      </c>
      <c r="F65" s="10">
        <v>22447</v>
      </c>
      <c r="G65" s="10">
        <v>20915</v>
      </c>
      <c r="H65" s="10">
        <v>2855</v>
      </c>
      <c r="I65" s="10">
        <v>1943</v>
      </c>
      <c r="J65" s="10">
        <v>912</v>
      </c>
      <c r="K65" s="11">
        <v>448</v>
      </c>
      <c r="L65" s="10">
        <v>963</v>
      </c>
      <c r="M65" s="11">
        <v>267</v>
      </c>
      <c r="N65" s="10">
        <v>1177</v>
      </c>
      <c r="O65" s="2">
        <f t="shared" si="0"/>
        <v>9.3520140105078813</v>
      </c>
      <c r="P65" s="2">
        <f t="shared" si="1"/>
        <v>33.730297723292466</v>
      </c>
      <c r="Q65" s="2">
        <f t="shared" si="2"/>
        <v>15.691768826619965</v>
      </c>
      <c r="R65" s="2">
        <f t="shared" si="3"/>
        <v>41.225919439579684</v>
      </c>
      <c r="S65" s="2">
        <f t="shared" si="4"/>
        <v>100</v>
      </c>
    </row>
    <row r="66" spans="1:19">
      <c r="A66" s="6" t="s">
        <v>78</v>
      </c>
      <c r="B66" s="10">
        <v>34720</v>
      </c>
      <c r="C66" s="10">
        <v>19311</v>
      </c>
      <c r="D66" s="10">
        <v>15409</v>
      </c>
      <c r="E66" s="10">
        <v>31940</v>
      </c>
      <c r="F66" s="10">
        <v>17340</v>
      </c>
      <c r="G66" s="10">
        <v>14600</v>
      </c>
      <c r="H66" s="10">
        <v>2773</v>
      </c>
      <c r="I66" s="10">
        <v>1968</v>
      </c>
      <c r="J66" s="10">
        <v>805</v>
      </c>
      <c r="K66" s="11">
        <v>653</v>
      </c>
      <c r="L66" s="10">
        <v>733</v>
      </c>
      <c r="M66" s="11">
        <v>125</v>
      </c>
      <c r="N66" s="10">
        <v>1262</v>
      </c>
      <c r="O66" s="2">
        <f t="shared" si="0"/>
        <v>4.5077533357374682</v>
      </c>
      <c r="P66" s="2">
        <f t="shared" si="1"/>
        <v>26.433465560764514</v>
      </c>
      <c r="Q66" s="2">
        <f t="shared" si="2"/>
        <v>23.548503425892537</v>
      </c>
      <c r="R66" s="2">
        <f t="shared" si="3"/>
        <v>45.51027767760548</v>
      </c>
      <c r="S66" s="2">
        <f t="shared" si="4"/>
        <v>100</v>
      </c>
    </row>
    <row r="67" spans="1:19">
      <c r="A67" s="6" t="s">
        <v>79</v>
      </c>
      <c r="B67" s="10">
        <v>124047</v>
      </c>
      <c r="C67" s="10">
        <v>70810</v>
      </c>
      <c r="D67" s="10">
        <v>53237</v>
      </c>
      <c r="E67" s="10">
        <v>110090</v>
      </c>
      <c r="F67" s="10">
        <v>61418</v>
      </c>
      <c r="G67" s="10">
        <v>48672</v>
      </c>
      <c r="H67" s="10">
        <v>13926</v>
      </c>
      <c r="I67" s="10">
        <v>9370</v>
      </c>
      <c r="J67" s="10">
        <v>4556</v>
      </c>
      <c r="K67" s="11">
        <v>3436</v>
      </c>
      <c r="L67" s="10">
        <v>3289</v>
      </c>
      <c r="M67" s="11">
        <v>601</v>
      </c>
      <c r="N67" s="10">
        <v>6600</v>
      </c>
      <c r="O67" s="2">
        <f t="shared" si="0"/>
        <v>4.3156685336780125</v>
      </c>
      <c r="P67" s="2">
        <f t="shared" si="1"/>
        <v>23.617693522906794</v>
      </c>
      <c r="Q67" s="2">
        <f t="shared" si="2"/>
        <v>24.673273014505241</v>
      </c>
      <c r="R67" s="2">
        <f t="shared" si="3"/>
        <v>47.393364928909953</v>
      </c>
      <c r="S67" s="2">
        <f t="shared" si="4"/>
        <v>100</v>
      </c>
    </row>
    <row r="68" spans="1:19">
      <c r="A68" s="6" t="s">
        <v>80</v>
      </c>
      <c r="B68" s="10">
        <v>69397</v>
      </c>
      <c r="C68" s="10">
        <v>41248</v>
      </c>
      <c r="D68" s="10">
        <v>28149</v>
      </c>
      <c r="E68" s="10">
        <v>60349</v>
      </c>
      <c r="F68" s="10">
        <v>35204</v>
      </c>
      <c r="G68" s="10">
        <v>25145</v>
      </c>
      <c r="H68" s="10">
        <v>9005</v>
      </c>
      <c r="I68" s="10">
        <v>6010</v>
      </c>
      <c r="J68" s="10">
        <v>2995</v>
      </c>
      <c r="K68" s="11">
        <v>2220</v>
      </c>
      <c r="L68" s="10">
        <v>1962</v>
      </c>
      <c r="M68" s="11">
        <v>357</v>
      </c>
      <c r="N68" s="10">
        <v>4466</v>
      </c>
      <c r="O68" s="2">
        <f t="shared" si="0"/>
        <v>3.9644641865630206</v>
      </c>
      <c r="P68" s="2">
        <f t="shared" si="1"/>
        <v>21.787895613548027</v>
      </c>
      <c r="Q68" s="2">
        <f t="shared" si="2"/>
        <v>24.652970571904497</v>
      </c>
      <c r="R68" s="2">
        <f t="shared" si="3"/>
        <v>49.594669627984459</v>
      </c>
      <c r="S68" s="2">
        <f t="shared" si="4"/>
        <v>100</v>
      </c>
    </row>
    <row r="69" spans="1:19">
      <c r="A69" s="6" t="s">
        <v>81</v>
      </c>
      <c r="B69" s="10">
        <v>29093</v>
      </c>
      <c r="C69" s="10">
        <v>18325</v>
      </c>
      <c r="D69" s="10">
        <v>10768</v>
      </c>
      <c r="E69" s="10">
        <v>26988</v>
      </c>
      <c r="F69" s="10">
        <v>16584</v>
      </c>
      <c r="G69" s="10">
        <v>10404</v>
      </c>
      <c r="H69" s="10">
        <v>2101</v>
      </c>
      <c r="I69" s="10">
        <v>1739</v>
      </c>
      <c r="J69" s="10">
        <v>362</v>
      </c>
      <c r="K69" s="11">
        <v>387</v>
      </c>
      <c r="L69" s="10">
        <v>761</v>
      </c>
      <c r="M69" s="11">
        <v>128</v>
      </c>
      <c r="N69" s="10">
        <v>825</v>
      </c>
      <c r="O69" s="2">
        <f t="shared" si="0"/>
        <v>6.0923369823893383</v>
      </c>
      <c r="P69" s="2">
        <f t="shared" si="1"/>
        <v>36.220847215611613</v>
      </c>
      <c r="Q69" s="2">
        <f t="shared" si="2"/>
        <v>18.419800095192766</v>
      </c>
      <c r="R69" s="2">
        <f t="shared" si="3"/>
        <v>39.267015706806284</v>
      </c>
      <c r="S69" s="2">
        <f t="shared" si="4"/>
        <v>100</v>
      </c>
    </row>
    <row r="70" spans="1:19">
      <c r="A70" s="6" t="s">
        <v>82</v>
      </c>
      <c r="B70" s="10">
        <v>15613</v>
      </c>
      <c r="C70" s="10">
        <v>7868</v>
      </c>
      <c r="D70" s="10">
        <v>7745</v>
      </c>
      <c r="E70" s="10">
        <v>14808</v>
      </c>
      <c r="F70" s="10">
        <v>7403</v>
      </c>
      <c r="G70" s="10">
        <v>7405</v>
      </c>
      <c r="H70" s="10">
        <v>801</v>
      </c>
      <c r="I70" s="10">
        <v>462</v>
      </c>
      <c r="J70" s="10">
        <v>339</v>
      </c>
      <c r="K70" s="11">
        <v>113</v>
      </c>
      <c r="L70" s="10">
        <v>176</v>
      </c>
      <c r="M70" s="11">
        <v>49</v>
      </c>
      <c r="N70" s="10">
        <v>463</v>
      </c>
      <c r="O70" s="2">
        <f t="shared" si="0"/>
        <v>6.1173533083645442</v>
      </c>
      <c r="P70" s="2">
        <f t="shared" si="1"/>
        <v>21.972534332084894</v>
      </c>
      <c r="Q70" s="2">
        <f t="shared" si="2"/>
        <v>14.107365792759053</v>
      </c>
      <c r="R70" s="2">
        <f t="shared" si="3"/>
        <v>57.802746566791505</v>
      </c>
      <c r="S70" s="2">
        <f t="shared" si="4"/>
        <v>100</v>
      </c>
    </row>
    <row r="71" spans="1:19">
      <c r="A71" s="6" t="s">
        <v>65</v>
      </c>
      <c r="B71" s="10">
        <v>951912</v>
      </c>
      <c r="C71" s="10">
        <v>530819</v>
      </c>
      <c r="D71" s="10">
        <v>421093</v>
      </c>
      <c r="E71" s="10">
        <v>872985</v>
      </c>
      <c r="F71" s="10">
        <v>477487</v>
      </c>
      <c r="G71" s="10">
        <v>395498</v>
      </c>
      <c r="H71" s="10">
        <v>78621</v>
      </c>
      <c r="I71" s="10">
        <v>53110</v>
      </c>
      <c r="J71" s="10">
        <v>25511</v>
      </c>
      <c r="K71" s="11">
        <v>18129</v>
      </c>
      <c r="L71" s="10">
        <v>21652</v>
      </c>
      <c r="M71" s="11">
        <v>5397</v>
      </c>
      <c r="N71" s="10">
        <v>33443</v>
      </c>
      <c r="O71" s="2">
        <f>M71/H71*100</f>
        <v>6.8645781661388181</v>
      </c>
      <c r="P71" s="2">
        <f>L71/H71*100</f>
        <v>27.539715851998832</v>
      </c>
      <c r="Q71" s="2">
        <f>K71/H71*100</f>
        <v>23.058724768191706</v>
      </c>
      <c r="R71" s="2">
        <f>N71/H71*100</f>
        <v>42.53698121367065</v>
      </c>
      <c r="S71" s="2">
        <f>SUM(O71:R71)</f>
        <v>100</v>
      </c>
    </row>
    <row r="72" spans="1:19">
      <c r="A72" s="6" t="s">
        <v>27</v>
      </c>
      <c r="B72" s="10">
        <v>2894119</v>
      </c>
      <c r="C72" s="10">
        <v>1568448</v>
      </c>
      <c r="D72" s="10">
        <v>1325671</v>
      </c>
      <c r="E72" s="10">
        <v>2666671</v>
      </c>
      <c r="F72" s="10">
        <v>1419023</v>
      </c>
      <c r="G72" s="10">
        <v>1247648</v>
      </c>
      <c r="H72" s="10">
        <v>226387</v>
      </c>
      <c r="I72" s="10">
        <v>148723</v>
      </c>
      <c r="J72" s="10">
        <v>77664</v>
      </c>
      <c r="K72" s="11">
        <v>52225</v>
      </c>
      <c r="L72" s="10">
        <v>70628</v>
      </c>
      <c r="M72" s="11">
        <v>25053</v>
      </c>
      <c r="N72" s="10">
        <v>78481</v>
      </c>
      <c r="O72" s="2">
        <f>M72/H72*100</f>
        <v>11.066448161776075</v>
      </c>
      <c r="P72" s="2">
        <f>L72/H72*100</f>
        <v>31.197904473313397</v>
      </c>
      <c r="Q72" s="2">
        <f>K72/H72*100</f>
        <v>23.068904133187861</v>
      </c>
      <c r="R72" s="2">
        <f>N72/H72*100</f>
        <v>34.66674323172267</v>
      </c>
      <c r="S72" s="2">
        <f>SUM(O72:R72)</f>
        <v>100</v>
      </c>
    </row>
    <row r="73" spans="1:19">
      <c r="A73" s="1" t="s">
        <v>83</v>
      </c>
      <c r="B73" s="1"/>
      <c r="C73" s="1"/>
      <c r="D73" s="1"/>
      <c r="E73" s="1"/>
      <c r="F73" s="1"/>
      <c r="G73" s="1"/>
      <c r="H73" s="1"/>
      <c r="I73" s="1"/>
      <c r="J73" s="1"/>
    </row>
  </sheetData>
  <autoFilter ref="A18:N72" xr:uid="{00000000-0009-0000-0000-000008000000}"/>
  <mergeCells count="7">
    <mergeCell ref="K17:N17"/>
    <mergeCell ref="O17:R17"/>
    <mergeCell ref="A14:A17"/>
    <mergeCell ref="B14:J14"/>
    <mergeCell ref="B15:D15"/>
    <mergeCell ref="E15:G15"/>
    <mergeCell ref="H15:J15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"/>
  <dimension ref="A1:J325"/>
  <sheetViews>
    <sheetView workbookViewId="0"/>
    <sheetView workbookViewId="1"/>
  </sheetViews>
  <sheetFormatPr baseColWidth="10" defaultRowHeight="13.5"/>
  <cols>
    <col min="1" max="1" width="71.375" bestFit="1" customWidth="1"/>
  </cols>
  <sheetData>
    <row r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 t="s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 t="s">
        <v>3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60" t="s">
        <v>10</v>
      </c>
      <c r="B14" s="363" t="s">
        <v>11</v>
      </c>
      <c r="C14" s="364"/>
      <c r="D14" s="364"/>
      <c r="E14" s="364"/>
      <c r="F14" s="364"/>
      <c r="G14" s="364"/>
      <c r="H14" s="364"/>
      <c r="I14" s="364"/>
      <c r="J14" s="365"/>
    </row>
    <row r="15" spans="1:10">
      <c r="A15" s="361"/>
      <c r="B15" s="363" t="s">
        <v>12</v>
      </c>
      <c r="C15" s="364"/>
      <c r="D15" s="365"/>
      <c r="E15" s="363" t="s">
        <v>13</v>
      </c>
      <c r="F15" s="364"/>
      <c r="G15" s="365"/>
      <c r="H15" s="363" t="s">
        <v>14</v>
      </c>
      <c r="I15" s="364"/>
      <c r="J15" s="365"/>
    </row>
    <row r="16" spans="1:10">
      <c r="A16" s="361"/>
      <c r="B16" s="4" t="s">
        <v>15</v>
      </c>
      <c r="C16" s="4" t="s">
        <v>16</v>
      </c>
      <c r="D16" s="4" t="s">
        <v>17</v>
      </c>
      <c r="E16" s="4" t="s">
        <v>15</v>
      </c>
      <c r="F16" s="4" t="s">
        <v>16</v>
      </c>
      <c r="G16" s="4" t="s">
        <v>17</v>
      </c>
      <c r="H16" s="4" t="s">
        <v>15</v>
      </c>
      <c r="I16" s="4" t="s">
        <v>16</v>
      </c>
      <c r="J16" s="4" t="s">
        <v>17</v>
      </c>
    </row>
    <row r="17" spans="1:10">
      <c r="A17" s="362"/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</row>
    <row r="18" spans="1:10">
      <c r="A18" s="366" t="s">
        <v>27</v>
      </c>
      <c r="B18" s="367"/>
      <c r="C18" s="367"/>
      <c r="D18" s="367"/>
      <c r="E18" s="367"/>
      <c r="F18" s="367"/>
      <c r="G18" s="367"/>
      <c r="H18" s="367"/>
      <c r="I18" s="367"/>
      <c r="J18" s="368"/>
    </row>
    <row r="19" spans="1:10">
      <c r="A19" s="9" t="s">
        <v>28</v>
      </c>
      <c r="B19" s="10">
        <v>2894119</v>
      </c>
      <c r="C19" s="10">
        <v>1568448</v>
      </c>
      <c r="D19" s="10">
        <v>1325671</v>
      </c>
      <c r="E19" s="10">
        <v>2666671</v>
      </c>
      <c r="F19" s="10">
        <v>1419023</v>
      </c>
      <c r="G19" s="10">
        <v>1247648</v>
      </c>
      <c r="H19" s="10">
        <v>226387</v>
      </c>
      <c r="I19" s="10">
        <v>148723</v>
      </c>
      <c r="J19" s="10">
        <v>77664</v>
      </c>
    </row>
    <row r="20" spans="1:10">
      <c r="A20" s="5" t="s">
        <v>29</v>
      </c>
      <c r="B20" s="11">
        <v>344127</v>
      </c>
      <c r="C20" s="11">
        <v>195543</v>
      </c>
      <c r="D20" s="11">
        <v>148584</v>
      </c>
      <c r="E20" s="11">
        <v>291655</v>
      </c>
      <c r="F20" s="11">
        <v>160883</v>
      </c>
      <c r="G20" s="11">
        <v>130772</v>
      </c>
      <c r="H20" s="11">
        <v>52225</v>
      </c>
      <c r="I20" s="11">
        <v>34476</v>
      </c>
      <c r="J20" s="11">
        <v>17749</v>
      </c>
    </row>
    <row r="21" spans="1:10">
      <c r="A21" s="9" t="s">
        <v>30</v>
      </c>
      <c r="B21" s="10">
        <v>1895316</v>
      </c>
      <c r="C21" s="10">
        <v>1000855</v>
      </c>
      <c r="D21" s="10">
        <v>894461</v>
      </c>
      <c r="E21" s="10">
        <v>1824269</v>
      </c>
      <c r="F21" s="10">
        <v>954669</v>
      </c>
      <c r="G21" s="10">
        <v>869600</v>
      </c>
      <c r="H21" s="10">
        <v>70628</v>
      </c>
      <c r="I21" s="10">
        <v>45934</v>
      </c>
      <c r="J21" s="10">
        <v>24694</v>
      </c>
    </row>
    <row r="22" spans="1:10">
      <c r="A22" s="5" t="s">
        <v>31</v>
      </c>
      <c r="B22" s="11">
        <v>353340</v>
      </c>
      <c r="C22" s="11">
        <v>197722</v>
      </c>
      <c r="D22" s="11">
        <v>155618</v>
      </c>
      <c r="E22" s="11">
        <v>328212</v>
      </c>
      <c r="F22" s="11">
        <v>184166</v>
      </c>
      <c r="G22" s="11">
        <v>144046</v>
      </c>
      <c r="H22" s="11">
        <v>25053</v>
      </c>
      <c r="I22" s="11">
        <v>13508</v>
      </c>
      <c r="J22" s="11">
        <v>11545</v>
      </c>
    </row>
    <row r="23" spans="1:10">
      <c r="A23" s="9" t="s">
        <v>32</v>
      </c>
      <c r="B23" s="10">
        <v>301336</v>
      </c>
      <c r="C23" s="10">
        <v>174328</v>
      </c>
      <c r="D23" s="10">
        <v>127008</v>
      </c>
      <c r="E23" s="10">
        <v>222535</v>
      </c>
      <c r="F23" s="10">
        <v>119305</v>
      </c>
      <c r="G23" s="10">
        <v>103230</v>
      </c>
      <c r="H23" s="10">
        <v>78481</v>
      </c>
      <c r="I23" s="10">
        <v>54805</v>
      </c>
      <c r="J23" s="10">
        <v>23676</v>
      </c>
    </row>
    <row r="24" spans="1:10">
      <c r="A24" s="366" t="s">
        <v>33</v>
      </c>
      <c r="B24" s="367"/>
      <c r="C24" s="367"/>
      <c r="D24" s="367"/>
      <c r="E24" s="367"/>
      <c r="F24" s="367"/>
      <c r="G24" s="367"/>
      <c r="H24" s="367"/>
      <c r="I24" s="367"/>
      <c r="J24" s="368"/>
    </row>
    <row r="25" spans="1:10">
      <c r="A25" s="9" t="s">
        <v>28</v>
      </c>
      <c r="B25" s="10">
        <v>630256</v>
      </c>
      <c r="C25" s="10">
        <v>350105</v>
      </c>
      <c r="D25" s="10">
        <v>280151</v>
      </c>
      <c r="E25" s="10">
        <v>588155</v>
      </c>
      <c r="F25" s="10">
        <v>322220</v>
      </c>
      <c r="G25" s="10">
        <v>265935</v>
      </c>
      <c r="H25" s="10">
        <v>41924</v>
      </c>
      <c r="I25" s="10">
        <v>27781</v>
      </c>
      <c r="J25" s="10">
        <v>14143</v>
      </c>
    </row>
    <row r="26" spans="1:10">
      <c r="A26" s="5" t="s">
        <v>29</v>
      </c>
      <c r="B26" s="11">
        <v>66154</v>
      </c>
      <c r="C26" s="11">
        <v>37212</v>
      </c>
      <c r="D26" s="11">
        <v>28942</v>
      </c>
      <c r="E26" s="11">
        <v>57389</v>
      </c>
      <c r="F26" s="11">
        <v>31422</v>
      </c>
      <c r="G26" s="11">
        <v>25967</v>
      </c>
      <c r="H26" s="11">
        <v>8722</v>
      </c>
      <c r="I26" s="11">
        <v>5763</v>
      </c>
      <c r="J26" s="11">
        <v>2959</v>
      </c>
    </row>
    <row r="27" spans="1:10">
      <c r="A27" s="9" t="s">
        <v>30</v>
      </c>
      <c r="B27" s="10">
        <v>406546</v>
      </c>
      <c r="C27" s="10">
        <v>217945</v>
      </c>
      <c r="D27" s="10">
        <v>188601</v>
      </c>
      <c r="E27" s="10">
        <v>392294</v>
      </c>
      <c r="F27" s="10">
        <v>208449</v>
      </c>
      <c r="G27" s="10">
        <v>183845</v>
      </c>
      <c r="H27" s="10">
        <v>14197</v>
      </c>
      <c r="I27" s="10">
        <v>9468</v>
      </c>
      <c r="J27" s="10">
        <v>4729</v>
      </c>
    </row>
    <row r="28" spans="1:10">
      <c r="A28" s="5" t="s">
        <v>31</v>
      </c>
      <c r="B28" s="11">
        <v>101274</v>
      </c>
      <c r="C28" s="11">
        <v>61958</v>
      </c>
      <c r="D28" s="11">
        <v>39316</v>
      </c>
      <c r="E28" s="11">
        <v>93243</v>
      </c>
      <c r="F28" s="11">
        <v>57287</v>
      </c>
      <c r="G28" s="11">
        <v>35956</v>
      </c>
      <c r="H28" s="11">
        <v>8009</v>
      </c>
      <c r="I28" s="11">
        <v>4655</v>
      </c>
      <c r="J28" s="11">
        <v>3354</v>
      </c>
    </row>
    <row r="29" spans="1:10">
      <c r="A29" s="9" t="s">
        <v>32</v>
      </c>
      <c r="B29" s="10">
        <v>56282</v>
      </c>
      <c r="C29" s="10">
        <v>32990</v>
      </c>
      <c r="D29" s="10">
        <v>23292</v>
      </c>
      <c r="E29" s="10">
        <v>45229</v>
      </c>
      <c r="F29" s="10">
        <v>25062</v>
      </c>
      <c r="G29" s="10">
        <v>20167</v>
      </c>
      <c r="H29" s="10">
        <v>10996</v>
      </c>
      <c r="I29" s="10">
        <v>7895</v>
      </c>
      <c r="J29" s="10">
        <v>3101</v>
      </c>
    </row>
    <row r="30" spans="1:10">
      <c r="A30" s="366" t="s">
        <v>34</v>
      </c>
      <c r="B30" s="367"/>
      <c r="C30" s="367"/>
      <c r="D30" s="367"/>
      <c r="E30" s="367"/>
      <c r="F30" s="367"/>
      <c r="G30" s="367"/>
      <c r="H30" s="367"/>
      <c r="I30" s="367"/>
      <c r="J30" s="368"/>
    </row>
    <row r="31" spans="1:10">
      <c r="A31" s="9" t="s">
        <v>28</v>
      </c>
      <c r="B31" s="10">
        <v>127827</v>
      </c>
      <c r="C31" s="10">
        <v>67177</v>
      </c>
      <c r="D31" s="10">
        <v>60650</v>
      </c>
      <c r="E31" s="10">
        <v>118771</v>
      </c>
      <c r="F31" s="10">
        <v>61773</v>
      </c>
      <c r="G31" s="10">
        <v>56998</v>
      </c>
      <c r="H31" s="10">
        <v>9028</v>
      </c>
      <c r="I31" s="10">
        <v>5388</v>
      </c>
      <c r="J31" s="10">
        <v>3640</v>
      </c>
    </row>
    <row r="32" spans="1:10">
      <c r="A32" s="5" t="s">
        <v>29</v>
      </c>
      <c r="B32" s="11">
        <v>14409</v>
      </c>
      <c r="C32" s="11">
        <v>7978</v>
      </c>
      <c r="D32" s="11">
        <v>6431</v>
      </c>
      <c r="E32" s="11">
        <v>12403</v>
      </c>
      <c r="F32" s="11">
        <v>6750</v>
      </c>
      <c r="G32" s="11">
        <v>5653</v>
      </c>
      <c r="H32" s="11">
        <v>1997</v>
      </c>
      <c r="I32" s="11">
        <v>1221</v>
      </c>
      <c r="J32" s="11">
        <v>776</v>
      </c>
    </row>
    <row r="33" spans="1:10">
      <c r="A33" s="9" t="s">
        <v>30</v>
      </c>
      <c r="B33" s="10">
        <v>77194</v>
      </c>
      <c r="C33" s="10">
        <v>38641</v>
      </c>
      <c r="D33" s="10">
        <v>38553</v>
      </c>
      <c r="E33" s="10">
        <v>74527</v>
      </c>
      <c r="F33" s="10">
        <v>37066</v>
      </c>
      <c r="G33" s="10">
        <v>37461</v>
      </c>
      <c r="H33" s="10">
        <v>2660</v>
      </c>
      <c r="I33" s="10">
        <v>1572</v>
      </c>
      <c r="J33" s="10">
        <v>1088</v>
      </c>
    </row>
    <row r="34" spans="1:10">
      <c r="A34" s="5" t="s">
        <v>31</v>
      </c>
      <c r="B34" s="11">
        <v>25421</v>
      </c>
      <c r="C34" s="11">
        <v>14863</v>
      </c>
      <c r="D34" s="11">
        <v>10558</v>
      </c>
      <c r="E34" s="11">
        <v>23392</v>
      </c>
      <c r="F34" s="11">
        <v>13735</v>
      </c>
      <c r="G34" s="11">
        <v>9657</v>
      </c>
      <c r="H34" s="11">
        <v>2026</v>
      </c>
      <c r="I34" s="11">
        <v>1126</v>
      </c>
      <c r="J34" s="11">
        <v>900</v>
      </c>
    </row>
    <row r="35" spans="1:10">
      <c r="A35" s="9" t="s">
        <v>32</v>
      </c>
      <c r="B35" s="10">
        <v>10803</v>
      </c>
      <c r="C35" s="10">
        <v>5695</v>
      </c>
      <c r="D35" s="10">
        <v>5108</v>
      </c>
      <c r="E35" s="10">
        <v>8449</v>
      </c>
      <c r="F35" s="10">
        <v>4222</v>
      </c>
      <c r="G35" s="10">
        <v>4227</v>
      </c>
      <c r="H35" s="10">
        <v>2345</v>
      </c>
      <c r="I35" s="10">
        <v>1469</v>
      </c>
      <c r="J35" s="10">
        <v>876</v>
      </c>
    </row>
    <row r="36" spans="1:10">
      <c r="A36" s="366" t="s">
        <v>35</v>
      </c>
      <c r="B36" s="367"/>
      <c r="C36" s="367"/>
      <c r="D36" s="367"/>
      <c r="E36" s="367"/>
      <c r="F36" s="367"/>
      <c r="G36" s="367"/>
      <c r="H36" s="367"/>
      <c r="I36" s="367"/>
      <c r="J36" s="368"/>
    </row>
    <row r="37" spans="1:10">
      <c r="A37" s="9" t="s">
        <v>28</v>
      </c>
      <c r="B37" s="10">
        <v>47405</v>
      </c>
      <c r="C37" s="10">
        <v>31768</v>
      </c>
      <c r="D37" s="10">
        <v>15637</v>
      </c>
      <c r="E37" s="10">
        <v>43405</v>
      </c>
      <c r="F37" s="10">
        <v>28661</v>
      </c>
      <c r="G37" s="10">
        <v>14744</v>
      </c>
      <c r="H37" s="10">
        <v>3977</v>
      </c>
      <c r="I37" s="10">
        <v>3093</v>
      </c>
      <c r="J37" s="10">
        <v>884</v>
      </c>
    </row>
    <row r="38" spans="1:10">
      <c r="A38" s="5" t="s">
        <v>29</v>
      </c>
      <c r="B38" s="11">
        <v>4920</v>
      </c>
      <c r="C38" s="11">
        <v>3046</v>
      </c>
      <c r="D38" s="11">
        <v>1874</v>
      </c>
      <c r="E38" s="11">
        <v>4027</v>
      </c>
      <c r="F38" s="11">
        <v>2362</v>
      </c>
      <c r="G38" s="11">
        <v>1665</v>
      </c>
      <c r="H38" s="11">
        <v>889</v>
      </c>
      <c r="I38" s="11">
        <v>682</v>
      </c>
      <c r="J38" s="11">
        <v>207</v>
      </c>
    </row>
    <row r="39" spans="1:10">
      <c r="A39" s="9" t="s">
        <v>30</v>
      </c>
      <c r="B39" s="10">
        <v>31954</v>
      </c>
      <c r="C39" s="10">
        <v>21407</v>
      </c>
      <c r="D39" s="10">
        <v>10547</v>
      </c>
      <c r="E39" s="10">
        <v>30267</v>
      </c>
      <c r="F39" s="10">
        <v>20066</v>
      </c>
      <c r="G39" s="10">
        <v>10201</v>
      </c>
      <c r="H39" s="10">
        <v>1677</v>
      </c>
      <c r="I39" s="10">
        <v>1335</v>
      </c>
      <c r="J39" s="10">
        <v>342</v>
      </c>
    </row>
    <row r="40" spans="1:10">
      <c r="A40" s="5" t="s">
        <v>31</v>
      </c>
      <c r="B40" s="11">
        <v>4799</v>
      </c>
      <c r="C40" s="11">
        <v>3149</v>
      </c>
      <c r="D40" s="11">
        <v>1650</v>
      </c>
      <c r="E40" s="11">
        <v>4515</v>
      </c>
      <c r="F40" s="11">
        <v>2972</v>
      </c>
      <c r="G40" s="11">
        <v>1543</v>
      </c>
      <c r="H40" s="11">
        <v>281</v>
      </c>
      <c r="I40" s="11">
        <v>174</v>
      </c>
      <c r="J40" s="11">
        <v>107</v>
      </c>
    </row>
    <row r="41" spans="1:10">
      <c r="A41" s="9" t="s">
        <v>32</v>
      </c>
      <c r="B41" s="10">
        <v>5732</v>
      </c>
      <c r="C41" s="10">
        <v>4166</v>
      </c>
      <c r="D41" s="10">
        <v>1566</v>
      </c>
      <c r="E41" s="10">
        <v>4596</v>
      </c>
      <c r="F41" s="10">
        <v>3261</v>
      </c>
      <c r="G41" s="10">
        <v>1335</v>
      </c>
      <c r="H41" s="10">
        <v>1130</v>
      </c>
      <c r="I41" s="10">
        <v>902</v>
      </c>
      <c r="J41" s="10">
        <v>228</v>
      </c>
    </row>
    <row r="42" spans="1:10">
      <c r="A42" s="366" t="s">
        <v>36</v>
      </c>
      <c r="B42" s="367"/>
      <c r="C42" s="367"/>
      <c r="D42" s="367"/>
      <c r="E42" s="367"/>
      <c r="F42" s="367"/>
      <c r="G42" s="367"/>
      <c r="H42" s="367"/>
      <c r="I42" s="367"/>
      <c r="J42" s="368"/>
    </row>
    <row r="43" spans="1:10">
      <c r="A43" s="9" t="s">
        <v>28</v>
      </c>
      <c r="B43" s="10">
        <v>118922</v>
      </c>
      <c r="C43" s="10">
        <v>80192</v>
      </c>
      <c r="D43" s="10">
        <v>38730</v>
      </c>
      <c r="E43" s="10">
        <v>109960</v>
      </c>
      <c r="F43" s="10">
        <v>73962</v>
      </c>
      <c r="G43" s="10">
        <v>35998</v>
      </c>
      <c r="H43" s="10">
        <v>8937</v>
      </c>
      <c r="I43" s="10">
        <v>6215</v>
      </c>
      <c r="J43" s="10">
        <v>2722</v>
      </c>
    </row>
    <row r="44" spans="1:10">
      <c r="A44" s="5" t="s">
        <v>29</v>
      </c>
      <c r="B44" s="11">
        <v>7034</v>
      </c>
      <c r="C44" s="11">
        <v>4068</v>
      </c>
      <c r="D44" s="11">
        <v>2966</v>
      </c>
      <c r="E44" s="11">
        <v>5882</v>
      </c>
      <c r="F44" s="11">
        <v>3322</v>
      </c>
      <c r="G44" s="11">
        <v>2560</v>
      </c>
      <c r="H44" s="11">
        <v>1145</v>
      </c>
      <c r="I44" s="11">
        <v>742</v>
      </c>
      <c r="J44" s="11">
        <v>403</v>
      </c>
    </row>
    <row r="45" spans="1:10">
      <c r="A45" s="9" t="s">
        <v>30</v>
      </c>
      <c r="B45" s="10">
        <v>70675</v>
      </c>
      <c r="C45" s="10">
        <v>46718</v>
      </c>
      <c r="D45" s="10">
        <v>23957</v>
      </c>
      <c r="E45" s="10">
        <v>67607</v>
      </c>
      <c r="F45" s="10">
        <v>44625</v>
      </c>
      <c r="G45" s="10">
        <v>22982</v>
      </c>
      <c r="H45" s="10">
        <v>3061</v>
      </c>
      <c r="I45" s="10">
        <v>2090</v>
      </c>
      <c r="J45" s="10">
        <v>971</v>
      </c>
    </row>
    <row r="46" spans="1:10">
      <c r="A46" s="5" t="s">
        <v>31</v>
      </c>
      <c r="B46" s="11">
        <v>27647</v>
      </c>
      <c r="C46" s="11">
        <v>20392</v>
      </c>
      <c r="D46" s="11">
        <v>7255</v>
      </c>
      <c r="E46" s="11">
        <v>25666</v>
      </c>
      <c r="F46" s="11">
        <v>19086</v>
      </c>
      <c r="G46" s="11">
        <v>6580</v>
      </c>
      <c r="H46" s="11">
        <v>1979</v>
      </c>
      <c r="I46" s="11">
        <v>1304</v>
      </c>
      <c r="J46" s="11">
        <v>675</v>
      </c>
    </row>
    <row r="47" spans="1:10">
      <c r="A47" s="9" t="s">
        <v>32</v>
      </c>
      <c r="B47" s="10">
        <v>13566</v>
      </c>
      <c r="C47" s="10">
        <v>9014</v>
      </c>
      <c r="D47" s="10">
        <v>4552</v>
      </c>
      <c r="E47" s="10">
        <v>10805</v>
      </c>
      <c r="F47" s="10">
        <v>6929</v>
      </c>
      <c r="G47" s="10">
        <v>3876</v>
      </c>
      <c r="H47" s="10">
        <v>2752</v>
      </c>
      <c r="I47" s="10">
        <v>2079</v>
      </c>
      <c r="J47" s="10">
        <v>673</v>
      </c>
    </row>
    <row r="48" spans="1:10">
      <c r="A48" s="366" t="s">
        <v>37</v>
      </c>
      <c r="B48" s="367"/>
      <c r="C48" s="367"/>
      <c r="D48" s="367"/>
      <c r="E48" s="367"/>
      <c r="F48" s="367"/>
      <c r="G48" s="367"/>
      <c r="H48" s="367"/>
      <c r="I48" s="367"/>
      <c r="J48" s="368"/>
    </row>
    <row r="49" spans="1:10">
      <c r="A49" s="9" t="s">
        <v>28</v>
      </c>
      <c r="B49" s="10">
        <v>41150</v>
      </c>
      <c r="C49" s="10">
        <v>21609</v>
      </c>
      <c r="D49" s="10">
        <v>19541</v>
      </c>
      <c r="E49" s="10">
        <v>38712</v>
      </c>
      <c r="F49" s="10">
        <v>19993</v>
      </c>
      <c r="G49" s="10">
        <v>18719</v>
      </c>
      <c r="H49" s="10">
        <v>2431</v>
      </c>
      <c r="I49" s="10">
        <v>1612</v>
      </c>
      <c r="J49" s="10">
        <v>819</v>
      </c>
    </row>
    <row r="50" spans="1:10">
      <c r="A50" s="5" t="s">
        <v>29</v>
      </c>
      <c r="B50" s="11">
        <v>5279</v>
      </c>
      <c r="C50" s="11">
        <v>2928</v>
      </c>
      <c r="D50" s="11">
        <v>2351</v>
      </c>
      <c r="E50" s="11">
        <v>4673</v>
      </c>
      <c r="F50" s="11">
        <v>2512</v>
      </c>
      <c r="G50" s="11">
        <v>2161</v>
      </c>
      <c r="H50" s="11">
        <v>605</v>
      </c>
      <c r="I50" s="11">
        <v>416</v>
      </c>
      <c r="J50" s="11">
        <v>189</v>
      </c>
    </row>
    <row r="51" spans="1:10">
      <c r="A51" s="9" t="s">
        <v>30</v>
      </c>
      <c r="B51" s="10">
        <v>26456</v>
      </c>
      <c r="C51" s="10">
        <v>12776</v>
      </c>
      <c r="D51" s="10">
        <v>13680</v>
      </c>
      <c r="E51" s="10">
        <v>25756</v>
      </c>
      <c r="F51" s="10">
        <v>12405</v>
      </c>
      <c r="G51" s="10">
        <v>13351</v>
      </c>
      <c r="H51" s="10">
        <v>696</v>
      </c>
      <c r="I51" s="10">
        <v>368</v>
      </c>
      <c r="J51" s="10">
        <v>328</v>
      </c>
    </row>
    <row r="52" spans="1:10">
      <c r="A52" s="5" t="s">
        <v>31</v>
      </c>
      <c r="B52" s="11">
        <v>5783</v>
      </c>
      <c r="C52" s="11">
        <v>3821</v>
      </c>
      <c r="D52" s="11">
        <v>1962</v>
      </c>
      <c r="E52" s="11">
        <v>5427</v>
      </c>
      <c r="F52" s="11">
        <v>3599</v>
      </c>
      <c r="G52" s="11">
        <v>1828</v>
      </c>
      <c r="H52" s="11">
        <v>356</v>
      </c>
      <c r="I52" s="11">
        <v>222</v>
      </c>
      <c r="J52" s="11">
        <v>134</v>
      </c>
    </row>
    <row r="53" spans="1:10">
      <c r="A53" s="9" t="s">
        <v>32</v>
      </c>
      <c r="B53" s="10">
        <v>3632</v>
      </c>
      <c r="C53" s="10">
        <v>2084</v>
      </c>
      <c r="D53" s="10">
        <v>1548</v>
      </c>
      <c r="E53" s="10">
        <v>2856</v>
      </c>
      <c r="F53" s="10">
        <v>1477</v>
      </c>
      <c r="G53" s="10">
        <v>1379</v>
      </c>
      <c r="H53" s="10">
        <v>774</v>
      </c>
      <c r="I53" s="10">
        <v>606</v>
      </c>
      <c r="J53" s="10">
        <v>168</v>
      </c>
    </row>
    <row r="54" spans="1:10">
      <c r="A54" s="366" t="s">
        <v>38</v>
      </c>
      <c r="B54" s="367"/>
      <c r="C54" s="367"/>
      <c r="D54" s="367"/>
      <c r="E54" s="367"/>
      <c r="F54" s="367"/>
      <c r="G54" s="367"/>
      <c r="H54" s="367"/>
      <c r="I54" s="367"/>
      <c r="J54" s="368"/>
    </row>
    <row r="55" spans="1:10">
      <c r="A55" s="9" t="s">
        <v>28</v>
      </c>
      <c r="B55" s="10">
        <v>44472</v>
      </c>
      <c r="C55" s="10">
        <v>22163</v>
      </c>
      <c r="D55" s="10">
        <v>22309</v>
      </c>
      <c r="E55" s="10">
        <v>42046</v>
      </c>
      <c r="F55" s="10">
        <v>20606</v>
      </c>
      <c r="G55" s="10">
        <v>21440</v>
      </c>
      <c r="H55" s="10">
        <v>2405</v>
      </c>
      <c r="I55" s="10">
        <v>1547</v>
      </c>
      <c r="J55" s="10">
        <v>858</v>
      </c>
    </row>
    <row r="56" spans="1:10">
      <c r="A56" s="5" t="s">
        <v>29</v>
      </c>
      <c r="B56" s="11">
        <v>4753</v>
      </c>
      <c r="C56" s="11">
        <v>2572</v>
      </c>
      <c r="D56" s="11">
        <v>2181</v>
      </c>
      <c r="E56" s="11">
        <v>4216</v>
      </c>
      <c r="F56" s="11">
        <v>2241</v>
      </c>
      <c r="G56" s="11">
        <v>1975</v>
      </c>
      <c r="H56" s="11">
        <v>535</v>
      </c>
      <c r="I56" s="11">
        <v>331</v>
      </c>
      <c r="J56" s="11">
        <v>204</v>
      </c>
    </row>
    <row r="57" spans="1:10">
      <c r="A57" s="9" t="s">
        <v>30</v>
      </c>
      <c r="B57" s="10">
        <v>31530</v>
      </c>
      <c r="C57" s="10">
        <v>15278</v>
      </c>
      <c r="D57" s="10">
        <v>16252</v>
      </c>
      <c r="E57" s="10">
        <v>30782</v>
      </c>
      <c r="F57" s="10">
        <v>14816</v>
      </c>
      <c r="G57" s="10">
        <v>15966</v>
      </c>
      <c r="H57" s="10">
        <v>739</v>
      </c>
      <c r="I57" s="10">
        <v>458</v>
      </c>
      <c r="J57" s="10">
        <v>281</v>
      </c>
    </row>
    <row r="58" spans="1:10">
      <c r="A58" s="5" t="s">
        <v>31</v>
      </c>
      <c r="B58" s="11">
        <v>4535</v>
      </c>
      <c r="C58" s="11">
        <v>2469</v>
      </c>
      <c r="D58" s="11">
        <v>2066</v>
      </c>
      <c r="E58" s="11">
        <v>4101</v>
      </c>
      <c r="F58" s="11">
        <v>2207</v>
      </c>
      <c r="G58" s="11">
        <v>1894</v>
      </c>
      <c r="H58" s="11">
        <v>432</v>
      </c>
      <c r="I58" s="11">
        <v>261</v>
      </c>
      <c r="J58" s="11">
        <v>171</v>
      </c>
    </row>
    <row r="59" spans="1:10">
      <c r="A59" s="9" t="s">
        <v>32</v>
      </c>
      <c r="B59" s="10">
        <v>3654</v>
      </c>
      <c r="C59" s="10">
        <v>1844</v>
      </c>
      <c r="D59" s="10">
        <v>1810</v>
      </c>
      <c r="E59" s="10">
        <v>2947</v>
      </c>
      <c r="F59" s="10">
        <v>1342</v>
      </c>
      <c r="G59" s="10">
        <v>1605</v>
      </c>
      <c r="H59" s="10">
        <v>699</v>
      </c>
      <c r="I59" s="10">
        <v>497</v>
      </c>
      <c r="J59" s="10">
        <v>202</v>
      </c>
    </row>
    <row r="60" spans="1:10">
      <c r="A60" s="366" t="s">
        <v>39</v>
      </c>
      <c r="B60" s="367"/>
      <c r="C60" s="367"/>
      <c r="D60" s="367"/>
      <c r="E60" s="367"/>
      <c r="F60" s="367"/>
      <c r="G60" s="367"/>
      <c r="H60" s="367"/>
      <c r="I60" s="367"/>
      <c r="J60" s="368"/>
    </row>
    <row r="61" spans="1:10">
      <c r="A61" s="9" t="s">
        <v>28</v>
      </c>
      <c r="B61" s="10">
        <v>22167</v>
      </c>
      <c r="C61" s="10">
        <v>9481</v>
      </c>
      <c r="D61" s="10">
        <v>12686</v>
      </c>
      <c r="E61" s="10">
        <v>20865</v>
      </c>
      <c r="F61" s="10">
        <v>8593</v>
      </c>
      <c r="G61" s="10">
        <v>12272</v>
      </c>
      <c r="H61" s="10">
        <v>1295</v>
      </c>
      <c r="I61" s="10">
        <v>882</v>
      </c>
      <c r="J61" s="10">
        <v>413</v>
      </c>
    </row>
    <row r="62" spans="1:10">
      <c r="A62" s="5" t="s">
        <v>29</v>
      </c>
      <c r="B62" s="11">
        <v>2414</v>
      </c>
      <c r="C62" s="11">
        <v>1186</v>
      </c>
      <c r="D62" s="11">
        <v>1228</v>
      </c>
      <c r="E62" s="11">
        <v>2152</v>
      </c>
      <c r="F62" s="11">
        <v>1024</v>
      </c>
      <c r="G62" s="11">
        <v>1128</v>
      </c>
      <c r="H62" s="11">
        <v>262</v>
      </c>
      <c r="I62" s="11">
        <v>162</v>
      </c>
      <c r="J62" s="11">
        <v>100</v>
      </c>
    </row>
    <row r="63" spans="1:10">
      <c r="A63" s="9" t="s">
        <v>30</v>
      </c>
      <c r="B63" s="10">
        <v>15546</v>
      </c>
      <c r="C63" s="10">
        <v>6184</v>
      </c>
      <c r="D63" s="10">
        <v>9362</v>
      </c>
      <c r="E63" s="10">
        <v>14999</v>
      </c>
      <c r="F63" s="10">
        <v>5799</v>
      </c>
      <c r="G63" s="10">
        <v>9200</v>
      </c>
      <c r="H63" s="10">
        <v>542</v>
      </c>
      <c r="I63" s="10">
        <v>381</v>
      </c>
      <c r="J63" s="10">
        <v>161</v>
      </c>
    </row>
    <row r="64" spans="1:10">
      <c r="A64" s="5" t="s">
        <v>31</v>
      </c>
      <c r="B64" s="11">
        <v>2044</v>
      </c>
      <c r="C64" s="11">
        <v>982</v>
      </c>
      <c r="D64" s="11">
        <v>1062</v>
      </c>
      <c r="E64" s="11">
        <v>1862</v>
      </c>
      <c r="F64" s="11">
        <v>868</v>
      </c>
      <c r="G64" s="11">
        <v>994</v>
      </c>
      <c r="H64" s="11">
        <v>182</v>
      </c>
      <c r="I64" s="11">
        <v>114</v>
      </c>
      <c r="J64" s="11">
        <v>68</v>
      </c>
    </row>
    <row r="65" spans="1:10">
      <c r="A65" s="9" t="s">
        <v>32</v>
      </c>
      <c r="B65" s="10">
        <v>2163</v>
      </c>
      <c r="C65" s="10">
        <v>1129</v>
      </c>
      <c r="D65" s="10">
        <v>1034</v>
      </c>
      <c r="E65" s="10">
        <v>1852</v>
      </c>
      <c r="F65" s="10">
        <v>902</v>
      </c>
      <c r="G65" s="10">
        <v>950</v>
      </c>
      <c r="H65" s="10">
        <v>309</v>
      </c>
      <c r="I65" s="10">
        <v>225</v>
      </c>
      <c r="J65" s="10">
        <v>84</v>
      </c>
    </row>
    <row r="66" spans="1:10">
      <c r="A66" s="366" t="s">
        <v>40</v>
      </c>
      <c r="B66" s="367"/>
      <c r="C66" s="367"/>
      <c r="D66" s="367"/>
      <c r="E66" s="367"/>
      <c r="F66" s="367"/>
      <c r="G66" s="367"/>
      <c r="H66" s="367"/>
      <c r="I66" s="367"/>
      <c r="J66" s="368"/>
    </row>
    <row r="67" spans="1:10">
      <c r="A67" s="9" t="s">
        <v>28</v>
      </c>
      <c r="B67" s="10">
        <v>44876</v>
      </c>
      <c r="C67" s="10">
        <v>24403</v>
      </c>
      <c r="D67" s="10">
        <v>20473</v>
      </c>
      <c r="E67" s="10">
        <v>42201</v>
      </c>
      <c r="F67" s="10">
        <v>22341</v>
      </c>
      <c r="G67" s="10">
        <v>19860</v>
      </c>
      <c r="H67" s="10">
        <v>2659</v>
      </c>
      <c r="I67" s="10">
        <v>2052</v>
      </c>
      <c r="J67" s="10">
        <v>607</v>
      </c>
    </row>
    <row r="68" spans="1:10">
      <c r="A68" s="5" t="s">
        <v>29</v>
      </c>
      <c r="B68" s="11">
        <v>4721</v>
      </c>
      <c r="C68" s="11">
        <v>2756</v>
      </c>
      <c r="D68" s="11">
        <v>1965</v>
      </c>
      <c r="E68" s="11">
        <v>4184</v>
      </c>
      <c r="F68" s="11">
        <v>2355</v>
      </c>
      <c r="G68" s="11">
        <v>1829</v>
      </c>
      <c r="H68" s="11">
        <v>532</v>
      </c>
      <c r="I68" s="11">
        <v>397</v>
      </c>
      <c r="J68" s="11">
        <v>135</v>
      </c>
    </row>
    <row r="69" spans="1:10">
      <c r="A69" s="9" t="s">
        <v>30</v>
      </c>
      <c r="B69" s="10">
        <v>32477</v>
      </c>
      <c r="C69" s="10">
        <v>17643</v>
      </c>
      <c r="D69" s="10">
        <v>14834</v>
      </c>
      <c r="E69" s="10">
        <v>31219</v>
      </c>
      <c r="F69" s="10">
        <v>16599</v>
      </c>
      <c r="G69" s="10">
        <v>14620</v>
      </c>
      <c r="H69" s="10">
        <v>1257</v>
      </c>
      <c r="I69" s="10">
        <v>1043</v>
      </c>
      <c r="J69" s="10">
        <v>214</v>
      </c>
    </row>
    <row r="70" spans="1:10">
      <c r="A70" s="5" t="s">
        <v>31</v>
      </c>
      <c r="B70" s="11">
        <v>4245</v>
      </c>
      <c r="C70" s="11">
        <v>2201</v>
      </c>
      <c r="D70" s="11">
        <v>2044</v>
      </c>
      <c r="E70" s="11">
        <v>4024</v>
      </c>
      <c r="F70" s="11">
        <v>2072</v>
      </c>
      <c r="G70" s="11">
        <v>1952</v>
      </c>
      <c r="H70" s="11">
        <v>221</v>
      </c>
      <c r="I70" s="11">
        <v>129</v>
      </c>
      <c r="J70" s="11">
        <v>92</v>
      </c>
    </row>
    <row r="71" spans="1:10">
      <c r="A71" s="9" t="s">
        <v>32</v>
      </c>
      <c r="B71" s="10">
        <v>3433</v>
      </c>
      <c r="C71" s="10">
        <v>1803</v>
      </c>
      <c r="D71" s="10">
        <v>1630</v>
      </c>
      <c r="E71" s="10">
        <v>2774</v>
      </c>
      <c r="F71" s="10">
        <v>1315</v>
      </c>
      <c r="G71" s="10">
        <v>1459</v>
      </c>
      <c r="H71" s="10">
        <v>649</v>
      </c>
      <c r="I71" s="10">
        <v>483</v>
      </c>
      <c r="J71" s="10">
        <v>166</v>
      </c>
    </row>
    <row r="72" spans="1:10">
      <c r="A72" s="366" t="s">
        <v>41</v>
      </c>
      <c r="B72" s="367"/>
      <c r="C72" s="367"/>
      <c r="D72" s="367"/>
      <c r="E72" s="367"/>
      <c r="F72" s="367"/>
      <c r="G72" s="367"/>
      <c r="H72" s="367"/>
      <c r="I72" s="367"/>
      <c r="J72" s="368"/>
    </row>
    <row r="73" spans="1:10">
      <c r="A73" s="9" t="s">
        <v>28</v>
      </c>
      <c r="B73" s="10">
        <v>31295</v>
      </c>
      <c r="C73" s="10">
        <v>16507</v>
      </c>
      <c r="D73" s="10">
        <v>14788</v>
      </c>
      <c r="E73" s="10">
        <v>29080</v>
      </c>
      <c r="F73" s="10">
        <v>14898</v>
      </c>
      <c r="G73" s="10">
        <v>14182</v>
      </c>
      <c r="H73" s="10">
        <v>2202</v>
      </c>
      <c r="I73" s="10">
        <v>1601</v>
      </c>
      <c r="J73" s="10">
        <v>601</v>
      </c>
    </row>
    <row r="74" spans="1:10">
      <c r="A74" s="5" t="s">
        <v>29</v>
      </c>
      <c r="B74" s="11">
        <v>4733</v>
      </c>
      <c r="C74" s="11">
        <v>2777</v>
      </c>
      <c r="D74" s="11">
        <v>1956</v>
      </c>
      <c r="E74" s="11">
        <v>4061</v>
      </c>
      <c r="F74" s="11">
        <v>2279</v>
      </c>
      <c r="G74" s="11">
        <v>1782</v>
      </c>
      <c r="H74" s="11">
        <v>667</v>
      </c>
      <c r="I74" s="11">
        <v>494</v>
      </c>
      <c r="J74" s="11">
        <v>173</v>
      </c>
    </row>
    <row r="75" spans="1:10">
      <c r="A75" s="9" t="s">
        <v>30</v>
      </c>
      <c r="B75" s="10">
        <v>21231</v>
      </c>
      <c r="C75" s="10">
        <v>10749</v>
      </c>
      <c r="D75" s="10">
        <v>10482</v>
      </c>
      <c r="E75" s="10">
        <v>20458</v>
      </c>
      <c r="F75" s="10">
        <v>10226</v>
      </c>
      <c r="G75" s="10">
        <v>10232</v>
      </c>
      <c r="H75" s="10">
        <v>767</v>
      </c>
      <c r="I75" s="10">
        <v>521</v>
      </c>
      <c r="J75" s="10">
        <v>246</v>
      </c>
    </row>
    <row r="76" spans="1:10">
      <c r="A76" s="5" t="s">
        <v>31</v>
      </c>
      <c r="B76" s="11">
        <v>2583</v>
      </c>
      <c r="C76" s="11">
        <v>1315</v>
      </c>
      <c r="D76" s="11">
        <v>1268</v>
      </c>
      <c r="E76" s="11">
        <v>2440</v>
      </c>
      <c r="F76" s="11">
        <v>1242</v>
      </c>
      <c r="G76" s="11">
        <v>1198</v>
      </c>
      <c r="H76" s="11">
        <v>142</v>
      </c>
      <c r="I76" s="11">
        <v>72</v>
      </c>
      <c r="J76" s="11">
        <v>70</v>
      </c>
    </row>
    <row r="77" spans="1:10">
      <c r="A77" s="9" t="s">
        <v>32</v>
      </c>
      <c r="B77" s="10">
        <v>2748</v>
      </c>
      <c r="C77" s="10">
        <v>1666</v>
      </c>
      <c r="D77" s="10">
        <v>1082</v>
      </c>
      <c r="E77" s="10">
        <v>2121</v>
      </c>
      <c r="F77" s="10">
        <v>1151</v>
      </c>
      <c r="G77" s="10">
        <v>970</v>
      </c>
      <c r="H77" s="10">
        <v>626</v>
      </c>
      <c r="I77" s="10">
        <v>514</v>
      </c>
      <c r="J77" s="10">
        <v>112</v>
      </c>
    </row>
    <row r="78" spans="1:10">
      <c r="A78" s="366" t="s">
        <v>42</v>
      </c>
      <c r="B78" s="367"/>
      <c r="C78" s="367"/>
      <c r="D78" s="367"/>
      <c r="E78" s="367"/>
      <c r="F78" s="367"/>
      <c r="G78" s="367"/>
      <c r="H78" s="367"/>
      <c r="I78" s="367"/>
      <c r="J78" s="368"/>
    </row>
    <row r="79" spans="1:10">
      <c r="A79" s="9" t="s">
        <v>28</v>
      </c>
      <c r="B79" s="10">
        <v>24394</v>
      </c>
      <c r="C79" s="10">
        <v>11097</v>
      </c>
      <c r="D79" s="10">
        <v>13297</v>
      </c>
      <c r="E79" s="10">
        <v>23181</v>
      </c>
      <c r="F79" s="10">
        <v>10367</v>
      </c>
      <c r="G79" s="10">
        <v>12814</v>
      </c>
      <c r="H79" s="10">
        <v>1212</v>
      </c>
      <c r="I79" s="10">
        <v>730</v>
      </c>
      <c r="J79" s="10">
        <v>482</v>
      </c>
    </row>
    <row r="80" spans="1:10">
      <c r="A80" s="5" t="s">
        <v>29</v>
      </c>
      <c r="B80" s="11">
        <v>2473</v>
      </c>
      <c r="C80" s="11">
        <v>1229</v>
      </c>
      <c r="D80" s="11">
        <v>1244</v>
      </c>
      <c r="E80" s="11">
        <v>2218</v>
      </c>
      <c r="F80" s="11">
        <v>1092</v>
      </c>
      <c r="G80" s="11">
        <v>1126</v>
      </c>
      <c r="H80" s="11">
        <v>255</v>
      </c>
      <c r="I80" s="11">
        <v>137</v>
      </c>
      <c r="J80" s="11">
        <v>118</v>
      </c>
    </row>
    <row r="81" spans="1:10">
      <c r="A81" s="9" t="s">
        <v>30</v>
      </c>
      <c r="B81" s="10">
        <v>16621</v>
      </c>
      <c r="C81" s="10">
        <v>7458</v>
      </c>
      <c r="D81" s="10">
        <v>9163</v>
      </c>
      <c r="E81" s="10">
        <v>16126</v>
      </c>
      <c r="F81" s="10">
        <v>7135</v>
      </c>
      <c r="G81" s="10">
        <v>8991</v>
      </c>
      <c r="H81" s="10">
        <v>494</v>
      </c>
      <c r="I81" s="10">
        <v>323</v>
      </c>
      <c r="J81" s="10">
        <v>171</v>
      </c>
    </row>
    <row r="82" spans="1:10">
      <c r="A82" s="5" t="s">
        <v>31</v>
      </c>
      <c r="B82" s="11">
        <v>3008</v>
      </c>
      <c r="C82" s="11">
        <v>1413</v>
      </c>
      <c r="D82" s="11">
        <v>1595</v>
      </c>
      <c r="E82" s="11">
        <v>2873</v>
      </c>
      <c r="F82" s="11">
        <v>1356</v>
      </c>
      <c r="G82" s="11">
        <v>1517</v>
      </c>
      <c r="H82" s="11">
        <v>135</v>
      </c>
      <c r="I82" s="11">
        <v>57</v>
      </c>
      <c r="J82" s="11">
        <v>78</v>
      </c>
    </row>
    <row r="83" spans="1:10">
      <c r="A83" s="9" t="s">
        <v>32</v>
      </c>
      <c r="B83" s="10">
        <v>2292</v>
      </c>
      <c r="C83" s="10">
        <v>997</v>
      </c>
      <c r="D83" s="10">
        <v>1295</v>
      </c>
      <c r="E83" s="10">
        <v>1964</v>
      </c>
      <c r="F83" s="10">
        <v>784</v>
      </c>
      <c r="G83" s="10">
        <v>1180</v>
      </c>
      <c r="H83" s="10">
        <v>328</v>
      </c>
      <c r="I83" s="10">
        <v>213</v>
      </c>
      <c r="J83" s="10">
        <v>115</v>
      </c>
    </row>
    <row r="84" spans="1:10">
      <c r="A84" s="366" t="s">
        <v>43</v>
      </c>
      <c r="B84" s="367"/>
      <c r="C84" s="367"/>
      <c r="D84" s="367"/>
      <c r="E84" s="367"/>
      <c r="F84" s="367"/>
      <c r="G84" s="367"/>
      <c r="H84" s="367"/>
      <c r="I84" s="367"/>
      <c r="J84" s="368"/>
    </row>
    <row r="85" spans="1:10">
      <c r="A85" s="9" t="s">
        <v>28</v>
      </c>
      <c r="B85" s="10">
        <v>127748</v>
      </c>
      <c r="C85" s="10">
        <v>65708</v>
      </c>
      <c r="D85" s="10">
        <v>62040</v>
      </c>
      <c r="E85" s="10">
        <v>119934</v>
      </c>
      <c r="F85" s="10">
        <v>61026</v>
      </c>
      <c r="G85" s="10">
        <v>58908</v>
      </c>
      <c r="H85" s="10">
        <v>7778</v>
      </c>
      <c r="I85" s="10">
        <v>4661</v>
      </c>
      <c r="J85" s="10">
        <v>3117</v>
      </c>
    </row>
    <row r="86" spans="1:10">
      <c r="A86" s="5" t="s">
        <v>29</v>
      </c>
      <c r="B86" s="11">
        <v>15418</v>
      </c>
      <c r="C86" s="11">
        <v>8672</v>
      </c>
      <c r="D86" s="11">
        <v>6746</v>
      </c>
      <c r="E86" s="11">
        <v>13573</v>
      </c>
      <c r="F86" s="11">
        <v>7485</v>
      </c>
      <c r="G86" s="11">
        <v>6088</v>
      </c>
      <c r="H86" s="11">
        <v>1835</v>
      </c>
      <c r="I86" s="11">
        <v>1181</v>
      </c>
      <c r="J86" s="11">
        <v>654</v>
      </c>
    </row>
    <row r="87" spans="1:10">
      <c r="A87" s="9" t="s">
        <v>30</v>
      </c>
      <c r="B87" s="10">
        <v>82862</v>
      </c>
      <c r="C87" s="10">
        <v>41091</v>
      </c>
      <c r="D87" s="10">
        <v>41771</v>
      </c>
      <c r="E87" s="10">
        <v>80553</v>
      </c>
      <c r="F87" s="10">
        <v>39712</v>
      </c>
      <c r="G87" s="10">
        <v>40841</v>
      </c>
      <c r="H87" s="10">
        <v>2304</v>
      </c>
      <c r="I87" s="10">
        <v>1377</v>
      </c>
      <c r="J87" s="10">
        <v>927</v>
      </c>
    </row>
    <row r="88" spans="1:10">
      <c r="A88" s="5" t="s">
        <v>31</v>
      </c>
      <c r="B88" s="11">
        <v>21209</v>
      </c>
      <c r="C88" s="11">
        <v>11353</v>
      </c>
      <c r="D88" s="11">
        <v>9856</v>
      </c>
      <c r="E88" s="11">
        <v>18943</v>
      </c>
      <c r="F88" s="11">
        <v>10150</v>
      </c>
      <c r="G88" s="11">
        <v>8793</v>
      </c>
      <c r="H88" s="11">
        <v>2255</v>
      </c>
      <c r="I88" s="11">
        <v>1196</v>
      </c>
      <c r="J88" s="11">
        <v>1059</v>
      </c>
    </row>
    <row r="89" spans="1:10">
      <c r="A89" s="9" t="s">
        <v>32</v>
      </c>
      <c r="B89" s="10">
        <v>8259</v>
      </c>
      <c r="C89" s="10">
        <v>4592</v>
      </c>
      <c r="D89" s="10">
        <v>3667</v>
      </c>
      <c r="E89" s="10">
        <v>6865</v>
      </c>
      <c r="F89" s="10">
        <v>3679</v>
      </c>
      <c r="G89" s="10">
        <v>3186</v>
      </c>
      <c r="H89" s="10">
        <v>1384</v>
      </c>
      <c r="I89" s="10">
        <v>907</v>
      </c>
      <c r="J89" s="10">
        <v>477</v>
      </c>
    </row>
    <row r="90" spans="1:10">
      <c r="A90" s="366" t="s">
        <v>44</v>
      </c>
      <c r="B90" s="367"/>
      <c r="C90" s="367"/>
      <c r="D90" s="367"/>
      <c r="E90" s="367"/>
      <c r="F90" s="367"/>
      <c r="G90" s="367"/>
      <c r="H90" s="367"/>
      <c r="I90" s="367"/>
      <c r="J90" s="368"/>
    </row>
    <row r="91" spans="1:10">
      <c r="A91" s="9" t="s">
        <v>28</v>
      </c>
      <c r="B91" s="10">
        <v>814383</v>
      </c>
      <c r="C91" s="10">
        <v>432255</v>
      </c>
      <c r="D91" s="10">
        <v>382128</v>
      </c>
      <c r="E91" s="10">
        <v>742754</v>
      </c>
      <c r="F91" s="10">
        <v>387297</v>
      </c>
      <c r="G91" s="10">
        <v>355457</v>
      </c>
      <c r="H91" s="10">
        <v>71250</v>
      </c>
      <c r="I91" s="10">
        <v>44711</v>
      </c>
      <c r="J91" s="10">
        <v>26539</v>
      </c>
    </row>
    <row r="92" spans="1:10">
      <c r="A92" s="5" t="s">
        <v>29</v>
      </c>
      <c r="B92" s="11">
        <v>97430</v>
      </c>
      <c r="C92" s="11">
        <v>55283</v>
      </c>
      <c r="D92" s="11">
        <v>42147</v>
      </c>
      <c r="E92" s="11">
        <v>79425</v>
      </c>
      <c r="F92" s="11">
        <v>43702</v>
      </c>
      <c r="G92" s="11">
        <v>35723</v>
      </c>
      <c r="H92" s="11">
        <v>17901</v>
      </c>
      <c r="I92" s="11">
        <v>11501</v>
      </c>
      <c r="J92" s="11">
        <v>6400</v>
      </c>
    </row>
    <row r="93" spans="1:10">
      <c r="A93" s="9" t="s">
        <v>30</v>
      </c>
      <c r="B93" s="10">
        <v>522217</v>
      </c>
      <c r="C93" s="10">
        <v>268198</v>
      </c>
      <c r="D93" s="10">
        <v>254019</v>
      </c>
      <c r="E93" s="10">
        <v>497988</v>
      </c>
      <c r="F93" s="10">
        <v>253287</v>
      </c>
      <c r="G93" s="10">
        <v>244701</v>
      </c>
      <c r="H93" s="10">
        <v>24082</v>
      </c>
      <c r="I93" s="10">
        <v>14829</v>
      </c>
      <c r="J93" s="10">
        <v>9253</v>
      </c>
    </row>
    <row r="94" spans="1:10">
      <c r="A94" s="5" t="s">
        <v>31</v>
      </c>
      <c r="B94" s="11">
        <v>114958</v>
      </c>
      <c r="C94" s="11">
        <v>62808</v>
      </c>
      <c r="D94" s="11">
        <v>52150</v>
      </c>
      <c r="E94" s="11">
        <v>106494</v>
      </c>
      <c r="F94" s="11">
        <v>58465</v>
      </c>
      <c r="G94" s="11">
        <v>48029</v>
      </c>
      <c r="H94" s="11">
        <v>8443</v>
      </c>
      <c r="I94" s="11">
        <v>4332</v>
      </c>
      <c r="J94" s="11">
        <v>4111</v>
      </c>
    </row>
    <row r="95" spans="1:10">
      <c r="A95" s="9" t="s">
        <v>32</v>
      </c>
      <c r="B95" s="10">
        <v>79778</v>
      </c>
      <c r="C95" s="10">
        <v>45966</v>
      </c>
      <c r="D95" s="10">
        <v>33812</v>
      </c>
      <c r="E95" s="10">
        <v>58847</v>
      </c>
      <c r="F95" s="10">
        <v>31843</v>
      </c>
      <c r="G95" s="10">
        <v>27004</v>
      </c>
      <c r="H95" s="10">
        <v>20824</v>
      </c>
      <c r="I95" s="10">
        <v>14049</v>
      </c>
      <c r="J95" s="10">
        <v>6775</v>
      </c>
    </row>
    <row r="96" spans="1:10">
      <c r="A96" s="366" t="s">
        <v>45</v>
      </c>
      <c r="B96" s="367"/>
      <c r="C96" s="367"/>
      <c r="D96" s="367"/>
      <c r="E96" s="367"/>
      <c r="F96" s="367"/>
      <c r="G96" s="367"/>
      <c r="H96" s="367"/>
      <c r="I96" s="367"/>
      <c r="J96" s="368"/>
    </row>
    <row r="97" spans="1:10">
      <c r="A97" s="9" t="s">
        <v>28</v>
      </c>
      <c r="B97" s="10">
        <v>499479</v>
      </c>
      <c r="C97" s="10">
        <v>266245</v>
      </c>
      <c r="D97" s="10">
        <v>233234</v>
      </c>
      <c r="E97" s="10">
        <v>447811</v>
      </c>
      <c r="F97" s="10">
        <v>234448</v>
      </c>
      <c r="G97" s="10">
        <v>213363</v>
      </c>
      <c r="H97" s="10">
        <v>51403</v>
      </c>
      <c r="I97" s="10">
        <v>31628</v>
      </c>
      <c r="J97" s="10">
        <v>19775</v>
      </c>
    </row>
    <row r="98" spans="1:10">
      <c r="A98" s="5" t="s">
        <v>29</v>
      </c>
      <c r="B98" s="11">
        <v>59066</v>
      </c>
      <c r="C98" s="11">
        <v>33599</v>
      </c>
      <c r="D98" s="11">
        <v>25467</v>
      </c>
      <c r="E98" s="11">
        <v>45877</v>
      </c>
      <c r="F98" s="11">
        <v>25222</v>
      </c>
      <c r="G98" s="11">
        <v>20655</v>
      </c>
      <c r="H98" s="11">
        <v>13118</v>
      </c>
      <c r="I98" s="11">
        <v>8321</v>
      </c>
      <c r="J98" s="11">
        <v>4797</v>
      </c>
    </row>
    <row r="99" spans="1:10">
      <c r="A99" s="9" t="s">
        <v>30</v>
      </c>
      <c r="B99" s="10">
        <v>305640</v>
      </c>
      <c r="C99" s="10">
        <v>156620</v>
      </c>
      <c r="D99" s="10">
        <v>149020</v>
      </c>
      <c r="E99" s="10">
        <v>288566</v>
      </c>
      <c r="F99" s="10">
        <v>146422</v>
      </c>
      <c r="G99" s="10">
        <v>142144</v>
      </c>
      <c r="H99" s="10">
        <v>16970</v>
      </c>
      <c r="I99" s="10">
        <v>10144</v>
      </c>
      <c r="J99" s="10">
        <v>6826</v>
      </c>
    </row>
    <row r="100" spans="1:10">
      <c r="A100" s="5" t="s">
        <v>31</v>
      </c>
      <c r="B100" s="11">
        <v>84367</v>
      </c>
      <c r="C100" s="11">
        <v>46595</v>
      </c>
      <c r="D100" s="11">
        <v>37772</v>
      </c>
      <c r="E100" s="11">
        <v>77910</v>
      </c>
      <c r="F100" s="11">
        <v>43301</v>
      </c>
      <c r="G100" s="11">
        <v>34609</v>
      </c>
      <c r="H100" s="11">
        <v>6440</v>
      </c>
      <c r="I100" s="11">
        <v>3286</v>
      </c>
      <c r="J100" s="11">
        <v>3154</v>
      </c>
    </row>
    <row r="101" spans="1:10">
      <c r="A101" s="9" t="s">
        <v>32</v>
      </c>
      <c r="B101" s="10">
        <v>50406</v>
      </c>
      <c r="C101" s="10">
        <v>29431</v>
      </c>
      <c r="D101" s="10">
        <v>20975</v>
      </c>
      <c r="E101" s="10">
        <v>35458</v>
      </c>
      <c r="F101" s="10">
        <v>19503</v>
      </c>
      <c r="G101" s="10">
        <v>15955</v>
      </c>
      <c r="H101" s="10">
        <v>14875</v>
      </c>
      <c r="I101" s="10">
        <v>9877</v>
      </c>
      <c r="J101" s="10">
        <v>4998</v>
      </c>
    </row>
    <row r="102" spans="1:10">
      <c r="A102" s="366" t="s">
        <v>46</v>
      </c>
      <c r="B102" s="367"/>
      <c r="C102" s="367"/>
      <c r="D102" s="367"/>
      <c r="E102" s="367"/>
      <c r="F102" s="367"/>
      <c r="G102" s="367"/>
      <c r="H102" s="367"/>
      <c r="I102" s="367"/>
      <c r="J102" s="368"/>
    </row>
    <row r="103" spans="1:10">
      <c r="A103" s="9" t="s">
        <v>28</v>
      </c>
      <c r="B103" s="10">
        <v>318934</v>
      </c>
      <c r="C103" s="10">
        <v>168524</v>
      </c>
      <c r="D103" s="10">
        <v>150410</v>
      </c>
      <c r="E103" s="10">
        <v>285171</v>
      </c>
      <c r="F103" s="10">
        <v>148388</v>
      </c>
      <c r="G103" s="10">
        <v>136783</v>
      </c>
      <c r="H103" s="10">
        <v>33601</v>
      </c>
      <c r="I103" s="10">
        <v>20038</v>
      </c>
      <c r="J103" s="10">
        <v>13563</v>
      </c>
    </row>
    <row r="104" spans="1:10">
      <c r="A104" s="5" t="s">
        <v>29</v>
      </c>
      <c r="B104" s="11">
        <v>36207</v>
      </c>
      <c r="C104" s="11">
        <v>20112</v>
      </c>
      <c r="D104" s="11">
        <v>16095</v>
      </c>
      <c r="E104" s="11">
        <v>27805</v>
      </c>
      <c r="F104" s="11">
        <v>14938</v>
      </c>
      <c r="G104" s="11">
        <v>12867</v>
      </c>
      <c r="H104" s="11">
        <v>8362</v>
      </c>
      <c r="I104" s="11">
        <v>5143</v>
      </c>
      <c r="J104" s="11">
        <v>3219</v>
      </c>
    </row>
    <row r="105" spans="1:10">
      <c r="A105" s="9" t="s">
        <v>30</v>
      </c>
      <c r="B105" s="10">
        <v>185929</v>
      </c>
      <c r="C105" s="10">
        <v>93709</v>
      </c>
      <c r="D105" s="10">
        <v>92220</v>
      </c>
      <c r="E105" s="10">
        <v>175093</v>
      </c>
      <c r="F105" s="10">
        <v>87431</v>
      </c>
      <c r="G105" s="10">
        <v>87662</v>
      </c>
      <c r="H105" s="10">
        <v>10768</v>
      </c>
      <c r="I105" s="10">
        <v>6246</v>
      </c>
      <c r="J105" s="10">
        <v>4522</v>
      </c>
    </row>
    <row r="106" spans="1:10">
      <c r="A106" s="5" t="s">
        <v>31</v>
      </c>
      <c r="B106" s="11">
        <v>66163</v>
      </c>
      <c r="C106" s="11">
        <v>36763</v>
      </c>
      <c r="D106" s="11">
        <v>29400</v>
      </c>
      <c r="E106" s="11">
        <v>61037</v>
      </c>
      <c r="F106" s="11">
        <v>34129</v>
      </c>
      <c r="G106" s="11">
        <v>26908</v>
      </c>
      <c r="H106" s="11">
        <v>5112</v>
      </c>
      <c r="I106" s="11">
        <v>2628</v>
      </c>
      <c r="J106" s="11">
        <v>2484</v>
      </c>
    </row>
    <row r="107" spans="1:10">
      <c r="A107" s="9" t="s">
        <v>32</v>
      </c>
      <c r="B107" s="10">
        <v>30635</v>
      </c>
      <c r="C107" s="10">
        <v>17940</v>
      </c>
      <c r="D107" s="10">
        <v>12695</v>
      </c>
      <c r="E107" s="10">
        <v>21236</v>
      </c>
      <c r="F107" s="10">
        <v>11890</v>
      </c>
      <c r="G107" s="10">
        <v>9346</v>
      </c>
      <c r="H107" s="10">
        <v>9359</v>
      </c>
      <c r="I107" s="10">
        <v>6021</v>
      </c>
      <c r="J107" s="10">
        <v>3338</v>
      </c>
    </row>
    <row r="108" spans="1:10">
      <c r="A108" s="366" t="s">
        <v>47</v>
      </c>
      <c r="B108" s="367"/>
      <c r="C108" s="367"/>
      <c r="D108" s="367"/>
      <c r="E108" s="367"/>
      <c r="F108" s="367"/>
      <c r="G108" s="367"/>
      <c r="H108" s="367"/>
      <c r="I108" s="367"/>
      <c r="J108" s="368"/>
    </row>
    <row r="109" spans="1:10">
      <c r="A109" s="9" t="s">
        <v>28</v>
      </c>
      <c r="B109" s="10">
        <v>68623</v>
      </c>
      <c r="C109" s="10">
        <v>37172</v>
      </c>
      <c r="D109" s="10">
        <v>31451</v>
      </c>
      <c r="E109" s="10">
        <v>63772</v>
      </c>
      <c r="F109" s="10">
        <v>33807</v>
      </c>
      <c r="G109" s="10">
        <v>29965</v>
      </c>
      <c r="H109" s="10">
        <v>4811</v>
      </c>
      <c r="I109" s="10">
        <v>3330</v>
      </c>
      <c r="J109" s="10">
        <v>1481</v>
      </c>
    </row>
    <row r="110" spans="1:10">
      <c r="A110" s="5" t="s">
        <v>29</v>
      </c>
      <c r="B110" s="11">
        <v>8132</v>
      </c>
      <c r="C110" s="11">
        <v>4504</v>
      </c>
      <c r="D110" s="11">
        <v>3628</v>
      </c>
      <c r="E110" s="11">
        <v>7083</v>
      </c>
      <c r="F110" s="11">
        <v>3835</v>
      </c>
      <c r="G110" s="11">
        <v>3248</v>
      </c>
      <c r="H110" s="11">
        <v>1038</v>
      </c>
      <c r="I110" s="11">
        <v>658</v>
      </c>
      <c r="J110" s="11">
        <v>380</v>
      </c>
    </row>
    <row r="111" spans="1:10">
      <c r="A111" s="9" t="s">
        <v>30</v>
      </c>
      <c r="B111" s="10">
        <v>46500</v>
      </c>
      <c r="C111" s="10">
        <v>24854</v>
      </c>
      <c r="D111" s="10">
        <v>21646</v>
      </c>
      <c r="E111" s="10">
        <v>44886</v>
      </c>
      <c r="F111" s="10">
        <v>23705</v>
      </c>
      <c r="G111" s="10">
        <v>21181</v>
      </c>
      <c r="H111" s="10">
        <v>1600</v>
      </c>
      <c r="I111" s="10">
        <v>1137</v>
      </c>
      <c r="J111" s="10">
        <v>463</v>
      </c>
    </row>
    <row r="112" spans="1:10">
      <c r="A112" s="5" t="s">
        <v>31</v>
      </c>
      <c r="B112" s="11">
        <v>5312</v>
      </c>
      <c r="C112" s="11">
        <v>2762</v>
      </c>
      <c r="D112" s="11">
        <v>2550</v>
      </c>
      <c r="E112" s="11">
        <v>4941</v>
      </c>
      <c r="F112" s="11">
        <v>2559</v>
      </c>
      <c r="G112" s="11">
        <v>2382</v>
      </c>
      <c r="H112" s="11">
        <v>370</v>
      </c>
      <c r="I112" s="11">
        <v>202</v>
      </c>
      <c r="J112" s="11">
        <v>168</v>
      </c>
    </row>
    <row r="113" spans="1:10">
      <c r="A113" s="9" t="s">
        <v>32</v>
      </c>
      <c r="B113" s="10">
        <v>8679</v>
      </c>
      <c r="C113" s="10">
        <v>5052</v>
      </c>
      <c r="D113" s="10">
        <v>3627</v>
      </c>
      <c r="E113" s="10">
        <v>6862</v>
      </c>
      <c r="F113" s="10">
        <v>3708</v>
      </c>
      <c r="G113" s="10">
        <v>3154</v>
      </c>
      <c r="H113" s="10">
        <v>1803</v>
      </c>
      <c r="I113" s="10">
        <v>1333</v>
      </c>
      <c r="J113" s="10">
        <v>470</v>
      </c>
    </row>
    <row r="114" spans="1:10">
      <c r="A114" s="366" t="s">
        <v>48</v>
      </c>
      <c r="B114" s="367"/>
      <c r="C114" s="367"/>
      <c r="D114" s="367"/>
      <c r="E114" s="367"/>
      <c r="F114" s="367"/>
      <c r="G114" s="367"/>
      <c r="H114" s="367"/>
      <c r="I114" s="367"/>
      <c r="J114" s="368"/>
    </row>
    <row r="115" spans="1:10">
      <c r="A115" s="9" t="s">
        <v>28</v>
      </c>
      <c r="B115" s="10">
        <v>51292</v>
      </c>
      <c r="C115" s="10">
        <v>25395</v>
      </c>
      <c r="D115" s="10">
        <v>25897</v>
      </c>
      <c r="E115" s="10">
        <v>48007</v>
      </c>
      <c r="F115" s="10">
        <v>23429</v>
      </c>
      <c r="G115" s="10">
        <v>24578</v>
      </c>
      <c r="H115" s="10">
        <v>3270</v>
      </c>
      <c r="I115" s="10">
        <v>1959</v>
      </c>
      <c r="J115" s="10">
        <v>1311</v>
      </c>
    </row>
    <row r="116" spans="1:10">
      <c r="A116" s="5" t="s">
        <v>29</v>
      </c>
      <c r="B116" s="11">
        <v>5869</v>
      </c>
      <c r="C116" s="11">
        <v>3180</v>
      </c>
      <c r="D116" s="11">
        <v>2689</v>
      </c>
      <c r="E116" s="11">
        <v>5101</v>
      </c>
      <c r="F116" s="11">
        <v>2702</v>
      </c>
      <c r="G116" s="11">
        <v>2399</v>
      </c>
      <c r="H116" s="11">
        <v>765</v>
      </c>
      <c r="I116" s="11">
        <v>477</v>
      </c>
      <c r="J116" s="11">
        <v>288</v>
      </c>
    </row>
    <row r="117" spans="1:10">
      <c r="A117" s="9" t="s">
        <v>30</v>
      </c>
      <c r="B117" s="10">
        <v>35194</v>
      </c>
      <c r="C117" s="10">
        <v>16720</v>
      </c>
      <c r="D117" s="10">
        <v>18474</v>
      </c>
      <c r="E117" s="10">
        <v>33953</v>
      </c>
      <c r="F117" s="10">
        <v>15998</v>
      </c>
      <c r="G117" s="10">
        <v>17955</v>
      </c>
      <c r="H117" s="10">
        <v>1235</v>
      </c>
      <c r="I117" s="10">
        <v>718</v>
      </c>
      <c r="J117" s="10">
        <v>517</v>
      </c>
    </row>
    <row r="118" spans="1:10">
      <c r="A118" s="5" t="s">
        <v>31</v>
      </c>
      <c r="B118" s="11">
        <v>5407</v>
      </c>
      <c r="C118" s="11">
        <v>3037</v>
      </c>
      <c r="D118" s="11">
        <v>2370</v>
      </c>
      <c r="E118" s="11">
        <v>5055</v>
      </c>
      <c r="F118" s="11">
        <v>2852</v>
      </c>
      <c r="G118" s="11">
        <v>2203</v>
      </c>
      <c r="H118" s="11">
        <v>351</v>
      </c>
      <c r="I118" s="11">
        <v>184</v>
      </c>
      <c r="J118" s="11">
        <v>167</v>
      </c>
    </row>
    <row r="119" spans="1:10">
      <c r="A119" s="9" t="s">
        <v>32</v>
      </c>
      <c r="B119" s="10">
        <v>4822</v>
      </c>
      <c r="C119" s="10">
        <v>2458</v>
      </c>
      <c r="D119" s="10">
        <v>2364</v>
      </c>
      <c r="E119" s="10">
        <v>3898</v>
      </c>
      <c r="F119" s="10">
        <v>1877</v>
      </c>
      <c r="G119" s="10">
        <v>2021</v>
      </c>
      <c r="H119" s="10">
        <v>919</v>
      </c>
      <c r="I119" s="10">
        <v>580</v>
      </c>
      <c r="J119" s="10">
        <v>339</v>
      </c>
    </row>
    <row r="120" spans="1:10">
      <c r="A120" s="366" t="s">
        <v>49</v>
      </c>
      <c r="B120" s="367"/>
      <c r="C120" s="367"/>
      <c r="D120" s="367"/>
      <c r="E120" s="367"/>
      <c r="F120" s="367"/>
      <c r="G120" s="367"/>
      <c r="H120" s="367"/>
      <c r="I120" s="367"/>
      <c r="J120" s="368"/>
    </row>
    <row r="121" spans="1:10">
      <c r="A121" s="9" t="s">
        <v>28</v>
      </c>
      <c r="B121" s="10">
        <v>90498</v>
      </c>
      <c r="C121" s="10">
        <v>46931</v>
      </c>
      <c r="D121" s="10">
        <v>43567</v>
      </c>
      <c r="E121" s="10">
        <v>85417</v>
      </c>
      <c r="F121" s="10">
        <v>43673</v>
      </c>
      <c r="G121" s="10">
        <v>41744</v>
      </c>
      <c r="H121" s="10">
        <v>5044</v>
      </c>
      <c r="I121" s="10">
        <v>3238</v>
      </c>
      <c r="J121" s="10">
        <v>1806</v>
      </c>
    </row>
    <row r="122" spans="1:10">
      <c r="A122" s="5" t="s">
        <v>29</v>
      </c>
      <c r="B122" s="11">
        <v>10768</v>
      </c>
      <c r="C122" s="11">
        <v>5969</v>
      </c>
      <c r="D122" s="11">
        <v>4799</v>
      </c>
      <c r="E122" s="11">
        <v>9540</v>
      </c>
      <c r="F122" s="11">
        <v>5180</v>
      </c>
      <c r="G122" s="11">
        <v>4360</v>
      </c>
      <c r="H122" s="11">
        <v>1220</v>
      </c>
      <c r="I122" s="11">
        <v>785</v>
      </c>
      <c r="J122" s="11">
        <v>435</v>
      </c>
    </row>
    <row r="123" spans="1:10">
      <c r="A123" s="9" t="s">
        <v>30</v>
      </c>
      <c r="B123" s="10">
        <v>61748</v>
      </c>
      <c r="C123" s="10">
        <v>31276</v>
      </c>
      <c r="D123" s="10">
        <v>30472</v>
      </c>
      <c r="E123" s="10">
        <v>59847</v>
      </c>
      <c r="F123" s="10">
        <v>30061</v>
      </c>
      <c r="G123" s="10">
        <v>29786</v>
      </c>
      <c r="H123" s="10">
        <v>1886</v>
      </c>
      <c r="I123" s="10">
        <v>1209</v>
      </c>
      <c r="J123" s="10">
        <v>677</v>
      </c>
    </row>
    <row r="124" spans="1:10">
      <c r="A124" s="5" t="s">
        <v>31</v>
      </c>
      <c r="B124" s="11">
        <v>11592</v>
      </c>
      <c r="C124" s="11">
        <v>6153</v>
      </c>
      <c r="D124" s="11">
        <v>5439</v>
      </c>
      <c r="E124" s="11">
        <v>10832</v>
      </c>
      <c r="F124" s="11">
        <v>5741</v>
      </c>
      <c r="G124" s="11">
        <v>5091</v>
      </c>
      <c r="H124" s="11">
        <v>758</v>
      </c>
      <c r="I124" s="11">
        <v>411</v>
      </c>
      <c r="J124" s="11">
        <v>347</v>
      </c>
    </row>
    <row r="125" spans="1:10">
      <c r="A125" s="9" t="s">
        <v>32</v>
      </c>
      <c r="B125" s="10">
        <v>6390</v>
      </c>
      <c r="C125" s="10">
        <v>3533</v>
      </c>
      <c r="D125" s="10">
        <v>2857</v>
      </c>
      <c r="E125" s="10">
        <v>5198</v>
      </c>
      <c r="F125" s="10">
        <v>2691</v>
      </c>
      <c r="G125" s="10">
        <v>2507</v>
      </c>
      <c r="H125" s="10">
        <v>1180</v>
      </c>
      <c r="I125" s="10">
        <v>833</v>
      </c>
      <c r="J125" s="10">
        <v>347</v>
      </c>
    </row>
    <row r="126" spans="1:10">
      <c r="A126" s="366" t="s">
        <v>50</v>
      </c>
      <c r="B126" s="367"/>
      <c r="C126" s="367"/>
      <c r="D126" s="367"/>
      <c r="E126" s="367"/>
      <c r="F126" s="367"/>
      <c r="G126" s="367"/>
      <c r="H126" s="367"/>
      <c r="I126" s="367"/>
      <c r="J126" s="368"/>
    </row>
    <row r="127" spans="1:10">
      <c r="A127" s="9" t="s">
        <v>28</v>
      </c>
      <c r="B127" s="10">
        <v>21703</v>
      </c>
      <c r="C127" s="10">
        <v>12093</v>
      </c>
      <c r="D127" s="10">
        <v>9610</v>
      </c>
      <c r="E127" s="10">
        <v>20612</v>
      </c>
      <c r="F127" s="10">
        <v>11370</v>
      </c>
      <c r="G127" s="10">
        <v>9242</v>
      </c>
      <c r="H127" s="10">
        <v>1088</v>
      </c>
      <c r="I127" s="10">
        <v>720</v>
      </c>
      <c r="J127" s="10">
        <v>368</v>
      </c>
    </row>
    <row r="128" spans="1:10">
      <c r="A128" s="5" t="s">
        <v>29</v>
      </c>
      <c r="B128" s="11">
        <v>2674</v>
      </c>
      <c r="C128" s="11">
        <v>1560</v>
      </c>
      <c r="D128" s="11">
        <v>1114</v>
      </c>
      <c r="E128" s="11">
        <v>2379</v>
      </c>
      <c r="F128" s="11">
        <v>1348</v>
      </c>
      <c r="G128" s="11">
        <v>1031</v>
      </c>
      <c r="H128" s="11">
        <v>295</v>
      </c>
      <c r="I128" s="11">
        <v>212</v>
      </c>
      <c r="J128" s="11">
        <v>83</v>
      </c>
    </row>
    <row r="129" spans="1:10">
      <c r="A129" s="9" t="s">
        <v>30</v>
      </c>
      <c r="B129" s="10">
        <v>15656</v>
      </c>
      <c r="C129" s="10">
        <v>8750</v>
      </c>
      <c r="D129" s="10">
        <v>6906</v>
      </c>
      <c r="E129" s="10">
        <v>15271</v>
      </c>
      <c r="F129" s="10">
        <v>8496</v>
      </c>
      <c r="G129" s="10">
        <v>6775</v>
      </c>
      <c r="H129" s="10">
        <v>383</v>
      </c>
      <c r="I129" s="10">
        <v>252</v>
      </c>
      <c r="J129" s="10">
        <v>131</v>
      </c>
    </row>
    <row r="130" spans="1:10">
      <c r="A130" s="5" t="s">
        <v>31</v>
      </c>
      <c r="B130" s="11">
        <v>1996</v>
      </c>
      <c r="C130" s="11">
        <v>1040</v>
      </c>
      <c r="D130" s="11">
        <v>956</v>
      </c>
      <c r="E130" s="11">
        <v>1875</v>
      </c>
      <c r="F130" s="11">
        <v>983</v>
      </c>
      <c r="G130" s="11">
        <v>892</v>
      </c>
      <c r="H130" s="11">
        <v>121</v>
      </c>
      <c r="I130" s="11">
        <v>57</v>
      </c>
      <c r="J130" s="11">
        <v>64</v>
      </c>
    </row>
    <row r="131" spans="1:10">
      <c r="A131" s="9" t="s">
        <v>32</v>
      </c>
      <c r="B131" s="10">
        <v>1377</v>
      </c>
      <c r="C131" s="10">
        <v>743</v>
      </c>
      <c r="D131" s="10">
        <v>634</v>
      </c>
      <c r="E131" s="10">
        <v>1087</v>
      </c>
      <c r="F131" s="10">
        <v>543</v>
      </c>
      <c r="G131" s="10">
        <v>544</v>
      </c>
      <c r="H131" s="10">
        <v>289</v>
      </c>
      <c r="I131" s="10">
        <v>199</v>
      </c>
      <c r="J131" s="10">
        <v>90</v>
      </c>
    </row>
    <row r="132" spans="1:10">
      <c r="A132" s="366" t="s">
        <v>51</v>
      </c>
      <c r="B132" s="367"/>
      <c r="C132" s="367"/>
      <c r="D132" s="367"/>
      <c r="E132" s="367"/>
      <c r="F132" s="367"/>
      <c r="G132" s="367"/>
      <c r="H132" s="367"/>
      <c r="I132" s="367"/>
      <c r="J132" s="368"/>
    </row>
    <row r="133" spans="1:10">
      <c r="A133" s="9" t="s">
        <v>28</v>
      </c>
      <c r="B133" s="10">
        <v>38629</v>
      </c>
      <c r="C133" s="10">
        <v>21458</v>
      </c>
      <c r="D133" s="10">
        <v>17171</v>
      </c>
      <c r="E133" s="10">
        <v>35951</v>
      </c>
      <c r="F133" s="10">
        <v>19551</v>
      </c>
      <c r="G133" s="10">
        <v>16400</v>
      </c>
      <c r="H133" s="10">
        <v>2668</v>
      </c>
      <c r="I133" s="10">
        <v>1901</v>
      </c>
      <c r="J133" s="10">
        <v>767</v>
      </c>
    </row>
    <row r="134" spans="1:10">
      <c r="A134" s="5" t="s">
        <v>29</v>
      </c>
      <c r="B134" s="11">
        <v>5579</v>
      </c>
      <c r="C134" s="11">
        <v>3347</v>
      </c>
      <c r="D134" s="11">
        <v>2232</v>
      </c>
      <c r="E134" s="11">
        <v>4859</v>
      </c>
      <c r="F134" s="11">
        <v>2804</v>
      </c>
      <c r="G134" s="11">
        <v>2055</v>
      </c>
      <c r="H134" s="11">
        <v>713</v>
      </c>
      <c r="I134" s="11">
        <v>537</v>
      </c>
      <c r="J134" s="11">
        <v>176</v>
      </c>
    </row>
    <row r="135" spans="1:10">
      <c r="A135" s="9" t="s">
        <v>30</v>
      </c>
      <c r="B135" s="10">
        <v>26472</v>
      </c>
      <c r="C135" s="10">
        <v>14341</v>
      </c>
      <c r="D135" s="10">
        <v>12131</v>
      </c>
      <c r="E135" s="10">
        <v>25749</v>
      </c>
      <c r="F135" s="10">
        <v>13814</v>
      </c>
      <c r="G135" s="10">
        <v>11935</v>
      </c>
      <c r="H135" s="10">
        <v>721</v>
      </c>
      <c r="I135" s="10">
        <v>527</v>
      </c>
      <c r="J135" s="10">
        <v>194</v>
      </c>
    </row>
    <row r="136" spans="1:10">
      <c r="A136" s="5" t="s">
        <v>31</v>
      </c>
      <c r="B136" s="11">
        <v>2665</v>
      </c>
      <c r="C136" s="11">
        <v>1344</v>
      </c>
      <c r="D136" s="11">
        <v>1321</v>
      </c>
      <c r="E136" s="11">
        <v>2484</v>
      </c>
      <c r="F136" s="11">
        <v>1261</v>
      </c>
      <c r="G136" s="11">
        <v>1223</v>
      </c>
      <c r="H136" s="11">
        <v>181</v>
      </c>
      <c r="I136" s="11">
        <v>83</v>
      </c>
      <c r="J136" s="11">
        <v>98</v>
      </c>
    </row>
    <row r="137" spans="1:10">
      <c r="A137" s="9" t="s">
        <v>32</v>
      </c>
      <c r="B137" s="10">
        <v>3913</v>
      </c>
      <c r="C137" s="10">
        <v>2426</v>
      </c>
      <c r="D137" s="10">
        <v>1487</v>
      </c>
      <c r="E137" s="10">
        <v>2859</v>
      </c>
      <c r="F137" s="10">
        <v>1672</v>
      </c>
      <c r="G137" s="10">
        <v>1187</v>
      </c>
      <c r="H137" s="10">
        <v>1053</v>
      </c>
      <c r="I137" s="10">
        <v>754</v>
      </c>
      <c r="J137" s="10">
        <v>299</v>
      </c>
    </row>
    <row r="138" spans="1:10">
      <c r="A138" s="366" t="s">
        <v>52</v>
      </c>
      <c r="B138" s="367"/>
      <c r="C138" s="367"/>
      <c r="D138" s="367"/>
      <c r="E138" s="367"/>
      <c r="F138" s="367"/>
      <c r="G138" s="367"/>
      <c r="H138" s="367"/>
      <c r="I138" s="367"/>
      <c r="J138" s="368"/>
    </row>
    <row r="139" spans="1:10">
      <c r="A139" s="9" t="s">
        <v>28</v>
      </c>
      <c r="B139" s="10">
        <v>44159</v>
      </c>
      <c r="C139" s="10">
        <v>22961</v>
      </c>
      <c r="D139" s="10">
        <v>21198</v>
      </c>
      <c r="E139" s="10">
        <v>41184</v>
      </c>
      <c r="F139" s="10">
        <v>21019</v>
      </c>
      <c r="G139" s="10">
        <v>20165</v>
      </c>
      <c r="H139" s="10">
        <v>2966</v>
      </c>
      <c r="I139" s="10">
        <v>1935</v>
      </c>
      <c r="J139" s="10">
        <v>1031</v>
      </c>
    </row>
    <row r="140" spans="1:10">
      <c r="A140" s="5" t="s">
        <v>29</v>
      </c>
      <c r="B140" s="11">
        <v>5342</v>
      </c>
      <c r="C140" s="11">
        <v>3124</v>
      </c>
      <c r="D140" s="11">
        <v>2218</v>
      </c>
      <c r="E140" s="11">
        <v>4586</v>
      </c>
      <c r="F140" s="11">
        <v>2611</v>
      </c>
      <c r="G140" s="11">
        <v>1975</v>
      </c>
      <c r="H140" s="11">
        <v>752</v>
      </c>
      <c r="I140" s="11">
        <v>511</v>
      </c>
      <c r="J140" s="11">
        <v>241</v>
      </c>
    </row>
    <row r="141" spans="1:10">
      <c r="A141" s="9" t="s">
        <v>30</v>
      </c>
      <c r="B141" s="10">
        <v>31007</v>
      </c>
      <c r="C141" s="10">
        <v>15637</v>
      </c>
      <c r="D141" s="10">
        <v>15370</v>
      </c>
      <c r="E141" s="10">
        <v>29716</v>
      </c>
      <c r="F141" s="10">
        <v>14791</v>
      </c>
      <c r="G141" s="10">
        <v>14925</v>
      </c>
      <c r="H141" s="10">
        <v>1287</v>
      </c>
      <c r="I141" s="10">
        <v>842</v>
      </c>
      <c r="J141" s="10">
        <v>445</v>
      </c>
    </row>
    <row r="142" spans="1:10">
      <c r="A142" s="5" t="s">
        <v>31</v>
      </c>
      <c r="B142" s="11">
        <v>3619</v>
      </c>
      <c r="C142" s="11">
        <v>1877</v>
      </c>
      <c r="D142" s="11">
        <v>1742</v>
      </c>
      <c r="E142" s="11">
        <v>3397</v>
      </c>
      <c r="F142" s="11">
        <v>1768</v>
      </c>
      <c r="G142" s="11">
        <v>1629</v>
      </c>
      <c r="H142" s="11">
        <v>222</v>
      </c>
      <c r="I142" s="11">
        <v>109</v>
      </c>
      <c r="J142" s="11">
        <v>113</v>
      </c>
    </row>
    <row r="143" spans="1:10">
      <c r="A143" s="9" t="s">
        <v>32</v>
      </c>
      <c r="B143" s="10">
        <v>4191</v>
      </c>
      <c r="C143" s="10">
        <v>2323</v>
      </c>
      <c r="D143" s="10">
        <v>1868</v>
      </c>
      <c r="E143" s="10">
        <v>3485</v>
      </c>
      <c r="F143" s="10">
        <v>1849</v>
      </c>
      <c r="G143" s="10">
        <v>1636</v>
      </c>
      <c r="H143" s="10">
        <v>705</v>
      </c>
      <c r="I143" s="10">
        <v>473</v>
      </c>
      <c r="J143" s="10">
        <v>232</v>
      </c>
    </row>
    <row r="144" spans="1:10">
      <c r="A144" s="366" t="s">
        <v>53</v>
      </c>
      <c r="B144" s="367"/>
      <c r="C144" s="367"/>
      <c r="D144" s="367"/>
      <c r="E144" s="367"/>
      <c r="F144" s="367"/>
      <c r="G144" s="367"/>
      <c r="H144" s="367"/>
      <c r="I144" s="367"/>
      <c r="J144" s="368"/>
    </row>
    <row r="145" spans="1:10">
      <c r="A145" s="9" t="s">
        <v>28</v>
      </c>
      <c r="B145" s="10">
        <v>497568</v>
      </c>
      <c r="C145" s="10">
        <v>255269</v>
      </c>
      <c r="D145" s="10">
        <v>242299</v>
      </c>
      <c r="E145" s="10">
        <v>462777</v>
      </c>
      <c r="F145" s="10">
        <v>232019</v>
      </c>
      <c r="G145" s="10">
        <v>230758</v>
      </c>
      <c r="H145" s="10">
        <v>34592</v>
      </c>
      <c r="I145" s="10">
        <v>23121</v>
      </c>
      <c r="J145" s="10">
        <v>11471</v>
      </c>
    </row>
    <row r="146" spans="1:10">
      <c r="A146" s="5" t="s">
        <v>29</v>
      </c>
      <c r="B146" s="11">
        <v>61283</v>
      </c>
      <c r="C146" s="11">
        <v>34284</v>
      </c>
      <c r="D146" s="11">
        <v>26999</v>
      </c>
      <c r="E146" s="11">
        <v>53775</v>
      </c>
      <c r="F146" s="11">
        <v>29198</v>
      </c>
      <c r="G146" s="11">
        <v>24577</v>
      </c>
      <c r="H146" s="11">
        <v>7473</v>
      </c>
      <c r="I146" s="11">
        <v>5058</v>
      </c>
      <c r="J146" s="11">
        <v>2415</v>
      </c>
    </row>
    <row r="147" spans="1:10">
      <c r="A147" s="9" t="s">
        <v>30</v>
      </c>
      <c r="B147" s="10">
        <v>337365</v>
      </c>
      <c r="C147" s="10">
        <v>167801</v>
      </c>
      <c r="D147" s="10">
        <v>169564</v>
      </c>
      <c r="E147" s="10">
        <v>326571</v>
      </c>
      <c r="F147" s="10">
        <v>160951</v>
      </c>
      <c r="G147" s="10">
        <v>165620</v>
      </c>
      <c r="H147" s="10">
        <v>10697</v>
      </c>
      <c r="I147" s="10">
        <v>6792</v>
      </c>
      <c r="J147" s="10">
        <v>3905</v>
      </c>
    </row>
    <row r="148" spans="1:10">
      <c r="A148" s="5" t="s">
        <v>31</v>
      </c>
      <c r="B148" s="11">
        <v>46147</v>
      </c>
      <c r="C148" s="11">
        <v>23023</v>
      </c>
      <c r="D148" s="11">
        <v>23124</v>
      </c>
      <c r="E148" s="11">
        <v>42932</v>
      </c>
      <c r="F148" s="11">
        <v>21388</v>
      </c>
      <c r="G148" s="11">
        <v>21544</v>
      </c>
      <c r="H148" s="11">
        <v>3204</v>
      </c>
      <c r="I148" s="11">
        <v>1628</v>
      </c>
      <c r="J148" s="11">
        <v>1576</v>
      </c>
    </row>
    <row r="149" spans="1:10">
      <c r="A149" s="9" t="s">
        <v>32</v>
      </c>
      <c r="B149" s="10">
        <v>52773</v>
      </c>
      <c r="C149" s="10">
        <v>30161</v>
      </c>
      <c r="D149" s="10">
        <v>22612</v>
      </c>
      <c r="E149" s="10">
        <v>39499</v>
      </c>
      <c r="F149" s="10">
        <v>20482</v>
      </c>
      <c r="G149" s="10">
        <v>19017</v>
      </c>
      <c r="H149" s="10">
        <v>13218</v>
      </c>
      <c r="I149" s="10">
        <v>9643</v>
      </c>
      <c r="J149" s="10">
        <v>3575</v>
      </c>
    </row>
    <row r="150" spans="1:10">
      <c r="A150" s="366" t="s">
        <v>54</v>
      </c>
      <c r="B150" s="367"/>
      <c r="C150" s="367"/>
      <c r="D150" s="367"/>
      <c r="E150" s="367"/>
      <c r="F150" s="367"/>
      <c r="G150" s="367"/>
      <c r="H150" s="367"/>
      <c r="I150" s="367"/>
      <c r="J150" s="368"/>
    </row>
    <row r="151" spans="1:10">
      <c r="A151" s="9" t="s">
        <v>28</v>
      </c>
      <c r="B151" s="10">
        <v>56206</v>
      </c>
      <c r="C151" s="10">
        <v>28627</v>
      </c>
      <c r="D151" s="10">
        <v>27579</v>
      </c>
      <c r="E151" s="10">
        <v>53117</v>
      </c>
      <c r="F151" s="10">
        <v>26651</v>
      </c>
      <c r="G151" s="10">
        <v>26466</v>
      </c>
      <c r="H151" s="10">
        <v>3061</v>
      </c>
      <c r="I151" s="10">
        <v>1955</v>
      </c>
      <c r="J151" s="10">
        <v>1106</v>
      </c>
    </row>
    <row r="152" spans="1:10">
      <c r="A152" s="5" t="s">
        <v>29</v>
      </c>
      <c r="B152" s="11">
        <v>6321</v>
      </c>
      <c r="C152" s="11">
        <v>3506</v>
      </c>
      <c r="D152" s="11">
        <v>2815</v>
      </c>
      <c r="E152" s="11">
        <v>5444</v>
      </c>
      <c r="F152" s="11">
        <v>2911</v>
      </c>
      <c r="G152" s="11">
        <v>2533</v>
      </c>
      <c r="H152" s="11">
        <v>873</v>
      </c>
      <c r="I152" s="11">
        <v>591</v>
      </c>
      <c r="J152" s="11">
        <v>282</v>
      </c>
    </row>
    <row r="153" spans="1:10">
      <c r="A153" s="9" t="s">
        <v>30</v>
      </c>
      <c r="B153" s="10">
        <v>39094</v>
      </c>
      <c r="C153" s="10">
        <v>19310</v>
      </c>
      <c r="D153" s="10">
        <v>19784</v>
      </c>
      <c r="E153" s="10">
        <v>38059</v>
      </c>
      <c r="F153" s="10">
        <v>18670</v>
      </c>
      <c r="G153" s="10">
        <v>19389</v>
      </c>
      <c r="H153" s="10">
        <v>1020</v>
      </c>
      <c r="I153" s="10">
        <v>629</v>
      </c>
      <c r="J153" s="10">
        <v>391</v>
      </c>
    </row>
    <row r="154" spans="1:10">
      <c r="A154" s="5" t="s">
        <v>31</v>
      </c>
      <c r="B154" s="11">
        <v>6242</v>
      </c>
      <c r="C154" s="11">
        <v>3428</v>
      </c>
      <c r="D154" s="11">
        <v>2814</v>
      </c>
      <c r="E154" s="11">
        <v>5804</v>
      </c>
      <c r="F154" s="11">
        <v>3167</v>
      </c>
      <c r="G154" s="11">
        <v>2637</v>
      </c>
      <c r="H154" s="11">
        <v>437</v>
      </c>
      <c r="I154" s="11">
        <v>260</v>
      </c>
      <c r="J154" s="11">
        <v>177</v>
      </c>
    </row>
    <row r="155" spans="1:10">
      <c r="A155" s="9" t="s">
        <v>32</v>
      </c>
      <c r="B155" s="10">
        <v>4549</v>
      </c>
      <c r="C155" s="10">
        <v>2383</v>
      </c>
      <c r="D155" s="10">
        <v>2166</v>
      </c>
      <c r="E155" s="10">
        <v>3810</v>
      </c>
      <c r="F155" s="10">
        <v>1903</v>
      </c>
      <c r="G155" s="10">
        <v>1907</v>
      </c>
      <c r="H155" s="10">
        <v>731</v>
      </c>
      <c r="I155" s="10">
        <v>475</v>
      </c>
      <c r="J155" s="10">
        <v>256</v>
      </c>
    </row>
    <row r="156" spans="1:10">
      <c r="A156" s="366" t="s">
        <v>55</v>
      </c>
      <c r="B156" s="367"/>
      <c r="C156" s="367"/>
      <c r="D156" s="367"/>
      <c r="E156" s="367"/>
      <c r="F156" s="367"/>
      <c r="G156" s="367"/>
      <c r="H156" s="367"/>
      <c r="I156" s="367"/>
      <c r="J156" s="368"/>
    </row>
    <row r="157" spans="1:10">
      <c r="A157" s="9" t="s">
        <v>28</v>
      </c>
      <c r="B157" s="10">
        <v>45849</v>
      </c>
      <c r="C157" s="10">
        <v>22184</v>
      </c>
      <c r="D157" s="10">
        <v>23665</v>
      </c>
      <c r="E157" s="10">
        <v>42070</v>
      </c>
      <c r="F157" s="10">
        <v>19751</v>
      </c>
      <c r="G157" s="10">
        <v>22319</v>
      </c>
      <c r="H157" s="10">
        <v>3769</v>
      </c>
      <c r="I157" s="10">
        <v>2426</v>
      </c>
      <c r="J157" s="10">
        <v>1343</v>
      </c>
    </row>
    <row r="158" spans="1:10">
      <c r="A158" s="5" t="s">
        <v>29</v>
      </c>
      <c r="B158" s="11">
        <v>6170</v>
      </c>
      <c r="C158" s="11">
        <v>3273</v>
      </c>
      <c r="D158" s="11">
        <v>2897</v>
      </c>
      <c r="E158" s="11">
        <v>5299</v>
      </c>
      <c r="F158" s="11">
        <v>2751</v>
      </c>
      <c r="G158" s="11">
        <v>2548</v>
      </c>
      <c r="H158" s="11">
        <v>868</v>
      </c>
      <c r="I158" s="11">
        <v>521</v>
      </c>
      <c r="J158" s="11">
        <v>347</v>
      </c>
    </row>
    <row r="159" spans="1:10">
      <c r="A159" s="9" t="s">
        <v>30</v>
      </c>
      <c r="B159" s="10">
        <v>30582</v>
      </c>
      <c r="C159" s="10">
        <v>14209</v>
      </c>
      <c r="D159" s="10">
        <v>16373</v>
      </c>
      <c r="E159" s="10">
        <v>29531</v>
      </c>
      <c r="F159" s="10">
        <v>13574</v>
      </c>
      <c r="G159" s="10">
        <v>15957</v>
      </c>
      <c r="H159" s="10">
        <v>1048</v>
      </c>
      <c r="I159" s="10">
        <v>632</v>
      </c>
      <c r="J159" s="10">
        <v>416</v>
      </c>
    </row>
    <row r="160" spans="1:10">
      <c r="A160" s="5" t="s">
        <v>31</v>
      </c>
      <c r="B160" s="11">
        <v>3226</v>
      </c>
      <c r="C160" s="11">
        <v>1576</v>
      </c>
      <c r="D160" s="11">
        <v>1650</v>
      </c>
      <c r="E160" s="11">
        <v>2973</v>
      </c>
      <c r="F160" s="11">
        <v>1439</v>
      </c>
      <c r="G160" s="11">
        <v>1534</v>
      </c>
      <c r="H160" s="11">
        <v>250</v>
      </c>
      <c r="I160" s="11">
        <v>135</v>
      </c>
      <c r="J160" s="11">
        <v>115</v>
      </c>
    </row>
    <row r="161" spans="1:10">
      <c r="A161" s="9" t="s">
        <v>32</v>
      </c>
      <c r="B161" s="10">
        <v>5871</v>
      </c>
      <c r="C161" s="10">
        <v>3126</v>
      </c>
      <c r="D161" s="10">
        <v>2745</v>
      </c>
      <c r="E161" s="10">
        <v>4267</v>
      </c>
      <c r="F161" s="10">
        <v>1987</v>
      </c>
      <c r="G161" s="10">
        <v>2280</v>
      </c>
      <c r="H161" s="10">
        <v>1603</v>
      </c>
      <c r="I161" s="10">
        <v>1138</v>
      </c>
      <c r="J161" s="10">
        <v>465</v>
      </c>
    </row>
    <row r="162" spans="1:10">
      <c r="A162" s="366" t="s">
        <v>56</v>
      </c>
      <c r="B162" s="367"/>
      <c r="C162" s="367"/>
      <c r="D162" s="367"/>
      <c r="E162" s="367"/>
      <c r="F162" s="367"/>
      <c r="G162" s="367"/>
      <c r="H162" s="367"/>
      <c r="I162" s="367"/>
      <c r="J162" s="368"/>
    </row>
    <row r="163" spans="1:10">
      <c r="A163" s="9" t="s">
        <v>28</v>
      </c>
      <c r="B163" s="10">
        <v>61567</v>
      </c>
      <c r="C163" s="10">
        <v>32129</v>
      </c>
      <c r="D163" s="10">
        <v>29438</v>
      </c>
      <c r="E163" s="10">
        <v>55315</v>
      </c>
      <c r="F163" s="10">
        <v>27747</v>
      </c>
      <c r="G163" s="10">
        <v>27568</v>
      </c>
      <c r="H163" s="10">
        <v>6224</v>
      </c>
      <c r="I163" s="10">
        <v>4363</v>
      </c>
      <c r="J163" s="10">
        <v>1861</v>
      </c>
    </row>
    <row r="164" spans="1:10">
      <c r="A164" s="5" t="s">
        <v>29</v>
      </c>
      <c r="B164" s="11">
        <v>6622</v>
      </c>
      <c r="C164" s="11">
        <v>4052</v>
      </c>
      <c r="D164" s="11">
        <v>2570</v>
      </c>
      <c r="E164" s="11">
        <v>5418</v>
      </c>
      <c r="F164" s="11">
        <v>3180</v>
      </c>
      <c r="G164" s="11">
        <v>2238</v>
      </c>
      <c r="H164" s="11">
        <v>1201</v>
      </c>
      <c r="I164" s="11">
        <v>869</v>
      </c>
      <c r="J164" s="11">
        <v>332</v>
      </c>
    </row>
    <row r="165" spans="1:10">
      <c r="A165" s="9" t="s">
        <v>30</v>
      </c>
      <c r="B165" s="10">
        <v>40802</v>
      </c>
      <c r="C165" s="10">
        <v>20006</v>
      </c>
      <c r="D165" s="10">
        <v>20796</v>
      </c>
      <c r="E165" s="10">
        <v>38970</v>
      </c>
      <c r="F165" s="10">
        <v>18850</v>
      </c>
      <c r="G165" s="10">
        <v>20120</v>
      </c>
      <c r="H165" s="10">
        <v>1815</v>
      </c>
      <c r="I165" s="10">
        <v>1145</v>
      </c>
      <c r="J165" s="10">
        <v>670</v>
      </c>
    </row>
    <row r="166" spans="1:10">
      <c r="A166" s="5" t="s">
        <v>31</v>
      </c>
      <c r="B166" s="11">
        <v>5460</v>
      </c>
      <c r="C166" s="11">
        <v>2593</v>
      </c>
      <c r="D166" s="11">
        <v>2867</v>
      </c>
      <c r="E166" s="11">
        <v>5081</v>
      </c>
      <c r="F166" s="11">
        <v>2421</v>
      </c>
      <c r="G166" s="11">
        <v>2660</v>
      </c>
      <c r="H166" s="11">
        <v>379</v>
      </c>
      <c r="I166" s="11">
        <v>172</v>
      </c>
      <c r="J166" s="11">
        <v>207</v>
      </c>
    </row>
    <row r="167" spans="1:10">
      <c r="A167" s="9" t="s">
        <v>32</v>
      </c>
      <c r="B167" s="10">
        <v>8683</v>
      </c>
      <c r="C167" s="10">
        <v>5478</v>
      </c>
      <c r="D167" s="10">
        <v>3205</v>
      </c>
      <c r="E167" s="10">
        <v>5846</v>
      </c>
      <c r="F167" s="10">
        <v>3296</v>
      </c>
      <c r="G167" s="10">
        <v>2550</v>
      </c>
      <c r="H167" s="10">
        <v>2829</v>
      </c>
      <c r="I167" s="10">
        <v>2177</v>
      </c>
      <c r="J167" s="10">
        <v>652</v>
      </c>
    </row>
    <row r="168" spans="1:10">
      <c r="A168" s="366" t="s">
        <v>57</v>
      </c>
      <c r="B168" s="367"/>
      <c r="C168" s="367"/>
      <c r="D168" s="367"/>
      <c r="E168" s="367"/>
      <c r="F168" s="367"/>
      <c r="G168" s="367"/>
      <c r="H168" s="367"/>
      <c r="I168" s="367"/>
      <c r="J168" s="368"/>
    </row>
    <row r="169" spans="1:10">
      <c r="A169" s="9" t="s">
        <v>28</v>
      </c>
      <c r="B169" s="10">
        <v>13948</v>
      </c>
      <c r="C169" s="10">
        <v>6812</v>
      </c>
      <c r="D169" s="10">
        <v>7136</v>
      </c>
      <c r="E169" s="10">
        <v>13293</v>
      </c>
      <c r="F169" s="10">
        <v>6441</v>
      </c>
      <c r="G169" s="10">
        <v>6852</v>
      </c>
      <c r="H169" s="10">
        <v>654</v>
      </c>
      <c r="I169" s="10">
        <v>370</v>
      </c>
      <c r="J169" s="10">
        <v>284</v>
      </c>
    </row>
    <row r="170" spans="1:10">
      <c r="A170" s="5" t="s">
        <v>29</v>
      </c>
      <c r="B170" s="11">
        <v>1269</v>
      </c>
      <c r="C170" s="11">
        <v>656</v>
      </c>
      <c r="D170" s="11">
        <v>613</v>
      </c>
      <c r="E170" s="11">
        <v>1161</v>
      </c>
      <c r="F170" s="11">
        <v>594</v>
      </c>
      <c r="G170" s="11">
        <v>567</v>
      </c>
      <c r="H170" s="11">
        <v>108</v>
      </c>
      <c r="I170" s="11">
        <v>62</v>
      </c>
      <c r="J170" s="11">
        <v>46</v>
      </c>
    </row>
    <row r="171" spans="1:10">
      <c r="A171" s="9" t="s">
        <v>30</v>
      </c>
      <c r="B171" s="10">
        <v>9997</v>
      </c>
      <c r="C171" s="10">
        <v>4823</v>
      </c>
      <c r="D171" s="10">
        <v>5174</v>
      </c>
      <c r="E171" s="10">
        <v>9799</v>
      </c>
      <c r="F171" s="10">
        <v>4702</v>
      </c>
      <c r="G171" s="10">
        <v>5097</v>
      </c>
      <c r="H171" s="10">
        <v>197</v>
      </c>
      <c r="I171" s="10">
        <v>120</v>
      </c>
      <c r="J171" s="10">
        <v>77</v>
      </c>
    </row>
    <row r="172" spans="1:10">
      <c r="A172" s="5" t="s">
        <v>31</v>
      </c>
      <c r="B172" s="11">
        <v>1088</v>
      </c>
      <c r="C172" s="11">
        <v>479</v>
      </c>
      <c r="D172" s="11">
        <v>609</v>
      </c>
      <c r="E172" s="11">
        <v>1032</v>
      </c>
      <c r="F172" s="11">
        <v>450</v>
      </c>
      <c r="G172" s="11">
        <v>582</v>
      </c>
      <c r="H172" s="11">
        <v>56</v>
      </c>
      <c r="I172" s="11">
        <v>29</v>
      </c>
      <c r="J172" s="11">
        <v>27</v>
      </c>
    </row>
    <row r="173" spans="1:10">
      <c r="A173" s="9" t="s">
        <v>32</v>
      </c>
      <c r="B173" s="10">
        <v>1594</v>
      </c>
      <c r="C173" s="10">
        <v>854</v>
      </c>
      <c r="D173" s="10">
        <v>740</v>
      </c>
      <c r="E173" s="10">
        <v>1301</v>
      </c>
      <c r="F173" s="10">
        <v>695</v>
      </c>
      <c r="G173" s="10">
        <v>606</v>
      </c>
      <c r="H173" s="10">
        <v>293</v>
      </c>
      <c r="I173" s="10">
        <v>159</v>
      </c>
      <c r="J173" s="10">
        <v>134</v>
      </c>
    </row>
    <row r="174" spans="1:10">
      <c r="A174" s="366" t="s">
        <v>58</v>
      </c>
      <c r="B174" s="367"/>
      <c r="C174" s="367"/>
      <c r="D174" s="367"/>
      <c r="E174" s="367"/>
      <c r="F174" s="367"/>
      <c r="G174" s="367"/>
      <c r="H174" s="367"/>
      <c r="I174" s="367"/>
      <c r="J174" s="368"/>
    </row>
    <row r="175" spans="1:10">
      <c r="A175" s="9" t="s">
        <v>28</v>
      </c>
      <c r="B175" s="10">
        <v>56613</v>
      </c>
      <c r="C175" s="10">
        <v>28155</v>
      </c>
      <c r="D175" s="10">
        <v>28458</v>
      </c>
      <c r="E175" s="10">
        <v>53453</v>
      </c>
      <c r="F175" s="10">
        <v>26159</v>
      </c>
      <c r="G175" s="10">
        <v>27294</v>
      </c>
      <c r="H175" s="10">
        <v>3125</v>
      </c>
      <c r="I175" s="10">
        <v>1975</v>
      </c>
      <c r="J175" s="10">
        <v>1150</v>
      </c>
    </row>
    <row r="176" spans="1:10">
      <c r="A176" s="5" t="s">
        <v>29</v>
      </c>
      <c r="B176" s="11">
        <v>7320</v>
      </c>
      <c r="C176" s="11">
        <v>4157</v>
      </c>
      <c r="D176" s="11">
        <v>3163</v>
      </c>
      <c r="E176" s="11">
        <v>6606</v>
      </c>
      <c r="F176" s="11">
        <v>3655</v>
      </c>
      <c r="G176" s="11">
        <v>2951</v>
      </c>
      <c r="H176" s="11">
        <v>708</v>
      </c>
      <c r="I176" s="11">
        <v>496</v>
      </c>
      <c r="J176" s="11">
        <v>212</v>
      </c>
    </row>
    <row r="177" spans="1:10">
      <c r="A177" s="9" t="s">
        <v>30</v>
      </c>
      <c r="B177" s="10">
        <v>36803</v>
      </c>
      <c r="C177" s="10">
        <v>17844</v>
      </c>
      <c r="D177" s="10">
        <v>18959</v>
      </c>
      <c r="E177" s="10">
        <v>35737</v>
      </c>
      <c r="F177" s="10">
        <v>17174</v>
      </c>
      <c r="G177" s="10">
        <v>18563</v>
      </c>
      <c r="H177" s="10">
        <v>1046</v>
      </c>
      <c r="I177" s="10">
        <v>659</v>
      </c>
      <c r="J177" s="10">
        <v>387</v>
      </c>
    </row>
    <row r="178" spans="1:10">
      <c r="A178" s="5" t="s">
        <v>31</v>
      </c>
      <c r="B178" s="11">
        <v>7426</v>
      </c>
      <c r="C178" s="11">
        <v>3459</v>
      </c>
      <c r="D178" s="11">
        <v>3967</v>
      </c>
      <c r="E178" s="11">
        <v>6970</v>
      </c>
      <c r="F178" s="11">
        <v>3252</v>
      </c>
      <c r="G178" s="11">
        <v>3718</v>
      </c>
      <c r="H178" s="11">
        <v>455</v>
      </c>
      <c r="I178" s="11">
        <v>206</v>
      </c>
      <c r="J178" s="11">
        <v>249</v>
      </c>
    </row>
    <row r="179" spans="1:10">
      <c r="A179" s="9" t="s">
        <v>32</v>
      </c>
      <c r="B179" s="10">
        <v>5064</v>
      </c>
      <c r="C179" s="10">
        <v>2695</v>
      </c>
      <c r="D179" s="10">
        <v>2369</v>
      </c>
      <c r="E179" s="10">
        <v>4140</v>
      </c>
      <c r="F179" s="10">
        <v>2078</v>
      </c>
      <c r="G179" s="10">
        <v>2062</v>
      </c>
      <c r="H179" s="10">
        <v>916</v>
      </c>
      <c r="I179" s="10">
        <v>614</v>
      </c>
      <c r="J179" s="10">
        <v>302</v>
      </c>
    </row>
    <row r="180" spans="1:10">
      <c r="A180" s="366" t="s">
        <v>59</v>
      </c>
      <c r="B180" s="367"/>
      <c r="C180" s="367"/>
      <c r="D180" s="367"/>
      <c r="E180" s="367"/>
      <c r="F180" s="367"/>
      <c r="G180" s="367"/>
      <c r="H180" s="367"/>
      <c r="I180" s="367"/>
      <c r="J180" s="368"/>
    </row>
    <row r="181" spans="1:10">
      <c r="A181" s="9" t="s">
        <v>28</v>
      </c>
      <c r="B181" s="10">
        <v>25509</v>
      </c>
      <c r="C181" s="10">
        <v>12717</v>
      </c>
      <c r="D181" s="10">
        <v>12792</v>
      </c>
      <c r="E181" s="10">
        <v>24011</v>
      </c>
      <c r="F181" s="10">
        <v>11709</v>
      </c>
      <c r="G181" s="10">
        <v>12302</v>
      </c>
      <c r="H181" s="10">
        <v>1491</v>
      </c>
      <c r="I181" s="10">
        <v>1002</v>
      </c>
      <c r="J181" s="10">
        <v>489</v>
      </c>
    </row>
    <row r="182" spans="1:10">
      <c r="A182" s="5" t="s">
        <v>29</v>
      </c>
      <c r="B182" s="11">
        <v>3100</v>
      </c>
      <c r="C182" s="11">
        <v>1632</v>
      </c>
      <c r="D182" s="11">
        <v>1468</v>
      </c>
      <c r="E182" s="11">
        <v>2754</v>
      </c>
      <c r="F182" s="11">
        <v>1386</v>
      </c>
      <c r="G182" s="11">
        <v>1368</v>
      </c>
      <c r="H182" s="11">
        <v>346</v>
      </c>
      <c r="I182" s="11">
        <v>246</v>
      </c>
      <c r="J182" s="11">
        <v>100</v>
      </c>
    </row>
    <row r="183" spans="1:10">
      <c r="A183" s="9" t="s">
        <v>30</v>
      </c>
      <c r="B183" s="10">
        <v>17391</v>
      </c>
      <c r="C183" s="10">
        <v>8560</v>
      </c>
      <c r="D183" s="10">
        <v>8831</v>
      </c>
      <c r="E183" s="10">
        <v>16879</v>
      </c>
      <c r="F183" s="10">
        <v>8211</v>
      </c>
      <c r="G183" s="10">
        <v>8668</v>
      </c>
      <c r="H183" s="10">
        <v>506</v>
      </c>
      <c r="I183" s="10">
        <v>344</v>
      </c>
      <c r="J183" s="10">
        <v>162</v>
      </c>
    </row>
    <row r="184" spans="1:10">
      <c r="A184" s="5" t="s">
        <v>31</v>
      </c>
      <c r="B184" s="11">
        <v>2047</v>
      </c>
      <c r="C184" s="11">
        <v>969</v>
      </c>
      <c r="D184" s="11">
        <v>1078</v>
      </c>
      <c r="E184" s="11">
        <v>1892</v>
      </c>
      <c r="F184" s="11">
        <v>885</v>
      </c>
      <c r="G184" s="11">
        <v>1007</v>
      </c>
      <c r="H184" s="11">
        <v>155</v>
      </c>
      <c r="I184" s="11">
        <v>84</v>
      </c>
      <c r="J184" s="11">
        <v>71</v>
      </c>
    </row>
    <row r="185" spans="1:10">
      <c r="A185" s="9" t="s">
        <v>32</v>
      </c>
      <c r="B185" s="10">
        <v>2971</v>
      </c>
      <c r="C185" s="10">
        <v>1556</v>
      </c>
      <c r="D185" s="10">
        <v>1415</v>
      </c>
      <c r="E185" s="10">
        <v>2486</v>
      </c>
      <c r="F185" s="10">
        <v>1227</v>
      </c>
      <c r="G185" s="10">
        <v>1259</v>
      </c>
      <c r="H185" s="10">
        <v>484</v>
      </c>
      <c r="I185" s="10">
        <v>328</v>
      </c>
      <c r="J185" s="10">
        <v>156</v>
      </c>
    </row>
    <row r="186" spans="1:10">
      <c r="A186" s="366" t="s">
        <v>60</v>
      </c>
      <c r="B186" s="367"/>
      <c r="C186" s="367"/>
      <c r="D186" s="367"/>
      <c r="E186" s="367"/>
      <c r="F186" s="367"/>
      <c r="G186" s="367"/>
      <c r="H186" s="367"/>
      <c r="I186" s="367"/>
      <c r="J186" s="368"/>
    </row>
    <row r="187" spans="1:10">
      <c r="A187" s="9" t="s">
        <v>28</v>
      </c>
      <c r="B187" s="10">
        <v>55408</v>
      </c>
      <c r="C187" s="10">
        <v>29212</v>
      </c>
      <c r="D187" s="10">
        <v>26196</v>
      </c>
      <c r="E187" s="10">
        <v>52020</v>
      </c>
      <c r="F187" s="10">
        <v>26925</v>
      </c>
      <c r="G187" s="10">
        <v>25095</v>
      </c>
      <c r="H187" s="10">
        <v>3356</v>
      </c>
      <c r="I187" s="10">
        <v>2263</v>
      </c>
      <c r="J187" s="10">
        <v>1093</v>
      </c>
    </row>
    <row r="188" spans="1:10">
      <c r="A188" s="5" t="s">
        <v>29</v>
      </c>
      <c r="B188" s="11">
        <v>7343</v>
      </c>
      <c r="C188" s="11">
        <v>4153</v>
      </c>
      <c r="D188" s="11">
        <v>3190</v>
      </c>
      <c r="E188" s="11">
        <v>6690</v>
      </c>
      <c r="F188" s="11">
        <v>3687</v>
      </c>
      <c r="G188" s="11">
        <v>3003</v>
      </c>
      <c r="H188" s="11">
        <v>649</v>
      </c>
      <c r="I188" s="11">
        <v>462</v>
      </c>
      <c r="J188" s="11">
        <v>187</v>
      </c>
    </row>
    <row r="189" spans="1:10">
      <c r="A189" s="9" t="s">
        <v>30</v>
      </c>
      <c r="B189" s="10">
        <v>38514</v>
      </c>
      <c r="C189" s="10">
        <v>19962</v>
      </c>
      <c r="D189" s="10">
        <v>18552</v>
      </c>
      <c r="E189" s="10">
        <v>37254</v>
      </c>
      <c r="F189" s="10">
        <v>19157</v>
      </c>
      <c r="G189" s="10">
        <v>18097</v>
      </c>
      <c r="H189" s="10">
        <v>1249</v>
      </c>
      <c r="I189" s="10">
        <v>798</v>
      </c>
      <c r="J189" s="10">
        <v>451</v>
      </c>
    </row>
    <row r="190" spans="1:10">
      <c r="A190" s="5" t="s">
        <v>31</v>
      </c>
      <c r="B190" s="11">
        <v>4260</v>
      </c>
      <c r="C190" s="11">
        <v>2081</v>
      </c>
      <c r="D190" s="11">
        <v>2179</v>
      </c>
      <c r="E190" s="11">
        <v>3958</v>
      </c>
      <c r="F190" s="11">
        <v>1934</v>
      </c>
      <c r="G190" s="11">
        <v>2024</v>
      </c>
      <c r="H190" s="11">
        <v>299</v>
      </c>
      <c r="I190" s="11">
        <v>145</v>
      </c>
      <c r="J190" s="11">
        <v>154</v>
      </c>
    </row>
    <row r="191" spans="1:10">
      <c r="A191" s="9" t="s">
        <v>32</v>
      </c>
      <c r="B191" s="10">
        <v>5291</v>
      </c>
      <c r="C191" s="10">
        <v>3016</v>
      </c>
      <c r="D191" s="10">
        <v>2275</v>
      </c>
      <c r="E191" s="10">
        <v>4118</v>
      </c>
      <c r="F191" s="10">
        <v>2147</v>
      </c>
      <c r="G191" s="10">
        <v>1971</v>
      </c>
      <c r="H191" s="10">
        <v>1159</v>
      </c>
      <c r="I191" s="10">
        <v>858</v>
      </c>
      <c r="J191" s="10">
        <v>301</v>
      </c>
    </row>
    <row r="192" spans="1:10">
      <c r="A192" s="366" t="s">
        <v>61</v>
      </c>
      <c r="B192" s="367"/>
      <c r="C192" s="367"/>
      <c r="D192" s="367"/>
      <c r="E192" s="367"/>
      <c r="F192" s="367"/>
      <c r="G192" s="367"/>
      <c r="H192" s="367"/>
      <c r="I192" s="367"/>
      <c r="J192" s="368"/>
    </row>
    <row r="193" spans="1:10">
      <c r="A193" s="9" t="s">
        <v>28</v>
      </c>
      <c r="B193" s="10">
        <v>46217</v>
      </c>
      <c r="C193" s="10">
        <v>24222</v>
      </c>
      <c r="D193" s="10">
        <v>21995</v>
      </c>
      <c r="E193" s="10">
        <v>42909</v>
      </c>
      <c r="F193" s="10">
        <v>22042</v>
      </c>
      <c r="G193" s="10">
        <v>20867</v>
      </c>
      <c r="H193" s="10">
        <v>3290</v>
      </c>
      <c r="I193" s="10">
        <v>2171</v>
      </c>
      <c r="J193" s="10">
        <v>1119</v>
      </c>
    </row>
    <row r="194" spans="1:10">
      <c r="A194" s="5" t="s">
        <v>29</v>
      </c>
      <c r="B194" s="11">
        <v>6132</v>
      </c>
      <c r="C194" s="11">
        <v>3383</v>
      </c>
      <c r="D194" s="11">
        <v>2749</v>
      </c>
      <c r="E194" s="11">
        <v>5432</v>
      </c>
      <c r="F194" s="11">
        <v>2933</v>
      </c>
      <c r="G194" s="11">
        <v>2499</v>
      </c>
      <c r="H194" s="11">
        <v>695</v>
      </c>
      <c r="I194" s="11">
        <v>447</v>
      </c>
      <c r="J194" s="11">
        <v>248</v>
      </c>
    </row>
    <row r="195" spans="1:10">
      <c r="A195" s="9" t="s">
        <v>30</v>
      </c>
      <c r="B195" s="10">
        <v>32724</v>
      </c>
      <c r="C195" s="10">
        <v>16794</v>
      </c>
      <c r="D195" s="10">
        <v>15930</v>
      </c>
      <c r="E195" s="10">
        <v>31538</v>
      </c>
      <c r="F195" s="10">
        <v>16033</v>
      </c>
      <c r="G195" s="10">
        <v>15505</v>
      </c>
      <c r="H195" s="10">
        <v>1177</v>
      </c>
      <c r="I195" s="10">
        <v>759</v>
      </c>
      <c r="J195" s="10">
        <v>418</v>
      </c>
    </row>
    <row r="196" spans="1:10">
      <c r="A196" s="5" t="s">
        <v>31</v>
      </c>
      <c r="B196" s="11">
        <v>3200</v>
      </c>
      <c r="C196" s="11">
        <v>1671</v>
      </c>
      <c r="D196" s="11">
        <v>1529</v>
      </c>
      <c r="E196" s="11">
        <v>2952</v>
      </c>
      <c r="F196" s="11">
        <v>1532</v>
      </c>
      <c r="G196" s="11">
        <v>1420</v>
      </c>
      <c r="H196" s="11">
        <v>248</v>
      </c>
      <c r="I196" s="11">
        <v>139</v>
      </c>
      <c r="J196" s="11">
        <v>109</v>
      </c>
    </row>
    <row r="197" spans="1:10">
      <c r="A197" s="9" t="s">
        <v>32</v>
      </c>
      <c r="B197" s="10">
        <v>4161</v>
      </c>
      <c r="C197" s="10">
        <v>2374</v>
      </c>
      <c r="D197" s="10">
        <v>1787</v>
      </c>
      <c r="E197" s="10">
        <v>2987</v>
      </c>
      <c r="F197" s="10">
        <v>1544</v>
      </c>
      <c r="G197" s="10">
        <v>1443</v>
      </c>
      <c r="H197" s="10">
        <v>1170</v>
      </c>
      <c r="I197" s="10">
        <v>826</v>
      </c>
      <c r="J197" s="10">
        <v>344</v>
      </c>
    </row>
    <row r="198" spans="1:10">
      <c r="A198" s="366" t="s">
        <v>62</v>
      </c>
      <c r="B198" s="367"/>
      <c r="C198" s="367"/>
      <c r="D198" s="367"/>
      <c r="E198" s="367"/>
      <c r="F198" s="367"/>
      <c r="G198" s="367"/>
      <c r="H198" s="367"/>
      <c r="I198" s="367"/>
      <c r="J198" s="368"/>
    </row>
    <row r="199" spans="1:10">
      <c r="A199" s="9" t="s">
        <v>28</v>
      </c>
      <c r="B199" s="10">
        <v>60820</v>
      </c>
      <c r="C199" s="10">
        <v>32158</v>
      </c>
      <c r="D199" s="10">
        <v>28662</v>
      </c>
      <c r="E199" s="10">
        <v>56288</v>
      </c>
      <c r="F199" s="10">
        <v>28906</v>
      </c>
      <c r="G199" s="10">
        <v>27382</v>
      </c>
      <c r="H199" s="10">
        <v>4514</v>
      </c>
      <c r="I199" s="10">
        <v>3241</v>
      </c>
      <c r="J199" s="10">
        <v>1273</v>
      </c>
    </row>
    <row r="200" spans="1:10">
      <c r="A200" s="5" t="s">
        <v>29</v>
      </c>
      <c r="B200" s="11">
        <v>7766</v>
      </c>
      <c r="C200" s="11">
        <v>4321</v>
      </c>
      <c r="D200" s="11">
        <v>3445</v>
      </c>
      <c r="E200" s="11">
        <v>6934</v>
      </c>
      <c r="F200" s="11">
        <v>3773</v>
      </c>
      <c r="G200" s="11">
        <v>3161</v>
      </c>
      <c r="H200" s="11">
        <v>829</v>
      </c>
      <c r="I200" s="11">
        <v>545</v>
      </c>
      <c r="J200" s="11">
        <v>284</v>
      </c>
    </row>
    <row r="201" spans="1:10">
      <c r="A201" s="9" t="s">
        <v>30</v>
      </c>
      <c r="B201" s="10">
        <v>40635</v>
      </c>
      <c r="C201" s="10">
        <v>20515</v>
      </c>
      <c r="D201" s="10">
        <v>20120</v>
      </c>
      <c r="E201" s="10">
        <v>39457</v>
      </c>
      <c r="F201" s="10">
        <v>19750</v>
      </c>
      <c r="G201" s="10">
        <v>19707</v>
      </c>
      <c r="H201" s="10">
        <v>1172</v>
      </c>
      <c r="I201" s="10">
        <v>763</v>
      </c>
      <c r="J201" s="10">
        <v>409</v>
      </c>
    </row>
    <row r="202" spans="1:10">
      <c r="A202" s="5" t="s">
        <v>31</v>
      </c>
      <c r="B202" s="11">
        <v>5847</v>
      </c>
      <c r="C202" s="11">
        <v>3139</v>
      </c>
      <c r="D202" s="11">
        <v>2708</v>
      </c>
      <c r="E202" s="11">
        <v>5484</v>
      </c>
      <c r="F202" s="11">
        <v>2955</v>
      </c>
      <c r="G202" s="11">
        <v>2529</v>
      </c>
      <c r="H202" s="11">
        <v>361</v>
      </c>
      <c r="I202" s="11">
        <v>183</v>
      </c>
      <c r="J202" s="11">
        <v>178</v>
      </c>
    </row>
    <row r="203" spans="1:10">
      <c r="A203" s="9" t="s">
        <v>32</v>
      </c>
      <c r="B203" s="10">
        <v>6572</v>
      </c>
      <c r="C203" s="10">
        <v>4183</v>
      </c>
      <c r="D203" s="10">
        <v>2389</v>
      </c>
      <c r="E203" s="10">
        <v>4413</v>
      </c>
      <c r="F203" s="10">
        <v>2428</v>
      </c>
      <c r="G203" s="10">
        <v>1985</v>
      </c>
      <c r="H203" s="10">
        <v>2152</v>
      </c>
      <c r="I203" s="10">
        <v>1750</v>
      </c>
      <c r="J203" s="10">
        <v>402</v>
      </c>
    </row>
    <row r="204" spans="1:10">
      <c r="A204" s="366" t="s">
        <v>63</v>
      </c>
      <c r="B204" s="367"/>
      <c r="C204" s="367"/>
      <c r="D204" s="367"/>
      <c r="E204" s="367"/>
      <c r="F204" s="367"/>
      <c r="G204" s="367"/>
      <c r="H204" s="367"/>
      <c r="I204" s="367"/>
      <c r="J204" s="368"/>
    </row>
    <row r="205" spans="1:10">
      <c r="A205" s="9" t="s">
        <v>28</v>
      </c>
      <c r="B205" s="10">
        <v>29277</v>
      </c>
      <c r="C205" s="10">
        <v>13989</v>
      </c>
      <c r="D205" s="10">
        <v>15288</v>
      </c>
      <c r="E205" s="10">
        <v>28024</v>
      </c>
      <c r="F205" s="10">
        <v>13235</v>
      </c>
      <c r="G205" s="10">
        <v>14789</v>
      </c>
      <c r="H205" s="10">
        <v>1245</v>
      </c>
      <c r="I205" s="10">
        <v>750</v>
      </c>
      <c r="J205" s="10">
        <v>495</v>
      </c>
    </row>
    <row r="206" spans="1:10">
      <c r="A206" s="5" t="s">
        <v>29</v>
      </c>
      <c r="B206" s="11">
        <v>3276</v>
      </c>
      <c r="C206" s="11">
        <v>1723</v>
      </c>
      <c r="D206" s="11">
        <v>1553</v>
      </c>
      <c r="E206" s="11">
        <v>3053</v>
      </c>
      <c r="F206" s="11">
        <v>1590</v>
      </c>
      <c r="G206" s="11">
        <v>1463</v>
      </c>
      <c r="H206" s="11">
        <v>222</v>
      </c>
      <c r="I206" s="11">
        <v>133</v>
      </c>
      <c r="J206" s="11">
        <v>89</v>
      </c>
    </row>
    <row r="207" spans="1:10">
      <c r="A207" s="9" t="s">
        <v>30</v>
      </c>
      <c r="B207" s="10">
        <v>20453</v>
      </c>
      <c r="C207" s="10">
        <v>9537</v>
      </c>
      <c r="D207" s="10">
        <v>10916</v>
      </c>
      <c r="E207" s="10">
        <v>20040</v>
      </c>
      <c r="F207" s="10">
        <v>9307</v>
      </c>
      <c r="G207" s="10">
        <v>10733</v>
      </c>
      <c r="H207" s="10">
        <v>407</v>
      </c>
      <c r="I207" s="10">
        <v>227</v>
      </c>
      <c r="J207" s="10">
        <v>180</v>
      </c>
    </row>
    <row r="208" spans="1:10">
      <c r="A208" s="5" t="s">
        <v>31</v>
      </c>
      <c r="B208" s="11">
        <v>2663</v>
      </c>
      <c r="C208" s="11">
        <v>1182</v>
      </c>
      <c r="D208" s="11">
        <v>1481</v>
      </c>
      <c r="E208" s="11">
        <v>2456</v>
      </c>
      <c r="F208" s="11">
        <v>1081</v>
      </c>
      <c r="G208" s="11">
        <v>1375</v>
      </c>
      <c r="H208" s="11">
        <v>207</v>
      </c>
      <c r="I208" s="11">
        <v>101</v>
      </c>
      <c r="J208" s="11">
        <v>106</v>
      </c>
    </row>
    <row r="209" spans="1:10">
      <c r="A209" s="9" t="s">
        <v>32</v>
      </c>
      <c r="B209" s="10">
        <v>2885</v>
      </c>
      <c r="C209" s="10">
        <v>1547</v>
      </c>
      <c r="D209" s="10">
        <v>1338</v>
      </c>
      <c r="E209" s="10">
        <v>2475</v>
      </c>
      <c r="F209" s="10">
        <v>1257</v>
      </c>
      <c r="G209" s="10">
        <v>1218</v>
      </c>
      <c r="H209" s="10">
        <v>409</v>
      </c>
      <c r="I209" s="10">
        <v>289</v>
      </c>
      <c r="J209" s="10">
        <v>120</v>
      </c>
    </row>
    <row r="210" spans="1:10">
      <c r="A210" s="366" t="s">
        <v>64</v>
      </c>
      <c r="B210" s="367"/>
      <c r="C210" s="367"/>
      <c r="D210" s="367"/>
      <c r="E210" s="367"/>
      <c r="F210" s="367"/>
      <c r="G210" s="367"/>
      <c r="H210" s="367"/>
      <c r="I210" s="367"/>
      <c r="J210" s="368"/>
    </row>
    <row r="211" spans="1:10">
      <c r="A211" s="9" t="s">
        <v>28</v>
      </c>
      <c r="B211" s="10">
        <v>46154</v>
      </c>
      <c r="C211" s="10">
        <v>25064</v>
      </c>
      <c r="D211" s="10">
        <v>21090</v>
      </c>
      <c r="E211" s="10">
        <v>42277</v>
      </c>
      <c r="F211" s="10">
        <v>22453</v>
      </c>
      <c r="G211" s="10">
        <v>19824</v>
      </c>
      <c r="H211" s="10">
        <v>3863</v>
      </c>
      <c r="I211" s="10">
        <v>2605</v>
      </c>
      <c r="J211" s="10">
        <v>1258</v>
      </c>
    </row>
    <row r="212" spans="1:10">
      <c r="A212" s="5" t="s">
        <v>29</v>
      </c>
      <c r="B212" s="11">
        <v>5964</v>
      </c>
      <c r="C212" s="11">
        <v>3428</v>
      </c>
      <c r="D212" s="11">
        <v>2536</v>
      </c>
      <c r="E212" s="11">
        <v>4984</v>
      </c>
      <c r="F212" s="11">
        <v>2738</v>
      </c>
      <c r="G212" s="11">
        <v>2246</v>
      </c>
      <c r="H212" s="11">
        <v>974</v>
      </c>
      <c r="I212" s="11">
        <v>686</v>
      </c>
      <c r="J212" s="11">
        <v>288</v>
      </c>
    </row>
    <row r="213" spans="1:10">
      <c r="A213" s="9" t="s">
        <v>30</v>
      </c>
      <c r="B213" s="10">
        <v>30370</v>
      </c>
      <c r="C213" s="10">
        <v>16241</v>
      </c>
      <c r="D213" s="10">
        <v>14129</v>
      </c>
      <c r="E213" s="10">
        <v>29307</v>
      </c>
      <c r="F213" s="10">
        <v>15523</v>
      </c>
      <c r="G213" s="10">
        <v>13784</v>
      </c>
      <c r="H213" s="10">
        <v>1060</v>
      </c>
      <c r="I213" s="10">
        <v>716</v>
      </c>
      <c r="J213" s="10">
        <v>344</v>
      </c>
    </row>
    <row r="214" spans="1:10">
      <c r="A214" s="5" t="s">
        <v>31</v>
      </c>
      <c r="B214" s="11">
        <v>4688</v>
      </c>
      <c r="C214" s="11">
        <v>2446</v>
      </c>
      <c r="D214" s="11">
        <v>2242</v>
      </c>
      <c r="E214" s="11">
        <v>4330</v>
      </c>
      <c r="F214" s="11">
        <v>2272</v>
      </c>
      <c r="G214" s="11">
        <v>2058</v>
      </c>
      <c r="H214" s="11">
        <v>357</v>
      </c>
      <c r="I214" s="11">
        <v>174</v>
      </c>
      <c r="J214" s="11">
        <v>183</v>
      </c>
    </row>
    <row r="215" spans="1:10">
      <c r="A215" s="9" t="s">
        <v>32</v>
      </c>
      <c r="B215" s="10">
        <v>5132</v>
      </c>
      <c r="C215" s="10">
        <v>2949</v>
      </c>
      <c r="D215" s="10">
        <v>2183</v>
      </c>
      <c r="E215" s="10">
        <v>3656</v>
      </c>
      <c r="F215" s="10">
        <v>1920</v>
      </c>
      <c r="G215" s="10">
        <v>1736</v>
      </c>
      <c r="H215" s="10">
        <v>1472</v>
      </c>
      <c r="I215" s="10">
        <v>1029</v>
      </c>
      <c r="J215" s="10">
        <v>443</v>
      </c>
    </row>
    <row r="216" spans="1:10">
      <c r="A216" s="366" t="s">
        <v>65</v>
      </c>
      <c r="B216" s="367"/>
      <c r="C216" s="367"/>
      <c r="D216" s="367"/>
      <c r="E216" s="367"/>
      <c r="F216" s="367"/>
      <c r="G216" s="367"/>
      <c r="H216" s="367"/>
      <c r="I216" s="367"/>
      <c r="J216" s="368"/>
    </row>
    <row r="217" spans="1:10">
      <c r="A217" s="9" t="s">
        <v>28</v>
      </c>
      <c r="B217" s="10">
        <v>951912</v>
      </c>
      <c r="C217" s="10">
        <v>530819</v>
      </c>
      <c r="D217" s="10">
        <v>421093</v>
      </c>
      <c r="E217" s="10">
        <v>872985</v>
      </c>
      <c r="F217" s="10">
        <v>477487</v>
      </c>
      <c r="G217" s="10">
        <v>395498</v>
      </c>
      <c r="H217" s="10">
        <v>78621</v>
      </c>
      <c r="I217" s="10">
        <v>53110</v>
      </c>
      <c r="J217" s="10">
        <v>25511</v>
      </c>
    </row>
    <row r="218" spans="1:10">
      <c r="A218" s="5" t="s">
        <v>29</v>
      </c>
      <c r="B218" s="11">
        <v>119260</v>
      </c>
      <c r="C218" s="11">
        <v>68764</v>
      </c>
      <c r="D218" s="11">
        <v>50496</v>
      </c>
      <c r="E218" s="11">
        <v>101066</v>
      </c>
      <c r="F218" s="11">
        <v>56561</v>
      </c>
      <c r="G218" s="11">
        <v>44505</v>
      </c>
      <c r="H218" s="11">
        <v>18129</v>
      </c>
      <c r="I218" s="11">
        <v>12154</v>
      </c>
      <c r="J218" s="11">
        <v>5975</v>
      </c>
    </row>
    <row r="219" spans="1:10">
      <c r="A219" s="9" t="s">
        <v>30</v>
      </c>
      <c r="B219" s="10">
        <v>629188</v>
      </c>
      <c r="C219" s="10">
        <v>346911</v>
      </c>
      <c r="D219" s="10">
        <v>282277</v>
      </c>
      <c r="E219" s="10">
        <v>607416</v>
      </c>
      <c r="F219" s="10">
        <v>331982</v>
      </c>
      <c r="G219" s="10">
        <v>275434</v>
      </c>
      <c r="H219" s="10">
        <v>21652</v>
      </c>
      <c r="I219" s="10">
        <v>14845</v>
      </c>
      <c r="J219" s="10">
        <v>6807</v>
      </c>
    </row>
    <row r="220" spans="1:10">
      <c r="A220" s="5" t="s">
        <v>31</v>
      </c>
      <c r="B220" s="11">
        <v>90961</v>
      </c>
      <c r="C220" s="11">
        <v>49933</v>
      </c>
      <c r="D220" s="11">
        <v>41028</v>
      </c>
      <c r="E220" s="11">
        <v>85543</v>
      </c>
      <c r="F220" s="11">
        <v>47026</v>
      </c>
      <c r="G220" s="11">
        <v>38517</v>
      </c>
      <c r="H220" s="11">
        <v>5397</v>
      </c>
      <c r="I220" s="11">
        <v>2893</v>
      </c>
      <c r="J220" s="11">
        <v>2504</v>
      </c>
    </row>
    <row r="221" spans="1:10">
      <c r="A221" s="9" t="s">
        <v>32</v>
      </c>
      <c r="B221" s="10">
        <v>112503</v>
      </c>
      <c r="C221" s="10">
        <v>65211</v>
      </c>
      <c r="D221" s="10">
        <v>47292</v>
      </c>
      <c r="E221" s="10">
        <v>78960</v>
      </c>
      <c r="F221" s="10">
        <v>41918</v>
      </c>
      <c r="G221" s="10">
        <v>37042</v>
      </c>
      <c r="H221" s="10">
        <v>33443</v>
      </c>
      <c r="I221" s="10">
        <v>23218</v>
      </c>
      <c r="J221" s="10">
        <v>10225</v>
      </c>
    </row>
    <row r="222" spans="1:10">
      <c r="A222" s="366" t="s">
        <v>66</v>
      </c>
      <c r="B222" s="367"/>
      <c r="C222" s="367"/>
      <c r="D222" s="367"/>
      <c r="E222" s="367"/>
      <c r="F222" s="367"/>
      <c r="G222" s="367"/>
      <c r="H222" s="367"/>
      <c r="I222" s="367"/>
      <c r="J222" s="368"/>
    </row>
    <row r="223" spans="1:10">
      <c r="A223" s="9" t="s">
        <v>28</v>
      </c>
      <c r="B223" s="10">
        <v>20554</v>
      </c>
      <c r="C223" s="10">
        <v>9476</v>
      </c>
      <c r="D223" s="10">
        <v>11078</v>
      </c>
      <c r="E223" s="10">
        <v>18992</v>
      </c>
      <c r="F223" s="10">
        <v>8565</v>
      </c>
      <c r="G223" s="10">
        <v>10427</v>
      </c>
      <c r="H223" s="10">
        <v>1536</v>
      </c>
      <c r="I223" s="10">
        <v>891</v>
      </c>
      <c r="J223" s="10">
        <v>645</v>
      </c>
    </row>
    <row r="224" spans="1:10">
      <c r="A224" s="5" t="s">
        <v>29</v>
      </c>
      <c r="B224" s="11">
        <v>2715</v>
      </c>
      <c r="C224" s="11">
        <v>1352</v>
      </c>
      <c r="D224" s="11">
        <v>1363</v>
      </c>
      <c r="E224" s="11">
        <v>2301</v>
      </c>
      <c r="F224" s="11">
        <v>1101</v>
      </c>
      <c r="G224" s="11">
        <v>1200</v>
      </c>
      <c r="H224" s="11">
        <v>406</v>
      </c>
      <c r="I224" s="11">
        <v>244</v>
      </c>
      <c r="J224" s="11">
        <v>162</v>
      </c>
    </row>
    <row r="225" spans="1:10">
      <c r="A225" s="9" t="s">
        <v>30</v>
      </c>
      <c r="B225" s="10">
        <v>13153</v>
      </c>
      <c r="C225" s="10">
        <v>5937</v>
      </c>
      <c r="D225" s="10">
        <v>7216</v>
      </c>
      <c r="E225" s="10">
        <v>12681</v>
      </c>
      <c r="F225" s="10">
        <v>5662</v>
      </c>
      <c r="G225" s="10">
        <v>7019</v>
      </c>
      <c r="H225" s="10">
        <v>465</v>
      </c>
      <c r="I225" s="10">
        <v>270</v>
      </c>
      <c r="J225" s="10">
        <v>195</v>
      </c>
    </row>
    <row r="226" spans="1:10">
      <c r="A226" s="5" t="s">
        <v>31</v>
      </c>
      <c r="B226" s="11">
        <v>1808</v>
      </c>
      <c r="C226" s="11">
        <v>819</v>
      </c>
      <c r="D226" s="11">
        <v>989</v>
      </c>
      <c r="E226" s="11">
        <v>1666</v>
      </c>
      <c r="F226" s="11">
        <v>747</v>
      </c>
      <c r="G226" s="11">
        <v>919</v>
      </c>
      <c r="H226" s="11">
        <v>138</v>
      </c>
      <c r="I226" s="11">
        <v>69</v>
      </c>
      <c r="J226" s="11">
        <v>69</v>
      </c>
    </row>
    <row r="227" spans="1:10">
      <c r="A227" s="9" t="s">
        <v>32</v>
      </c>
      <c r="B227" s="10">
        <v>2878</v>
      </c>
      <c r="C227" s="10">
        <v>1368</v>
      </c>
      <c r="D227" s="10">
        <v>1510</v>
      </c>
      <c r="E227" s="10">
        <v>2344</v>
      </c>
      <c r="F227" s="10">
        <v>1055</v>
      </c>
      <c r="G227" s="10">
        <v>1289</v>
      </c>
      <c r="H227" s="10">
        <v>527</v>
      </c>
      <c r="I227" s="10">
        <v>308</v>
      </c>
      <c r="J227" s="10">
        <v>219</v>
      </c>
    </row>
    <row r="228" spans="1:10">
      <c r="A228" s="366" t="s">
        <v>67</v>
      </c>
      <c r="B228" s="367"/>
      <c r="C228" s="367"/>
      <c r="D228" s="367"/>
      <c r="E228" s="367"/>
      <c r="F228" s="367"/>
      <c r="G228" s="367"/>
      <c r="H228" s="367"/>
      <c r="I228" s="367"/>
      <c r="J228" s="368"/>
    </row>
    <row r="229" spans="1:10">
      <c r="A229" s="9" t="s">
        <v>28</v>
      </c>
      <c r="B229" s="10">
        <v>33985</v>
      </c>
      <c r="C229" s="10">
        <v>22929</v>
      </c>
      <c r="D229" s="10">
        <v>11056</v>
      </c>
      <c r="E229" s="10">
        <v>32359</v>
      </c>
      <c r="F229" s="10">
        <v>21722</v>
      </c>
      <c r="G229" s="10">
        <v>10637</v>
      </c>
      <c r="H229" s="10">
        <v>1621</v>
      </c>
      <c r="I229" s="10">
        <v>1203</v>
      </c>
      <c r="J229" s="10">
        <v>418</v>
      </c>
    </row>
    <row r="230" spans="1:10">
      <c r="A230" s="5" t="s">
        <v>29</v>
      </c>
      <c r="B230" s="11">
        <v>3248</v>
      </c>
      <c r="C230" s="11">
        <v>1924</v>
      </c>
      <c r="D230" s="11">
        <v>1324</v>
      </c>
      <c r="E230" s="11">
        <v>2861</v>
      </c>
      <c r="F230" s="11">
        <v>1628</v>
      </c>
      <c r="G230" s="11">
        <v>1233</v>
      </c>
      <c r="H230" s="11">
        <v>387</v>
      </c>
      <c r="I230" s="11">
        <v>296</v>
      </c>
      <c r="J230" s="11">
        <v>91</v>
      </c>
    </row>
    <row r="231" spans="1:10">
      <c r="A231" s="9" t="s">
        <v>30</v>
      </c>
      <c r="B231" s="10">
        <v>23950</v>
      </c>
      <c r="C231" s="10">
        <v>16598</v>
      </c>
      <c r="D231" s="10">
        <v>7352</v>
      </c>
      <c r="E231" s="10">
        <v>23324</v>
      </c>
      <c r="F231" s="10">
        <v>16112</v>
      </c>
      <c r="G231" s="10">
        <v>7212</v>
      </c>
      <c r="H231" s="10">
        <v>623</v>
      </c>
      <c r="I231" s="10">
        <v>484</v>
      </c>
      <c r="J231" s="10">
        <v>139</v>
      </c>
    </row>
    <row r="232" spans="1:10">
      <c r="A232" s="5" t="s">
        <v>31</v>
      </c>
      <c r="B232" s="11">
        <v>2828</v>
      </c>
      <c r="C232" s="11">
        <v>1753</v>
      </c>
      <c r="D232" s="11">
        <v>1075</v>
      </c>
      <c r="E232" s="11">
        <v>2668</v>
      </c>
      <c r="F232" s="11">
        <v>1666</v>
      </c>
      <c r="G232" s="11">
        <v>1002</v>
      </c>
      <c r="H232" s="11">
        <v>160</v>
      </c>
      <c r="I232" s="11">
        <v>87</v>
      </c>
      <c r="J232" s="11">
        <v>73</v>
      </c>
    </row>
    <row r="233" spans="1:10">
      <c r="A233" s="9" t="s">
        <v>32</v>
      </c>
      <c r="B233" s="10">
        <v>3959</v>
      </c>
      <c r="C233" s="10">
        <v>2654</v>
      </c>
      <c r="D233" s="10">
        <v>1305</v>
      </c>
      <c r="E233" s="10">
        <v>3506</v>
      </c>
      <c r="F233" s="10">
        <v>2316</v>
      </c>
      <c r="G233" s="10">
        <v>1190</v>
      </c>
      <c r="H233" s="10">
        <v>451</v>
      </c>
      <c r="I233" s="10">
        <v>336</v>
      </c>
      <c r="J233" s="10">
        <v>115</v>
      </c>
    </row>
    <row r="234" spans="1:10">
      <c r="A234" s="366" t="s">
        <v>68</v>
      </c>
      <c r="B234" s="367"/>
      <c r="C234" s="367"/>
      <c r="D234" s="367"/>
      <c r="E234" s="367"/>
      <c r="F234" s="367"/>
      <c r="G234" s="367"/>
      <c r="H234" s="367"/>
      <c r="I234" s="367"/>
      <c r="J234" s="368"/>
    </row>
    <row r="235" spans="1:10">
      <c r="A235" s="9" t="s">
        <v>28</v>
      </c>
      <c r="B235" s="10">
        <v>81268</v>
      </c>
      <c r="C235" s="10">
        <v>38700</v>
      </c>
      <c r="D235" s="10">
        <v>42568</v>
      </c>
      <c r="E235" s="10">
        <v>76938</v>
      </c>
      <c r="F235" s="10">
        <v>35999</v>
      </c>
      <c r="G235" s="10">
        <v>40939</v>
      </c>
      <c r="H235" s="10">
        <v>4306</v>
      </c>
      <c r="I235" s="10">
        <v>2682</v>
      </c>
      <c r="J235" s="10">
        <v>1624</v>
      </c>
    </row>
    <row r="236" spans="1:10">
      <c r="A236" s="5" t="s">
        <v>29</v>
      </c>
      <c r="B236" s="11">
        <v>9543</v>
      </c>
      <c r="C236" s="11">
        <v>5047</v>
      </c>
      <c r="D236" s="11">
        <v>4496</v>
      </c>
      <c r="E236" s="11">
        <v>8504</v>
      </c>
      <c r="F236" s="11">
        <v>4362</v>
      </c>
      <c r="G236" s="11">
        <v>4142</v>
      </c>
      <c r="H236" s="11">
        <v>1033</v>
      </c>
      <c r="I236" s="11">
        <v>679</v>
      </c>
      <c r="J236" s="11">
        <v>354</v>
      </c>
    </row>
    <row r="237" spans="1:10">
      <c r="A237" s="9" t="s">
        <v>30</v>
      </c>
      <c r="B237" s="10">
        <v>50001</v>
      </c>
      <c r="C237" s="10">
        <v>22217</v>
      </c>
      <c r="D237" s="10">
        <v>27784</v>
      </c>
      <c r="E237" s="10">
        <v>48808</v>
      </c>
      <c r="F237" s="10">
        <v>21540</v>
      </c>
      <c r="G237" s="10">
        <v>27268</v>
      </c>
      <c r="H237" s="10">
        <v>1185</v>
      </c>
      <c r="I237" s="10">
        <v>671</v>
      </c>
      <c r="J237" s="10">
        <v>514</v>
      </c>
    </row>
    <row r="238" spans="1:10">
      <c r="A238" s="5" t="s">
        <v>31</v>
      </c>
      <c r="B238" s="11">
        <v>14281</v>
      </c>
      <c r="C238" s="11">
        <v>7608</v>
      </c>
      <c r="D238" s="11">
        <v>6673</v>
      </c>
      <c r="E238" s="11">
        <v>13493</v>
      </c>
      <c r="F238" s="11">
        <v>7188</v>
      </c>
      <c r="G238" s="11">
        <v>6305</v>
      </c>
      <c r="H238" s="11">
        <v>786</v>
      </c>
      <c r="I238" s="11">
        <v>419</v>
      </c>
      <c r="J238" s="11">
        <v>367</v>
      </c>
    </row>
    <row r="239" spans="1:10">
      <c r="A239" s="9" t="s">
        <v>32</v>
      </c>
      <c r="B239" s="10">
        <v>7443</v>
      </c>
      <c r="C239" s="10">
        <v>3828</v>
      </c>
      <c r="D239" s="10">
        <v>3615</v>
      </c>
      <c r="E239" s="10">
        <v>6133</v>
      </c>
      <c r="F239" s="10">
        <v>2909</v>
      </c>
      <c r="G239" s="10">
        <v>3224</v>
      </c>
      <c r="H239" s="10">
        <v>1302</v>
      </c>
      <c r="I239" s="10">
        <v>913</v>
      </c>
      <c r="J239" s="10">
        <v>389</v>
      </c>
    </row>
    <row r="240" spans="1:10">
      <c r="A240" s="366" t="s">
        <v>69</v>
      </c>
      <c r="B240" s="367"/>
      <c r="C240" s="367"/>
      <c r="D240" s="367"/>
      <c r="E240" s="367"/>
      <c r="F240" s="367"/>
      <c r="G240" s="367"/>
      <c r="H240" s="367"/>
      <c r="I240" s="367"/>
      <c r="J240" s="368"/>
    </row>
    <row r="241" spans="1:10">
      <c r="A241" s="9" t="s">
        <v>28</v>
      </c>
      <c r="B241" s="10">
        <v>92701</v>
      </c>
      <c r="C241" s="10">
        <v>46863</v>
      </c>
      <c r="D241" s="10">
        <v>45838</v>
      </c>
      <c r="E241" s="10">
        <v>85685</v>
      </c>
      <c r="F241" s="10">
        <v>42905</v>
      </c>
      <c r="G241" s="10">
        <v>42780</v>
      </c>
      <c r="H241" s="10">
        <v>6975</v>
      </c>
      <c r="I241" s="10">
        <v>3933</v>
      </c>
      <c r="J241" s="10">
        <v>3042</v>
      </c>
    </row>
    <row r="242" spans="1:10">
      <c r="A242" s="5" t="s">
        <v>29</v>
      </c>
      <c r="B242" s="11">
        <v>11947</v>
      </c>
      <c r="C242" s="11">
        <v>6188</v>
      </c>
      <c r="D242" s="11">
        <v>5759</v>
      </c>
      <c r="E242" s="11">
        <v>9895</v>
      </c>
      <c r="F242" s="11">
        <v>4998</v>
      </c>
      <c r="G242" s="11">
        <v>4897</v>
      </c>
      <c r="H242" s="11">
        <v>2042</v>
      </c>
      <c r="I242" s="11">
        <v>1184</v>
      </c>
      <c r="J242" s="11">
        <v>858</v>
      </c>
    </row>
    <row r="243" spans="1:10">
      <c r="A243" s="9" t="s">
        <v>30</v>
      </c>
      <c r="B243" s="10">
        <v>56641</v>
      </c>
      <c r="C243" s="10">
        <v>28353</v>
      </c>
      <c r="D243" s="10">
        <v>28288</v>
      </c>
      <c r="E243" s="10">
        <v>54403</v>
      </c>
      <c r="F243" s="10">
        <v>27062</v>
      </c>
      <c r="G243" s="10">
        <v>27341</v>
      </c>
      <c r="H243" s="10">
        <v>2226</v>
      </c>
      <c r="I243" s="10">
        <v>1283</v>
      </c>
      <c r="J243" s="10">
        <v>943</v>
      </c>
    </row>
    <row r="244" spans="1:10">
      <c r="A244" s="5" t="s">
        <v>31</v>
      </c>
      <c r="B244" s="11">
        <v>14726</v>
      </c>
      <c r="C244" s="11">
        <v>7647</v>
      </c>
      <c r="D244" s="11">
        <v>7079</v>
      </c>
      <c r="E244" s="11">
        <v>14006</v>
      </c>
      <c r="F244" s="11">
        <v>7271</v>
      </c>
      <c r="G244" s="11">
        <v>6735</v>
      </c>
      <c r="H244" s="11">
        <v>716</v>
      </c>
      <c r="I244" s="11">
        <v>375</v>
      </c>
      <c r="J244" s="11">
        <v>341</v>
      </c>
    </row>
    <row r="245" spans="1:10">
      <c r="A245" s="9" t="s">
        <v>32</v>
      </c>
      <c r="B245" s="10">
        <v>9387</v>
      </c>
      <c r="C245" s="10">
        <v>4675</v>
      </c>
      <c r="D245" s="10">
        <v>4712</v>
      </c>
      <c r="E245" s="10">
        <v>7381</v>
      </c>
      <c r="F245" s="10">
        <v>3574</v>
      </c>
      <c r="G245" s="10">
        <v>3807</v>
      </c>
      <c r="H245" s="10">
        <v>1991</v>
      </c>
      <c r="I245" s="10">
        <v>1091</v>
      </c>
      <c r="J245" s="10">
        <v>900</v>
      </c>
    </row>
    <row r="246" spans="1:10">
      <c r="A246" s="366" t="s">
        <v>70</v>
      </c>
      <c r="B246" s="367"/>
      <c r="C246" s="367"/>
      <c r="D246" s="367"/>
      <c r="E246" s="367"/>
      <c r="F246" s="367"/>
      <c r="G246" s="367"/>
      <c r="H246" s="367"/>
      <c r="I246" s="367"/>
      <c r="J246" s="368"/>
    </row>
    <row r="247" spans="1:10">
      <c r="A247" s="9" t="s">
        <v>28</v>
      </c>
      <c r="B247" s="10">
        <v>29722</v>
      </c>
      <c r="C247" s="10">
        <v>15937</v>
      </c>
      <c r="D247" s="10">
        <v>13785</v>
      </c>
      <c r="E247" s="10">
        <v>28508</v>
      </c>
      <c r="F247" s="10">
        <v>15105</v>
      </c>
      <c r="G247" s="10">
        <v>13403</v>
      </c>
      <c r="H247" s="10">
        <v>1208</v>
      </c>
      <c r="I247" s="10">
        <v>826</v>
      </c>
      <c r="J247" s="10">
        <v>382</v>
      </c>
    </row>
    <row r="248" spans="1:10">
      <c r="A248" s="5" t="s">
        <v>29</v>
      </c>
      <c r="B248" s="11">
        <v>3579</v>
      </c>
      <c r="C248" s="11">
        <v>2009</v>
      </c>
      <c r="D248" s="11">
        <v>1570</v>
      </c>
      <c r="E248" s="11">
        <v>3304</v>
      </c>
      <c r="F248" s="11">
        <v>1806</v>
      </c>
      <c r="G248" s="11">
        <v>1498</v>
      </c>
      <c r="H248" s="11">
        <v>274</v>
      </c>
      <c r="I248" s="11">
        <v>202</v>
      </c>
      <c r="J248" s="11">
        <v>72</v>
      </c>
    </row>
    <row r="249" spans="1:10">
      <c r="A249" s="9" t="s">
        <v>30</v>
      </c>
      <c r="B249" s="10">
        <v>19937</v>
      </c>
      <c r="C249" s="10">
        <v>10447</v>
      </c>
      <c r="D249" s="10">
        <v>9490</v>
      </c>
      <c r="E249" s="10">
        <v>19519</v>
      </c>
      <c r="F249" s="10">
        <v>10159</v>
      </c>
      <c r="G249" s="10">
        <v>9360</v>
      </c>
      <c r="H249" s="10">
        <v>415</v>
      </c>
      <c r="I249" s="10">
        <v>285</v>
      </c>
      <c r="J249" s="10">
        <v>130</v>
      </c>
    </row>
    <row r="250" spans="1:10">
      <c r="A250" s="5" t="s">
        <v>31</v>
      </c>
      <c r="B250" s="11">
        <v>2956</v>
      </c>
      <c r="C250" s="11">
        <v>1643</v>
      </c>
      <c r="D250" s="11">
        <v>1313</v>
      </c>
      <c r="E250" s="11">
        <v>2775</v>
      </c>
      <c r="F250" s="11">
        <v>1556</v>
      </c>
      <c r="G250" s="11">
        <v>1219</v>
      </c>
      <c r="H250" s="11">
        <v>181</v>
      </c>
      <c r="I250" s="11">
        <v>87</v>
      </c>
      <c r="J250" s="11">
        <v>94</v>
      </c>
    </row>
    <row r="251" spans="1:10">
      <c r="A251" s="9" t="s">
        <v>32</v>
      </c>
      <c r="B251" s="10">
        <v>3250</v>
      </c>
      <c r="C251" s="10">
        <v>1838</v>
      </c>
      <c r="D251" s="10">
        <v>1412</v>
      </c>
      <c r="E251" s="10">
        <v>2910</v>
      </c>
      <c r="F251" s="10">
        <v>1584</v>
      </c>
      <c r="G251" s="10">
        <v>1326</v>
      </c>
      <c r="H251" s="10">
        <v>338</v>
      </c>
      <c r="I251" s="10">
        <v>252</v>
      </c>
      <c r="J251" s="10">
        <v>86</v>
      </c>
    </row>
    <row r="252" spans="1:10">
      <c r="A252" s="366" t="s">
        <v>71</v>
      </c>
      <c r="B252" s="367"/>
      <c r="C252" s="367"/>
      <c r="D252" s="367"/>
      <c r="E252" s="367"/>
      <c r="F252" s="367"/>
      <c r="G252" s="367"/>
      <c r="H252" s="367"/>
      <c r="I252" s="367"/>
      <c r="J252" s="368"/>
    </row>
    <row r="253" spans="1:10">
      <c r="A253" s="9" t="s">
        <v>28</v>
      </c>
      <c r="B253" s="10">
        <v>41948</v>
      </c>
      <c r="C253" s="10">
        <v>23373</v>
      </c>
      <c r="D253" s="10">
        <v>18575</v>
      </c>
      <c r="E253" s="10">
        <v>39005</v>
      </c>
      <c r="F253" s="10">
        <v>21334</v>
      </c>
      <c r="G253" s="10">
        <v>17671</v>
      </c>
      <c r="H253" s="10">
        <v>2934</v>
      </c>
      <c r="I253" s="10">
        <v>2033</v>
      </c>
      <c r="J253" s="10">
        <v>901</v>
      </c>
    </row>
    <row r="254" spans="1:10">
      <c r="A254" s="5" t="s">
        <v>29</v>
      </c>
      <c r="B254" s="11">
        <v>5000</v>
      </c>
      <c r="C254" s="11">
        <v>2900</v>
      </c>
      <c r="D254" s="11">
        <v>2100</v>
      </c>
      <c r="E254" s="11">
        <v>4329</v>
      </c>
      <c r="F254" s="11">
        <v>2419</v>
      </c>
      <c r="G254" s="11">
        <v>1910</v>
      </c>
      <c r="H254" s="11">
        <v>669</v>
      </c>
      <c r="I254" s="11">
        <v>479</v>
      </c>
      <c r="J254" s="11">
        <v>190</v>
      </c>
    </row>
    <row r="255" spans="1:10">
      <c r="A255" s="9" t="s">
        <v>30</v>
      </c>
      <c r="B255" s="10">
        <v>28606</v>
      </c>
      <c r="C255" s="10">
        <v>15757</v>
      </c>
      <c r="D255" s="10">
        <v>12849</v>
      </c>
      <c r="E255" s="10">
        <v>27826</v>
      </c>
      <c r="F255" s="10">
        <v>15238</v>
      </c>
      <c r="G255" s="10">
        <v>12588</v>
      </c>
      <c r="H255" s="10">
        <v>774</v>
      </c>
      <c r="I255" s="10">
        <v>516</v>
      </c>
      <c r="J255" s="10">
        <v>258</v>
      </c>
    </row>
    <row r="256" spans="1:10">
      <c r="A256" s="5" t="s">
        <v>31</v>
      </c>
      <c r="B256" s="11">
        <v>3141</v>
      </c>
      <c r="C256" s="11">
        <v>1603</v>
      </c>
      <c r="D256" s="11">
        <v>1538</v>
      </c>
      <c r="E256" s="11">
        <v>2977</v>
      </c>
      <c r="F256" s="11">
        <v>1516</v>
      </c>
      <c r="G256" s="11">
        <v>1461</v>
      </c>
      <c r="H256" s="11">
        <v>164</v>
      </c>
      <c r="I256" s="11">
        <v>87</v>
      </c>
      <c r="J256" s="11">
        <v>77</v>
      </c>
    </row>
    <row r="257" spans="1:10">
      <c r="A257" s="9" t="s">
        <v>32</v>
      </c>
      <c r="B257" s="10">
        <v>5201</v>
      </c>
      <c r="C257" s="10">
        <v>3113</v>
      </c>
      <c r="D257" s="10">
        <v>2088</v>
      </c>
      <c r="E257" s="10">
        <v>3873</v>
      </c>
      <c r="F257" s="10">
        <v>2161</v>
      </c>
      <c r="G257" s="10">
        <v>1712</v>
      </c>
      <c r="H257" s="10">
        <v>1327</v>
      </c>
      <c r="I257" s="10">
        <v>951</v>
      </c>
      <c r="J257" s="10">
        <v>376</v>
      </c>
    </row>
    <row r="258" spans="1:10">
      <c r="A258" s="366" t="s">
        <v>72</v>
      </c>
      <c r="B258" s="367"/>
      <c r="C258" s="367"/>
      <c r="D258" s="367"/>
      <c r="E258" s="367"/>
      <c r="F258" s="367"/>
      <c r="G258" s="367"/>
      <c r="H258" s="367"/>
      <c r="I258" s="367"/>
      <c r="J258" s="368"/>
    </row>
    <row r="259" spans="1:10">
      <c r="A259" s="9" t="s">
        <v>28</v>
      </c>
      <c r="B259" s="10">
        <v>60541</v>
      </c>
      <c r="C259" s="10">
        <v>32046</v>
      </c>
      <c r="D259" s="10">
        <v>28495</v>
      </c>
      <c r="E259" s="10">
        <v>56603</v>
      </c>
      <c r="F259" s="10">
        <v>29535</v>
      </c>
      <c r="G259" s="10">
        <v>27068</v>
      </c>
      <c r="H259" s="10">
        <v>3934</v>
      </c>
      <c r="I259" s="10">
        <v>2507</v>
      </c>
      <c r="J259" s="10">
        <v>1427</v>
      </c>
    </row>
    <row r="260" spans="1:10">
      <c r="A260" s="5" t="s">
        <v>29</v>
      </c>
      <c r="B260" s="11">
        <v>7831</v>
      </c>
      <c r="C260" s="11">
        <v>4273</v>
      </c>
      <c r="D260" s="11">
        <v>3558</v>
      </c>
      <c r="E260" s="11">
        <v>6957</v>
      </c>
      <c r="F260" s="11">
        <v>3709</v>
      </c>
      <c r="G260" s="11">
        <v>3248</v>
      </c>
      <c r="H260" s="11">
        <v>873</v>
      </c>
      <c r="I260" s="11">
        <v>563</v>
      </c>
      <c r="J260" s="11">
        <v>310</v>
      </c>
    </row>
    <row r="261" spans="1:10">
      <c r="A261" s="9" t="s">
        <v>30</v>
      </c>
      <c r="B261" s="10">
        <v>40501</v>
      </c>
      <c r="C261" s="10">
        <v>21311</v>
      </c>
      <c r="D261" s="10">
        <v>19190</v>
      </c>
      <c r="E261" s="10">
        <v>39336</v>
      </c>
      <c r="F261" s="10">
        <v>20531</v>
      </c>
      <c r="G261" s="10">
        <v>18805</v>
      </c>
      <c r="H261" s="10">
        <v>1164</v>
      </c>
      <c r="I261" s="10">
        <v>779</v>
      </c>
      <c r="J261" s="10">
        <v>385</v>
      </c>
    </row>
    <row r="262" spans="1:10">
      <c r="A262" s="5" t="s">
        <v>31</v>
      </c>
      <c r="B262" s="11">
        <v>5390</v>
      </c>
      <c r="C262" s="11">
        <v>2975</v>
      </c>
      <c r="D262" s="11">
        <v>2415</v>
      </c>
      <c r="E262" s="11">
        <v>5057</v>
      </c>
      <c r="F262" s="11">
        <v>2782</v>
      </c>
      <c r="G262" s="11">
        <v>2275</v>
      </c>
      <c r="H262" s="11">
        <v>333</v>
      </c>
      <c r="I262" s="11">
        <v>193</v>
      </c>
      <c r="J262" s="11">
        <v>140</v>
      </c>
    </row>
    <row r="263" spans="1:10">
      <c r="A263" s="9" t="s">
        <v>32</v>
      </c>
      <c r="B263" s="10">
        <v>6819</v>
      </c>
      <c r="C263" s="10">
        <v>3487</v>
      </c>
      <c r="D263" s="10">
        <v>3332</v>
      </c>
      <c r="E263" s="10">
        <v>5253</v>
      </c>
      <c r="F263" s="10">
        <v>2513</v>
      </c>
      <c r="G263" s="10">
        <v>2740</v>
      </c>
      <c r="H263" s="10">
        <v>1564</v>
      </c>
      <c r="I263" s="10">
        <v>972</v>
      </c>
      <c r="J263" s="10">
        <v>592</v>
      </c>
    </row>
    <row r="264" spans="1:10">
      <c r="A264" s="366" t="s">
        <v>73</v>
      </c>
      <c r="B264" s="367"/>
      <c r="C264" s="367"/>
      <c r="D264" s="367"/>
      <c r="E264" s="367"/>
      <c r="F264" s="367"/>
      <c r="G264" s="367"/>
      <c r="H264" s="367"/>
      <c r="I264" s="367"/>
      <c r="J264" s="368"/>
    </row>
    <row r="265" spans="1:10">
      <c r="A265" s="9" t="s">
        <v>28</v>
      </c>
      <c r="B265" s="10">
        <v>63090</v>
      </c>
      <c r="C265" s="10">
        <v>37998</v>
      </c>
      <c r="D265" s="10">
        <v>25092</v>
      </c>
      <c r="E265" s="10">
        <v>55140</v>
      </c>
      <c r="F265" s="10">
        <v>32288</v>
      </c>
      <c r="G265" s="10">
        <v>22852</v>
      </c>
      <c r="H265" s="10">
        <v>7928</v>
      </c>
      <c r="I265" s="10">
        <v>5694</v>
      </c>
      <c r="J265" s="10">
        <v>2234</v>
      </c>
    </row>
    <row r="266" spans="1:10">
      <c r="A266" s="5" t="s">
        <v>29</v>
      </c>
      <c r="B266" s="11">
        <v>9925</v>
      </c>
      <c r="C266" s="11">
        <v>5869</v>
      </c>
      <c r="D266" s="11">
        <v>4056</v>
      </c>
      <c r="E266" s="11">
        <v>7908</v>
      </c>
      <c r="F266" s="11">
        <v>4541</v>
      </c>
      <c r="G266" s="11">
        <v>3367</v>
      </c>
      <c r="H266" s="11">
        <v>2014</v>
      </c>
      <c r="I266" s="11">
        <v>1326</v>
      </c>
      <c r="J266" s="11">
        <v>688</v>
      </c>
    </row>
    <row r="267" spans="1:10">
      <c r="A267" s="9" t="s">
        <v>30</v>
      </c>
      <c r="B267" s="10">
        <v>39528</v>
      </c>
      <c r="C267" s="10">
        <v>23561</v>
      </c>
      <c r="D267" s="10">
        <v>15967</v>
      </c>
      <c r="E267" s="10">
        <v>38043</v>
      </c>
      <c r="F267" s="10">
        <v>22464</v>
      </c>
      <c r="G267" s="10">
        <v>15579</v>
      </c>
      <c r="H267" s="10">
        <v>1474</v>
      </c>
      <c r="I267" s="10">
        <v>1090</v>
      </c>
      <c r="J267" s="10">
        <v>384</v>
      </c>
    </row>
    <row r="268" spans="1:10">
      <c r="A268" s="5" t="s">
        <v>31</v>
      </c>
      <c r="B268" s="11">
        <v>3696</v>
      </c>
      <c r="C268" s="11">
        <v>2029</v>
      </c>
      <c r="D268" s="11">
        <v>1667</v>
      </c>
      <c r="E268" s="11">
        <v>3466</v>
      </c>
      <c r="F268" s="11">
        <v>1925</v>
      </c>
      <c r="G268" s="11">
        <v>1541</v>
      </c>
      <c r="H268" s="11">
        <v>230</v>
      </c>
      <c r="I268" s="11">
        <v>104</v>
      </c>
      <c r="J268" s="11">
        <v>126</v>
      </c>
    </row>
    <row r="269" spans="1:10">
      <c r="A269" s="9" t="s">
        <v>32</v>
      </c>
      <c r="B269" s="10">
        <v>9941</v>
      </c>
      <c r="C269" s="10">
        <v>6539</v>
      </c>
      <c r="D269" s="10">
        <v>3402</v>
      </c>
      <c r="E269" s="10">
        <v>5723</v>
      </c>
      <c r="F269" s="10">
        <v>3358</v>
      </c>
      <c r="G269" s="10">
        <v>2365</v>
      </c>
      <c r="H269" s="10">
        <v>4210</v>
      </c>
      <c r="I269" s="10">
        <v>3174</v>
      </c>
      <c r="J269" s="10">
        <v>1036</v>
      </c>
    </row>
    <row r="270" spans="1:10">
      <c r="A270" s="366" t="s">
        <v>74</v>
      </c>
      <c r="B270" s="367"/>
      <c r="C270" s="367"/>
      <c r="D270" s="367"/>
      <c r="E270" s="367"/>
      <c r="F270" s="367"/>
      <c r="G270" s="367"/>
      <c r="H270" s="367"/>
      <c r="I270" s="367"/>
      <c r="J270" s="368"/>
    </row>
    <row r="271" spans="1:10">
      <c r="A271" s="9" t="s">
        <v>28</v>
      </c>
      <c r="B271" s="10">
        <v>132429</v>
      </c>
      <c r="C271" s="10">
        <v>80292</v>
      </c>
      <c r="D271" s="10">
        <v>52137</v>
      </c>
      <c r="E271" s="10">
        <v>121552</v>
      </c>
      <c r="F271" s="10">
        <v>72358</v>
      </c>
      <c r="G271" s="10">
        <v>49194</v>
      </c>
      <c r="H271" s="10">
        <v>10836</v>
      </c>
      <c r="I271" s="10">
        <v>7902</v>
      </c>
      <c r="J271" s="10">
        <v>2934</v>
      </c>
    </row>
    <row r="272" spans="1:10">
      <c r="A272" s="5" t="s">
        <v>29</v>
      </c>
      <c r="B272" s="11">
        <v>15158</v>
      </c>
      <c r="C272" s="11">
        <v>8947</v>
      </c>
      <c r="D272" s="11">
        <v>6211</v>
      </c>
      <c r="E272" s="11">
        <v>13070</v>
      </c>
      <c r="F272" s="11">
        <v>7552</v>
      </c>
      <c r="G272" s="11">
        <v>5518</v>
      </c>
      <c r="H272" s="11">
        <v>2081</v>
      </c>
      <c r="I272" s="11">
        <v>1388</v>
      </c>
      <c r="J272" s="11">
        <v>693</v>
      </c>
    </row>
    <row r="273" spans="1:10">
      <c r="A273" s="9" t="s">
        <v>30</v>
      </c>
      <c r="B273" s="10">
        <v>92405</v>
      </c>
      <c r="C273" s="10">
        <v>55764</v>
      </c>
      <c r="D273" s="10">
        <v>36641</v>
      </c>
      <c r="E273" s="10">
        <v>89203</v>
      </c>
      <c r="F273" s="10">
        <v>53332</v>
      </c>
      <c r="G273" s="10">
        <v>35871</v>
      </c>
      <c r="H273" s="10">
        <v>3180</v>
      </c>
      <c r="I273" s="10">
        <v>2415</v>
      </c>
      <c r="J273" s="10">
        <v>765</v>
      </c>
    </row>
    <row r="274" spans="1:10">
      <c r="A274" s="5" t="s">
        <v>31</v>
      </c>
      <c r="B274" s="11">
        <v>11466</v>
      </c>
      <c r="C274" s="11">
        <v>7101</v>
      </c>
      <c r="D274" s="11">
        <v>4365</v>
      </c>
      <c r="E274" s="11">
        <v>10735</v>
      </c>
      <c r="F274" s="11">
        <v>6667</v>
      </c>
      <c r="G274" s="11">
        <v>4068</v>
      </c>
      <c r="H274" s="11">
        <v>728</v>
      </c>
      <c r="I274" s="11">
        <v>432</v>
      </c>
      <c r="J274" s="11">
        <v>296</v>
      </c>
    </row>
    <row r="275" spans="1:10">
      <c r="A275" s="9" t="s">
        <v>32</v>
      </c>
      <c r="B275" s="10">
        <v>13400</v>
      </c>
      <c r="C275" s="10">
        <v>8480</v>
      </c>
      <c r="D275" s="10">
        <v>4920</v>
      </c>
      <c r="E275" s="10">
        <v>8544</v>
      </c>
      <c r="F275" s="10">
        <v>4807</v>
      </c>
      <c r="G275" s="10">
        <v>3737</v>
      </c>
      <c r="H275" s="10">
        <v>4847</v>
      </c>
      <c r="I275" s="10">
        <v>3667</v>
      </c>
      <c r="J275" s="10">
        <v>1180</v>
      </c>
    </row>
    <row r="276" spans="1:10">
      <c r="A276" s="366" t="s">
        <v>75</v>
      </c>
      <c r="B276" s="367"/>
      <c r="C276" s="367"/>
      <c r="D276" s="367"/>
      <c r="E276" s="367"/>
      <c r="F276" s="367"/>
      <c r="G276" s="367"/>
      <c r="H276" s="367"/>
      <c r="I276" s="367"/>
      <c r="J276" s="368"/>
    </row>
    <row r="277" spans="1:10">
      <c r="A277" s="9" t="s">
        <v>28</v>
      </c>
      <c r="B277" s="10">
        <v>28483</v>
      </c>
      <c r="C277" s="10">
        <v>14177</v>
      </c>
      <c r="D277" s="10">
        <v>14306</v>
      </c>
      <c r="E277" s="10">
        <v>27328</v>
      </c>
      <c r="F277" s="10">
        <v>13443</v>
      </c>
      <c r="G277" s="10">
        <v>13885</v>
      </c>
      <c r="H277" s="10">
        <v>1141</v>
      </c>
      <c r="I277" s="10">
        <v>726</v>
      </c>
      <c r="J277" s="10">
        <v>415</v>
      </c>
    </row>
    <row r="278" spans="1:10">
      <c r="A278" s="5" t="s">
        <v>29</v>
      </c>
      <c r="B278" s="11">
        <v>3018</v>
      </c>
      <c r="C278" s="11">
        <v>1609</v>
      </c>
      <c r="D278" s="11">
        <v>1409</v>
      </c>
      <c r="E278" s="11">
        <v>2801</v>
      </c>
      <c r="F278" s="11">
        <v>1469</v>
      </c>
      <c r="G278" s="11">
        <v>1332</v>
      </c>
      <c r="H278" s="11">
        <v>214</v>
      </c>
      <c r="I278" s="11">
        <v>139</v>
      </c>
      <c r="J278" s="11">
        <v>75</v>
      </c>
    </row>
    <row r="279" spans="1:10">
      <c r="A279" s="9" t="s">
        <v>30</v>
      </c>
      <c r="B279" s="10">
        <v>19696</v>
      </c>
      <c r="C279" s="10">
        <v>9588</v>
      </c>
      <c r="D279" s="10">
        <v>10108</v>
      </c>
      <c r="E279" s="10">
        <v>19351</v>
      </c>
      <c r="F279" s="10">
        <v>9381</v>
      </c>
      <c r="G279" s="10">
        <v>9970</v>
      </c>
      <c r="H279" s="10">
        <v>338</v>
      </c>
      <c r="I279" s="10">
        <v>202</v>
      </c>
      <c r="J279" s="10">
        <v>136</v>
      </c>
    </row>
    <row r="280" spans="1:10">
      <c r="A280" s="5" t="s">
        <v>31</v>
      </c>
      <c r="B280" s="11">
        <v>2419</v>
      </c>
      <c r="C280" s="11">
        <v>1235</v>
      </c>
      <c r="D280" s="11">
        <v>1184</v>
      </c>
      <c r="E280" s="11">
        <v>2284</v>
      </c>
      <c r="F280" s="11">
        <v>1173</v>
      </c>
      <c r="G280" s="11">
        <v>1111</v>
      </c>
      <c r="H280" s="11">
        <v>135</v>
      </c>
      <c r="I280" s="11">
        <v>62</v>
      </c>
      <c r="J280" s="11">
        <v>73</v>
      </c>
    </row>
    <row r="281" spans="1:10">
      <c r="A281" s="9" t="s">
        <v>32</v>
      </c>
      <c r="B281" s="10">
        <v>3350</v>
      </c>
      <c r="C281" s="10">
        <v>1745</v>
      </c>
      <c r="D281" s="10">
        <v>1605</v>
      </c>
      <c r="E281" s="10">
        <v>2892</v>
      </c>
      <c r="F281" s="10">
        <v>1420</v>
      </c>
      <c r="G281" s="10">
        <v>1472</v>
      </c>
      <c r="H281" s="10">
        <v>454</v>
      </c>
      <c r="I281" s="10">
        <v>323</v>
      </c>
      <c r="J281" s="10">
        <v>131</v>
      </c>
    </row>
    <row r="282" spans="1:10">
      <c r="A282" s="366" t="s">
        <v>76</v>
      </c>
      <c r="B282" s="367"/>
      <c r="C282" s="367"/>
      <c r="D282" s="367"/>
      <c r="E282" s="367"/>
      <c r="F282" s="367"/>
      <c r="G282" s="367"/>
      <c r="H282" s="367"/>
      <c r="I282" s="367"/>
      <c r="J282" s="368"/>
    </row>
    <row r="283" spans="1:10">
      <c r="A283" s="9" t="s">
        <v>28</v>
      </c>
      <c r="B283" s="10">
        <v>48098</v>
      </c>
      <c r="C283" s="10">
        <v>27074</v>
      </c>
      <c r="D283" s="10">
        <v>21024</v>
      </c>
      <c r="E283" s="10">
        <v>43338</v>
      </c>
      <c r="F283" s="10">
        <v>23837</v>
      </c>
      <c r="G283" s="10">
        <v>19501</v>
      </c>
      <c r="H283" s="10">
        <v>4741</v>
      </c>
      <c r="I283" s="10">
        <v>3221</v>
      </c>
      <c r="J283" s="10">
        <v>1520</v>
      </c>
    </row>
    <row r="284" spans="1:10">
      <c r="A284" s="5" t="s">
        <v>29</v>
      </c>
      <c r="B284" s="11">
        <v>5635</v>
      </c>
      <c r="C284" s="11">
        <v>3319</v>
      </c>
      <c r="D284" s="11">
        <v>2316</v>
      </c>
      <c r="E284" s="11">
        <v>4754</v>
      </c>
      <c r="F284" s="11">
        <v>2732</v>
      </c>
      <c r="G284" s="11">
        <v>2022</v>
      </c>
      <c r="H284" s="11">
        <v>879</v>
      </c>
      <c r="I284" s="11">
        <v>586</v>
      </c>
      <c r="J284" s="11">
        <v>293</v>
      </c>
    </row>
    <row r="285" spans="1:10">
      <c r="A285" s="9" t="s">
        <v>30</v>
      </c>
      <c r="B285" s="10">
        <v>34387</v>
      </c>
      <c r="C285" s="10">
        <v>19146</v>
      </c>
      <c r="D285" s="10">
        <v>15241</v>
      </c>
      <c r="E285" s="10">
        <v>32456</v>
      </c>
      <c r="F285" s="10">
        <v>17837</v>
      </c>
      <c r="G285" s="10">
        <v>14619</v>
      </c>
      <c r="H285" s="10">
        <v>1924</v>
      </c>
      <c r="I285" s="10">
        <v>1302</v>
      </c>
      <c r="J285" s="10">
        <v>622</v>
      </c>
    </row>
    <row r="286" spans="1:10">
      <c r="A286" s="5" t="s">
        <v>31</v>
      </c>
      <c r="B286" s="11">
        <v>3344</v>
      </c>
      <c r="C286" s="11">
        <v>1857</v>
      </c>
      <c r="D286" s="11">
        <v>1487</v>
      </c>
      <c r="E286" s="11">
        <v>3043</v>
      </c>
      <c r="F286" s="11">
        <v>1703</v>
      </c>
      <c r="G286" s="11">
        <v>1340</v>
      </c>
      <c r="H286" s="11">
        <v>299</v>
      </c>
      <c r="I286" s="11">
        <v>152</v>
      </c>
      <c r="J286" s="11">
        <v>147</v>
      </c>
    </row>
    <row r="287" spans="1:10">
      <c r="A287" s="9" t="s">
        <v>32</v>
      </c>
      <c r="B287" s="10">
        <v>4732</v>
      </c>
      <c r="C287" s="10">
        <v>2752</v>
      </c>
      <c r="D287" s="10">
        <v>1980</v>
      </c>
      <c r="E287" s="10">
        <v>3085</v>
      </c>
      <c r="F287" s="10">
        <v>1565</v>
      </c>
      <c r="G287" s="10">
        <v>1520</v>
      </c>
      <c r="H287" s="10">
        <v>1639</v>
      </c>
      <c r="I287" s="10">
        <v>1181</v>
      </c>
      <c r="J287" s="10">
        <v>458</v>
      </c>
    </row>
    <row r="288" spans="1:10">
      <c r="A288" s="366" t="s">
        <v>77</v>
      </c>
      <c r="B288" s="367"/>
      <c r="C288" s="367"/>
      <c r="D288" s="367"/>
      <c r="E288" s="367"/>
      <c r="F288" s="367"/>
      <c r="G288" s="367"/>
      <c r="H288" s="367"/>
      <c r="I288" s="367"/>
      <c r="J288" s="368"/>
    </row>
    <row r="289" spans="1:10">
      <c r="A289" s="9" t="s">
        <v>28</v>
      </c>
      <c r="B289" s="10">
        <v>46223</v>
      </c>
      <c r="C289" s="10">
        <v>24392</v>
      </c>
      <c r="D289" s="10">
        <v>21831</v>
      </c>
      <c r="E289" s="10">
        <v>43362</v>
      </c>
      <c r="F289" s="10">
        <v>22447</v>
      </c>
      <c r="G289" s="10">
        <v>20915</v>
      </c>
      <c r="H289" s="10">
        <v>2855</v>
      </c>
      <c r="I289" s="10">
        <v>1943</v>
      </c>
      <c r="J289" s="10">
        <v>912</v>
      </c>
    </row>
    <row r="290" spans="1:10">
      <c r="A290" s="5" t="s">
        <v>29</v>
      </c>
      <c r="B290" s="11">
        <v>5627</v>
      </c>
      <c r="C290" s="11">
        <v>3122</v>
      </c>
      <c r="D290" s="11">
        <v>2505</v>
      </c>
      <c r="E290" s="11">
        <v>5178</v>
      </c>
      <c r="F290" s="11">
        <v>2804</v>
      </c>
      <c r="G290" s="11">
        <v>2374</v>
      </c>
      <c r="H290" s="11">
        <v>448</v>
      </c>
      <c r="I290" s="11">
        <v>318</v>
      </c>
      <c r="J290" s="11">
        <v>130</v>
      </c>
    </row>
    <row r="291" spans="1:10">
      <c r="A291" s="9" t="s">
        <v>30</v>
      </c>
      <c r="B291" s="10">
        <v>32070</v>
      </c>
      <c r="C291" s="10">
        <v>16614</v>
      </c>
      <c r="D291" s="10">
        <v>15456</v>
      </c>
      <c r="E291" s="10">
        <v>31104</v>
      </c>
      <c r="F291" s="10">
        <v>15970</v>
      </c>
      <c r="G291" s="10">
        <v>15134</v>
      </c>
      <c r="H291" s="10">
        <v>963</v>
      </c>
      <c r="I291" s="10">
        <v>644</v>
      </c>
      <c r="J291" s="10">
        <v>319</v>
      </c>
    </row>
    <row r="292" spans="1:10">
      <c r="A292" s="5" t="s">
        <v>31</v>
      </c>
      <c r="B292" s="11">
        <v>3652</v>
      </c>
      <c r="C292" s="11">
        <v>2029</v>
      </c>
      <c r="D292" s="11">
        <v>1623</v>
      </c>
      <c r="E292" s="11">
        <v>3384</v>
      </c>
      <c r="F292" s="11">
        <v>1881</v>
      </c>
      <c r="G292" s="11">
        <v>1503</v>
      </c>
      <c r="H292" s="11">
        <v>267</v>
      </c>
      <c r="I292" s="11">
        <v>147</v>
      </c>
      <c r="J292" s="11">
        <v>120</v>
      </c>
    </row>
    <row r="293" spans="1:10">
      <c r="A293" s="9" t="s">
        <v>32</v>
      </c>
      <c r="B293" s="10">
        <v>4874</v>
      </c>
      <c r="C293" s="10">
        <v>2627</v>
      </c>
      <c r="D293" s="10">
        <v>2247</v>
      </c>
      <c r="E293" s="10">
        <v>3696</v>
      </c>
      <c r="F293" s="10">
        <v>1792</v>
      </c>
      <c r="G293" s="10">
        <v>1904</v>
      </c>
      <c r="H293" s="10">
        <v>1177</v>
      </c>
      <c r="I293" s="10">
        <v>834</v>
      </c>
      <c r="J293" s="10">
        <v>343</v>
      </c>
    </row>
    <row r="294" spans="1:10">
      <c r="A294" s="366" t="s">
        <v>78</v>
      </c>
      <c r="B294" s="367"/>
      <c r="C294" s="367"/>
      <c r="D294" s="367"/>
      <c r="E294" s="367"/>
      <c r="F294" s="367"/>
      <c r="G294" s="367"/>
      <c r="H294" s="367"/>
      <c r="I294" s="367"/>
      <c r="J294" s="368"/>
    </row>
    <row r="295" spans="1:10">
      <c r="A295" s="9" t="s">
        <v>28</v>
      </c>
      <c r="B295" s="10">
        <v>34720</v>
      </c>
      <c r="C295" s="10">
        <v>19311</v>
      </c>
      <c r="D295" s="10">
        <v>15409</v>
      </c>
      <c r="E295" s="10">
        <v>31940</v>
      </c>
      <c r="F295" s="10">
        <v>17340</v>
      </c>
      <c r="G295" s="10">
        <v>14600</v>
      </c>
      <c r="H295" s="10">
        <v>2773</v>
      </c>
      <c r="I295" s="10">
        <v>1968</v>
      </c>
      <c r="J295" s="10">
        <v>805</v>
      </c>
    </row>
    <row r="296" spans="1:10">
      <c r="A296" s="5" t="s">
        <v>29</v>
      </c>
      <c r="B296" s="11">
        <v>4093</v>
      </c>
      <c r="C296" s="11">
        <v>2524</v>
      </c>
      <c r="D296" s="11">
        <v>1569</v>
      </c>
      <c r="E296" s="11">
        <v>3440</v>
      </c>
      <c r="F296" s="11">
        <v>2055</v>
      </c>
      <c r="G296" s="11">
        <v>1385</v>
      </c>
      <c r="H296" s="11">
        <v>653</v>
      </c>
      <c r="I296" s="11">
        <v>469</v>
      </c>
      <c r="J296" s="11">
        <v>184</v>
      </c>
    </row>
    <row r="297" spans="1:10">
      <c r="A297" s="9" t="s">
        <v>30</v>
      </c>
      <c r="B297" s="10">
        <v>23031</v>
      </c>
      <c r="C297" s="10">
        <v>12520</v>
      </c>
      <c r="D297" s="10">
        <v>10511</v>
      </c>
      <c r="E297" s="10">
        <v>22295</v>
      </c>
      <c r="F297" s="10">
        <v>12013</v>
      </c>
      <c r="G297" s="10">
        <v>10282</v>
      </c>
      <c r="H297" s="10">
        <v>733</v>
      </c>
      <c r="I297" s="10">
        <v>506</v>
      </c>
      <c r="J297" s="10">
        <v>227</v>
      </c>
    </row>
    <row r="298" spans="1:10">
      <c r="A298" s="5" t="s">
        <v>31</v>
      </c>
      <c r="B298" s="11">
        <v>2562</v>
      </c>
      <c r="C298" s="11">
        <v>1295</v>
      </c>
      <c r="D298" s="11">
        <v>1267</v>
      </c>
      <c r="E298" s="11">
        <v>2437</v>
      </c>
      <c r="F298" s="11">
        <v>1222</v>
      </c>
      <c r="G298" s="11">
        <v>1215</v>
      </c>
      <c r="H298" s="11">
        <v>125</v>
      </c>
      <c r="I298" s="11">
        <v>73</v>
      </c>
      <c r="J298" s="11">
        <v>52</v>
      </c>
    </row>
    <row r="299" spans="1:10">
      <c r="A299" s="9" t="s">
        <v>32</v>
      </c>
      <c r="B299" s="10">
        <v>5034</v>
      </c>
      <c r="C299" s="10">
        <v>2972</v>
      </c>
      <c r="D299" s="10">
        <v>2062</v>
      </c>
      <c r="E299" s="10">
        <v>3768</v>
      </c>
      <c r="F299" s="10">
        <v>2050</v>
      </c>
      <c r="G299" s="10">
        <v>1718</v>
      </c>
      <c r="H299" s="10">
        <v>1262</v>
      </c>
      <c r="I299" s="10">
        <v>920</v>
      </c>
      <c r="J299" s="10">
        <v>342</v>
      </c>
    </row>
    <row r="300" spans="1:10">
      <c r="A300" s="366" t="s">
        <v>79</v>
      </c>
      <c r="B300" s="367"/>
      <c r="C300" s="367"/>
      <c r="D300" s="367"/>
      <c r="E300" s="367"/>
      <c r="F300" s="367"/>
      <c r="G300" s="367"/>
      <c r="H300" s="367"/>
      <c r="I300" s="367"/>
      <c r="J300" s="368"/>
    </row>
    <row r="301" spans="1:10">
      <c r="A301" s="9" t="s">
        <v>28</v>
      </c>
      <c r="B301" s="10">
        <v>124047</v>
      </c>
      <c r="C301" s="10">
        <v>70810</v>
      </c>
      <c r="D301" s="10">
        <v>53237</v>
      </c>
      <c r="E301" s="10">
        <v>110090</v>
      </c>
      <c r="F301" s="10">
        <v>61418</v>
      </c>
      <c r="G301" s="10">
        <v>48672</v>
      </c>
      <c r="H301" s="10">
        <v>13926</v>
      </c>
      <c r="I301" s="10">
        <v>9370</v>
      </c>
      <c r="J301" s="10">
        <v>4556</v>
      </c>
    </row>
    <row r="302" spans="1:10">
      <c r="A302" s="5" t="s">
        <v>29</v>
      </c>
      <c r="B302" s="11">
        <v>16504</v>
      </c>
      <c r="C302" s="11">
        <v>10330</v>
      </c>
      <c r="D302" s="11">
        <v>6174</v>
      </c>
      <c r="E302" s="11">
        <v>13060</v>
      </c>
      <c r="F302" s="11">
        <v>7929</v>
      </c>
      <c r="G302" s="11">
        <v>5131</v>
      </c>
      <c r="H302" s="11">
        <v>3436</v>
      </c>
      <c r="I302" s="11">
        <v>2395</v>
      </c>
      <c r="J302" s="11">
        <v>1041</v>
      </c>
    </row>
    <row r="303" spans="1:10">
      <c r="A303" s="9" t="s">
        <v>30</v>
      </c>
      <c r="B303" s="10">
        <v>81184</v>
      </c>
      <c r="C303" s="10">
        <v>45435</v>
      </c>
      <c r="D303" s="10">
        <v>35749</v>
      </c>
      <c r="E303" s="10">
        <v>77886</v>
      </c>
      <c r="F303" s="10">
        <v>43146</v>
      </c>
      <c r="G303" s="10">
        <v>34740</v>
      </c>
      <c r="H303" s="10">
        <v>3289</v>
      </c>
      <c r="I303" s="10">
        <v>2285</v>
      </c>
      <c r="J303" s="10">
        <v>1004</v>
      </c>
    </row>
    <row r="304" spans="1:10">
      <c r="A304" s="5" t="s">
        <v>31</v>
      </c>
      <c r="B304" s="11">
        <v>9596</v>
      </c>
      <c r="C304" s="11">
        <v>5117</v>
      </c>
      <c r="D304" s="11">
        <v>4479</v>
      </c>
      <c r="E304" s="11">
        <v>8991</v>
      </c>
      <c r="F304" s="11">
        <v>4807</v>
      </c>
      <c r="G304" s="11">
        <v>4184</v>
      </c>
      <c r="H304" s="11">
        <v>601</v>
      </c>
      <c r="I304" s="11">
        <v>307</v>
      </c>
      <c r="J304" s="11">
        <v>294</v>
      </c>
    </row>
    <row r="305" spans="1:10">
      <c r="A305" s="9" t="s">
        <v>32</v>
      </c>
      <c r="B305" s="10">
        <v>16763</v>
      </c>
      <c r="C305" s="10">
        <v>9928</v>
      </c>
      <c r="D305" s="10">
        <v>6835</v>
      </c>
      <c r="E305" s="10">
        <v>10153</v>
      </c>
      <c r="F305" s="10">
        <v>5536</v>
      </c>
      <c r="G305" s="10">
        <v>4617</v>
      </c>
      <c r="H305" s="10">
        <v>6600</v>
      </c>
      <c r="I305" s="10">
        <v>4383</v>
      </c>
      <c r="J305" s="10">
        <v>2217</v>
      </c>
    </row>
    <row r="306" spans="1:10">
      <c r="A306" s="366" t="s">
        <v>80</v>
      </c>
      <c r="B306" s="367"/>
      <c r="C306" s="367"/>
      <c r="D306" s="367"/>
      <c r="E306" s="367"/>
      <c r="F306" s="367"/>
      <c r="G306" s="367"/>
      <c r="H306" s="367"/>
      <c r="I306" s="367"/>
      <c r="J306" s="368"/>
    </row>
    <row r="307" spans="1:10">
      <c r="A307" s="9" t="s">
        <v>28</v>
      </c>
      <c r="B307" s="10">
        <v>69397</v>
      </c>
      <c r="C307" s="10">
        <v>41248</v>
      </c>
      <c r="D307" s="10">
        <v>28149</v>
      </c>
      <c r="E307" s="10">
        <v>60349</v>
      </c>
      <c r="F307" s="10">
        <v>35204</v>
      </c>
      <c r="G307" s="10">
        <v>25145</v>
      </c>
      <c r="H307" s="10">
        <v>9005</v>
      </c>
      <c r="I307" s="10">
        <v>6010</v>
      </c>
      <c r="J307" s="10">
        <v>2995</v>
      </c>
    </row>
    <row r="308" spans="1:10">
      <c r="A308" s="5" t="s">
        <v>29</v>
      </c>
      <c r="B308" s="11">
        <v>10308</v>
      </c>
      <c r="C308" s="11">
        <v>6230</v>
      </c>
      <c r="D308" s="11">
        <v>4078</v>
      </c>
      <c r="E308" s="11">
        <v>8077</v>
      </c>
      <c r="F308" s="11">
        <v>4720</v>
      </c>
      <c r="G308" s="11">
        <v>3357</v>
      </c>
      <c r="H308" s="11">
        <v>2220</v>
      </c>
      <c r="I308" s="11">
        <v>1503</v>
      </c>
      <c r="J308" s="11">
        <v>717</v>
      </c>
    </row>
    <row r="309" spans="1:10">
      <c r="A309" s="9" t="s">
        <v>30</v>
      </c>
      <c r="B309" s="10">
        <v>43130</v>
      </c>
      <c r="C309" s="10">
        <v>25575</v>
      </c>
      <c r="D309" s="10">
        <v>17555</v>
      </c>
      <c r="E309" s="10">
        <v>41152</v>
      </c>
      <c r="F309" s="10">
        <v>24156</v>
      </c>
      <c r="G309" s="10">
        <v>16996</v>
      </c>
      <c r="H309" s="10">
        <v>1962</v>
      </c>
      <c r="I309" s="10">
        <v>1404</v>
      </c>
      <c r="J309" s="10">
        <v>558</v>
      </c>
    </row>
    <row r="310" spans="1:10">
      <c r="A310" s="5" t="s">
        <v>31</v>
      </c>
      <c r="B310" s="11">
        <v>5698</v>
      </c>
      <c r="C310" s="11">
        <v>3132</v>
      </c>
      <c r="D310" s="11">
        <v>2566</v>
      </c>
      <c r="E310" s="11">
        <v>5341</v>
      </c>
      <c r="F310" s="11">
        <v>2938</v>
      </c>
      <c r="G310" s="11">
        <v>2403</v>
      </c>
      <c r="H310" s="11">
        <v>357</v>
      </c>
      <c r="I310" s="11">
        <v>194</v>
      </c>
      <c r="J310" s="11">
        <v>163</v>
      </c>
    </row>
    <row r="311" spans="1:10">
      <c r="A311" s="9" t="s">
        <v>32</v>
      </c>
      <c r="B311" s="10">
        <v>10261</v>
      </c>
      <c r="C311" s="10">
        <v>6311</v>
      </c>
      <c r="D311" s="10">
        <v>3950</v>
      </c>
      <c r="E311" s="10">
        <v>5779</v>
      </c>
      <c r="F311" s="10">
        <v>3390</v>
      </c>
      <c r="G311" s="10">
        <v>2389</v>
      </c>
      <c r="H311" s="10">
        <v>4466</v>
      </c>
      <c r="I311" s="10">
        <v>2909</v>
      </c>
      <c r="J311" s="10">
        <v>1557</v>
      </c>
    </row>
    <row r="312" spans="1:10">
      <c r="A312" s="366" t="s">
        <v>81</v>
      </c>
      <c r="B312" s="367"/>
      <c r="C312" s="367"/>
      <c r="D312" s="367"/>
      <c r="E312" s="367"/>
      <c r="F312" s="367"/>
      <c r="G312" s="367"/>
      <c r="H312" s="367"/>
      <c r="I312" s="367"/>
      <c r="J312" s="368"/>
    </row>
    <row r="313" spans="1:10">
      <c r="A313" s="9" t="s">
        <v>28</v>
      </c>
      <c r="B313" s="10">
        <v>29093</v>
      </c>
      <c r="C313" s="10">
        <v>18325</v>
      </c>
      <c r="D313" s="10">
        <v>10768</v>
      </c>
      <c r="E313" s="10">
        <v>26988</v>
      </c>
      <c r="F313" s="10">
        <v>16584</v>
      </c>
      <c r="G313" s="10">
        <v>10404</v>
      </c>
      <c r="H313" s="10">
        <v>2101</v>
      </c>
      <c r="I313" s="10">
        <v>1739</v>
      </c>
      <c r="J313" s="10">
        <v>362</v>
      </c>
    </row>
    <row r="314" spans="1:10">
      <c r="A314" s="5" t="s">
        <v>29</v>
      </c>
      <c r="B314" s="11">
        <v>3395</v>
      </c>
      <c r="C314" s="11">
        <v>2188</v>
      </c>
      <c r="D314" s="11">
        <v>1207</v>
      </c>
      <c r="E314" s="11">
        <v>3007</v>
      </c>
      <c r="F314" s="11">
        <v>1868</v>
      </c>
      <c r="G314" s="11">
        <v>1139</v>
      </c>
      <c r="H314" s="11">
        <v>387</v>
      </c>
      <c r="I314" s="11">
        <v>319</v>
      </c>
      <c r="J314" s="11">
        <v>68</v>
      </c>
    </row>
    <row r="315" spans="1:10">
      <c r="A315" s="9" t="s">
        <v>30</v>
      </c>
      <c r="B315" s="10">
        <v>20369</v>
      </c>
      <c r="C315" s="10">
        <v>12764</v>
      </c>
      <c r="D315" s="10">
        <v>7605</v>
      </c>
      <c r="E315" s="10">
        <v>19607</v>
      </c>
      <c r="F315" s="10">
        <v>12159</v>
      </c>
      <c r="G315" s="10">
        <v>7448</v>
      </c>
      <c r="H315" s="10">
        <v>761</v>
      </c>
      <c r="I315" s="10">
        <v>605</v>
      </c>
      <c r="J315" s="10">
        <v>156</v>
      </c>
    </row>
    <row r="316" spans="1:10">
      <c r="A316" s="5" t="s">
        <v>31</v>
      </c>
      <c r="B316" s="11">
        <v>2475</v>
      </c>
      <c r="C316" s="11">
        <v>1639</v>
      </c>
      <c r="D316" s="11">
        <v>836</v>
      </c>
      <c r="E316" s="11">
        <v>2347</v>
      </c>
      <c r="F316" s="11">
        <v>1559</v>
      </c>
      <c r="G316" s="11">
        <v>788</v>
      </c>
      <c r="H316" s="11">
        <v>128</v>
      </c>
      <c r="I316" s="11">
        <v>80</v>
      </c>
      <c r="J316" s="11">
        <v>48</v>
      </c>
    </row>
    <row r="317" spans="1:10">
      <c r="A317" s="9" t="s">
        <v>32</v>
      </c>
      <c r="B317" s="10">
        <v>2854</v>
      </c>
      <c r="C317" s="10">
        <v>1734</v>
      </c>
      <c r="D317" s="10">
        <v>1120</v>
      </c>
      <c r="E317" s="10">
        <v>2027</v>
      </c>
      <c r="F317" s="10">
        <v>998</v>
      </c>
      <c r="G317" s="10">
        <v>1029</v>
      </c>
      <c r="H317" s="10">
        <v>825</v>
      </c>
      <c r="I317" s="10">
        <v>735</v>
      </c>
      <c r="J317" s="10">
        <v>90</v>
      </c>
    </row>
    <row r="318" spans="1:10">
      <c r="A318" s="366" t="s">
        <v>82</v>
      </c>
      <c r="B318" s="367"/>
      <c r="C318" s="367"/>
      <c r="D318" s="367"/>
      <c r="E318" s="367"/>
      <c r="F318" s="367"/>
      <c r="G318" s="367"/>
      <c r="H318" s="367"/>
      <c r="I318" s="367"/>
      <c r="J318" s="368"/>
    </row>
    <row r="319" spans="1:10">
      <c r="A319" s="9" t="s">
        <v>28</v>
      </c>
      <c r="B319" s="10">
        <v>15613</v>
      </c>
      <c r="C319" s="10">
        <v>7868</v>
      </c>
      <c r="D319" s="10">
        <v>7745</v>
      </c>
      <c r="E319" s="10">
        <v>14808</v>
      </c>
      <c r="F319" s="10">
        <v>7403</v>
      </c>
      <c r="G319" s="10">
        <v>7405</v>
      </c>
      <c r="H319" s="10">
        <v>801</v>
      </c>
      <c r="I319" s="10">
        <v>462</v>
      </c>
      <c r="J319" s="10">
        <v>339</v>
      </c>
    </row>
    <row r="320" spans="1:10">
      <c r="A320" s="5" t="s">
        <v>29</v>
      </c>
      <c r="B320" s="11">
        <v>1734</v>
      </c>
      <c r="C320" s="11">
        <v>933</v>
      </c>
      <c r="D320" s="11">
        <v>801</v>
      </c>
      <c r="E320" s="11">
        <v>1620</v>
      </c>
      <c r="F320" s="11">
        <v>868</v>
      </c>
      <c r="G320" s="11">
        <v>752</v>
      </c>
      <c r="H320" s="11">
        <v>113</v>
      </c>
      <c r="I320" s="11">
        <v>64</v>
      </c>
      <c r="J320" s="11">
        <v>49</v>
      </c>
    </row>
    <row r="321" spans="1:10">
      <c r="A321" s="9" t="s">
        <v>30</v>
      </c>
      <c r="B321" s="10">
        <v>10599</v>
      </c>
      <c r="C321" s="10">
        <v>5324</v>
      </c>
      <c r="D321" s="10">
        <v>5275</v>
      </c>
      <c r="E321" s="10">
        <v>10422</v>
      </c>
      <c r="F321" s="10">
        <v>5220</v>
      </c>
      <c r="G321" s="10">
        <v>5202</v>
      </c>
      <c r="H321" s="10">
        <v>176</v>
      </c>
      <c r="I321" s="10">
        <v>104</v>
      </c>
      <c r="J321" s="10">
        <v>72</v>
      </c>
    </row>
    <row r="322" spans="1:10">
      <c r="A322" s="5" t="s">
        <v>31</v>
      </c>
      <c r="B322" s="11">
        <v>923</v>
      </c>
      <c r="C322" s="11">
        <v>451</v>
      </c>
      <c r="D322" s="11">
        <v>472</v>
      </c>
      <c r="E322" s="11">
        <v>873</v>
      </c>
      <c r="F322" s="11">
        <v>425</v>
      </c>
      <c r="G322" s="11">
        <v>448</v>
      </c>
      <c r="H322" s="11">
        <v>49</v>
      </c>
      <c r="I322" s="11">
        <v>25</v>
      </c>
      <c r="J322" s="11">
        <v>24</v>
      </c>
    </row>
    <row r="323" spans="1:10">
      <c r="A323" s="9" t="s">
        <v>32</v>
      </c>
      <c r="B323" s="10">
        <v>2357</v>
      </c>
      <c r="C323" s="10">
        <v>1160</v>
      </c>
      <c r="D323" s="10">
        <v>1197</v>
      </c>
      <c r="E323" s="10">
        <v>1893</v>
      </c>
      <c r="F323" s="10">
        <v>890</v>
      </c>
      <c r="G323" s="10">
        <v>1003</v>
      </c>
      <c r="H323" s="10">
        <v>463</v>
      </c>
      <c r="I323" s="10">
        <v>269</v>
      </c>
      <c r="J323" s="10">
        <v>194</v>
      </c>
    </row>
    <row r="324" spans="1:10">
      <c r="A324" s="3" t="s">
        <v>3</v>
      </c>
      <c r="B324" s="3"/>
      <c r="C324" s="3"/>
      <c r="D324" s="3"/>
      <c r="E324" s="3"/>
      <c r="F324" s="3"/>
      <c r="G324" s="3"/>
      <c r="H324" s="3"/>
      <c r="I324" s="3"/>
      <c r="J324" s="3"/>
    </row>
    <row r="325" spans="1:10">
      <c r="A325" s="3" t="s">
        <v>83</v>
      </c>
      <c r="B325" s="3"/>
      <c r="C325" s="3"/>
      <c r="D325" s="3"/>
      <c r="E325" s="3"/>
      <c r="F325" s="3"/>
      <c r="G325" s="3"/>
      <c r="H325" s="3"/>
      <c r="I325" s="3"/>
      <c r="J325" s="3"/>
    </row>
  </sheetData>
  <mergeCells count="56">
    <mergeCell ref="A54:J54"/>
    <mergeCell ref="A14:A17"/>
    <mergeCell ref="B14:J14"/>
    <mergeCell ref="B15:D15"/>
    <mergeCell ref="E15:G15"/>
    <mergeCell ref="H15:J15"/>
    <mergeCell ref="A18:J18"/>
    <mergeCell ref="A24:J24"/>
    <mergeCell ref="A30:J30"/>
    <mergeCell ref="A36:J36"/>
    <mergeCell ref="A42:J42"/>
    <mergeCell ref="A48:J48"/>
    <mergeCell ref="A126:J126"/>
    <mergeCell ref="A60:J60"/>
    <mergeCell ref="A66:J66"/>
    <mergeCell ref="A72:J72"/>
    <mergeCell ref="A78:J78"/>
    <mergeCell ref="A84:J84"/>
    <mergeCell ref="A90:J90"/>
    <mergeCell ref="A96:J96"/>
    <mergeCell ref="A102:J102"/>
    <mergeCell ref="A108:J108"/>
    <mergeCell ref="A114:J114"/>
    <mergeCell ref="A120:J120"/>
    <mergeCell ref="A198:J198"/>
    <mergeCell ref="A132:J132"/>
    <mergeCell ref="A138:J138"/>
    <mergeCell ref="A144:J144"/>
    <mergeCell ref="A150:J150"/>
    <mergeCell ref="A156:J156"/>
    <mergeCell ref="A162:J162"/>
    <mergeCell ref="A168:J168"/>
    <mergeCell ref="A174:J174"/>
    <mergeCell ref="A180:J180"/>
    <mergeCell ref="A186:J186"/>
    <mergeCell ref="A192:J192"/>
    <mergeCell ref="A270:J270"/>
    <mergeCell ref="A204:J204"/>
    <mergeCell ref="A210:J210"/>
    <mergeCell ref="A216:J216"/>
    <mergeCell ref="A222:J222"/>
    <mergeCell ref="A228:J228"/>
    <mergeCell ref="A234:J234"/>
    <mergeCell ref="A240:J240"/>
    <mergeCell ref="A246:J246"/>
    <mergeCell ref="A252:J252"/>
    <mergeCell ref="A258:J258"/>
    <mergeCell ref="A264:J264"/>
    <mergeCell ref="A312:J312"/>
    <mergeCell ref="A318:J318"/>
    <mergeCell ref="A276:J276"/>
    <mergeCell ref="A282:J282"/>
    <mergeCell ref="A288:J288"/>
    <mergeCell ref="A294:J294"/>
    <mergeCell ref="A300:J300"/>
    <mergeCell ref="A306:J30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643D-09BF-4CED-A707-67A65753EE7A}">
  <sheetPr codeName="Tabelle13"/>
  <dimension ref="B1:BV66"/>
  <sheetViews>
    <sheetView topLeftCell="A7" zoomScale="115" zoomScaleNormal="115" workbookViewId="0">
      <selection activeCell="E33" sqref="E33"/>
    </sheetView>
    <sheetView tabSelected="1" workbookViewId="1"/>
  </sheetViews>
  <sheetFormatPr baseColWidth="10" defaultRowHeight="13.5"/>
  <cols>
    <col min="3" max="3" width="28.5" bestFit="1" customWidth="1"/>
    <col min="4" max="10" width="12.375" customWidth="1"/>
    <col min="18" max="24" width="11" style="186"/>
  </cols>
  <sheetData>
    <row r="1" spans="2:74" ht="30" customHeight="1">
      <c r="B1" s="55" t="s">
        <v>343</v>
      </c>
      <c r="R1" s="180"/>
      <c r="S1" s="180"/>
      <c r="T1" s="180"/>
      <c r="U1" s="180"/>
      <c r="V1" s="180"/>
      <c r="W1" s="180"/>
      <c r="X1" s="180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8"/>
      <c r="AO1" s="58"/>
      <c r="AP1" s="58"/>
      <c r="AQ1" s="58"/>
      <c r="AR1" s="58"/>
      <c r="AS1" s="58"/>
      <c r="AT1" s="58"/>
      <c r="AU1" s="58"/>
      <c r="AV1" s="58"/>
      <c r="AW1" s="59"/>
      <c r="BA1" s="60"/>
    </row>
    <row r="2" spans="2:74" ht="30" customHeight="1">
      <c r="B2" s="61" t="s">
        <v>344</v>
      </c>
      <c r="R2" s="181"/>
      <c r="S2" s="181"/>
      <c r="T2" s="181"/>
      <c r="U2" s="181"/>
      <c r="V2" s="181"/>
      <c r="W2" s="181"/>
      <c r="X2" s="18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BA2" s="60"/>
    </row>
    <row r="3" spans="2:74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82"/>
      <c r="S3" s="182"/>
      <c r="T3" s="182"/>
      <c r="U3" s="182"/>
      <c r="V3" s="182"/>
      <c r="W3" s="182"/>
      <c r="X3" s="18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0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</row>
    <row r="4" spans="2:74"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82"/>
      <c r="S4" s="182"/>
      <c r="T4" s="182"/>
      <c r="U4" s="182"/>
      <c r="V4" s="182"/>
      <c r="W4" s="182"/>
      <c r="X4" s="18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0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</row>
    <row r="5" spans="2:74" ht="8.25" customHeight="1">
      <c r="B5" s="272" t="s">
        <v>220</v>
      </c>
      <c r="C5" s="280" t="s">
        <v>86</v>
      </c>
      <c r="D5" s="283">
        <v>2019</v>
      </c>
      <c r="E5" s="284"/>
      <c r="F5" s="284"/>
      <c r="G5" s="284"/>
      <c r="H5" s="284"/>
      <c r="I5" s="284"/>
      <c r="J5" s="285"/>
      <c r="K5" s="283">
        <v>2018</v>
      </c>
      <c r="L5" s="284"/>
      <c r="M5" s="284"/>
      <c r="N5" s="284"/>
      <c r="O5" s="284"/>
      <c r="P5" s="284"/>
      <c r="Q5" s="285"/>
      <c r="R5" s="283">
        <v>2018</v>
      </c>
      <c r="S5" s="284"/>
      <c r="T5" s="284"/>
      <c r="U5" s="284"/>
      <c r="V5" s="284"/>
      <c r="W5" s="284"/>
      <c r="X5" s="285"/>
      <c r="Y5" s="276">
        <v>2017</v>
      </c>
      <c r="Z5" s="277"/>
      <c r="AA5" s="277"/>
      <c r="AB5" s="277"/>
      <c r="AC5" s="277"/>
      <c r="AD5" s="277"/>
      <c r="AE5" s="278"/>
      <c r="AF5" s="276">
        <v>2016</v>
      </c>
      <c r="AG5" s="277"/>
      <c r="AH5" s="277"/>
      <c r="AI5" s="277"/>
      <c r="AJ5" s="277"/>
      <c r="AK5" s="277"/>
      <c r="AL5" s="278"/>
      <c r="AM5" s="276">
        <v>2015</v>
      </c>
      <c r="AN5" s="277"/>
      <c r="AO5" s="277"/>
      <c r="AP5" s="277"/>
      <c r="AQ5" s="277"/>
      <c r="AR5" s="277"/>
      <c r="AS5" s="278"/>
      <c r="AT5" s="276">
        <v>2014</v>
      </c>
      <c r="AU5" s="277"/>
      <c r="AV5" s="277"/>
      <c r="AW5" s="277"/>
      <c r="AX5" s="277"/>
      <c r="AY5" s="277"/>
      <c r="AZ5" s="278"/>
      <c r="BA5" s="276">
        <v>2013</v>
      </c>
      <c r="BB5" s="277"/>
      <c r="BC5" s="277"/>
      <c r="BD5" s="277"/>
      <c r="BE5" s="277"/>
      <c r="BF5" s="277"/>
      <c r="BG5" s="278"/>
      <c r="BH5" s="276">
        <v>2011</v>
      </c>
      <c r="BI5" s="277"/>
      <c r="BJ5" s="277"/>
      <c r="BK5" s="277"/>
      <c r="BL5" s="277"/>
      <c r="BM5" s="277"/>
      <c r="BN5" s="278"/>
      <c r="BO5" s="279">
        <v>2010</v>
      </c>
      <c r="BP5" s="279"/>
      <c r="BQ5" s="279"/>
      <c r="BR5" s="279"/>
      <c r="BS5" s="279"/>
      <c r="BT5" s="279"/>
      <c r="BU5" s="276"/>
      <c r="BV5" s="63"/>
    </row>
    <row r="6" spans="2:74" ht="8.25" customHeight="1">
      <c r="B6" s="273"/>
      <c r="C6" s="281"/>
      <c r="D6" s="266" t="s">
        <v>160</v>
      </c>
      <c r="E6" s="286"/>
      <c r="F6" s="287"/>
      <c r="G6" s="266" t="s">
        <v>223</v>
      </c>
      <c r="H6" s="286"/>
      <c r="I6" s="286"/>
      <c r="J6" s="287"/>
      <c r="K6" s="265" t="s">
        <v>160</v>
      </c>
      <c r="L6" s="265"/>
      <c r="M6" s="265"/>
      <c r="N6" s="266" t="s">
        <v>223</v>
      </c>
      <c r="O6" s="286"/>
      <c r="P6" s="286"/>
      <c r="Q6" s="287"/>
      <c r="R6" s="265" t="s">
        <v>160</v>
      </c>
      <c r="S6" s="265"/>
      <c r="T6" s="265"/>
      <c r="U6" s="266" t="s">
        <v>223</v>
      </c>
      <c r="V6" s="286"/>
      <c r="W6" s="286"/>
      <c r="X6" s="287"/>
      <c r="Y6" s="270" t="s">
        <v>160</v>
      </c>
      <c r="Z6" s="270"/>
      <c r="AA6" s="270"/>
      <c r="AB6" s="267" t="s">
        <v>223</v>
      </c>
      <c r="AC6" s="268"/>
      <c r="AD6" s="268"/>
      <c r="AE6" s="269"/>
      <c r="AF6" s="270" t="s">
        <v>160</v>
      </c>
      <c r="AG6" s="270"/>
      <c r="AH6" s="270"/>
      <c r="AI6" s="267" t="s">
        <v>223</v>
      </c>
      <c r="AJ6" s="268"/>
      <c r="AK6" s="268"/>
      <c r="AL6" s="269"/>
      <c r="AM6" s="270" t="s">
        <v>160</v>
      </c>
      <c r="AN6" s="270"/>
      <c r="AO6" s="270"/>
      <c r="AP6" s="267" t="s">
        <v>223</v>
      </c>
      <c r="AQ6" s="268"/>
      <c r="AR6" s="268"/>
      <c r="AS6" s="269"/>
      <c r="AT6" s="270" t="s">
        <v>160</v>
      </c>
      <c r="AU6" s="270"/>
      <c r="AV6" s="270"/>
      <c r="AW6" s="267" t="s">
        <v>223</v>
      </c>
      <c r="AX6" s="268"/>
      <c r="AY6" s="268"/>
      <c r="AZ6" s="269"/>
      <c r="BA6" s="270" t="s">
        <v>160</v>
      </c>
      <c r="BB6" s="270"/>
      <c r="BC6" s="270"/>
      <c r="BD6" s="267" t="s">
        <v>223</v>
      </c>
      <c r="BE6" s="268"/>
      <c r="BF6" s="268"/>
      <c r="BG6" s="269"/>
      <c r="BH6" s="270" t="s">
        <v>160</v>
      </c>
      <c r="BI6" s="270"/>
      <c r="BJ6" s="270"/>
      <c r="BK6" s="267" t="s">
        <v>223</v>
      </c>
      <c r="BL6" s="268"/>
      <c r="BM6" s="268"/>
      <c r="BN6" s="269"/>
      <c r="BO6" s="275" t="s">
        <v>160</v>
      </c>
      <c r="BP6" s="275"/>
      <c r="BQ6" s="275"/>
      <c r="BR6" s="267" t="s">
        <v>223</v>
      </c>
      <c r="BS6" s="268"/>
      <c r="BT6" s="268"/>
      <c r="BU6" s="269"/>
      <c r="BV6" s="62"/>
    </row>
    <row r="7" spans="2:74" ht="8.25" customHeight="1">
      <c r="B7" s="273"/>
      <c r="C7" s="281"/>
      <c r="D7" s="197" t="s">
        <v>28</v>
      </c>
      <c r="E7" s="197" t="s">
        <v>89</v>
      </c>
      <c r="F7" s="197" t="s">
        <v>90</v>
      </c>
      <c r="G7" s="197" t="s">
        <v>91</v>
      </c>
      <c r="H7" s="197" t="s">
        <v>92</v>
      </c>
      <c r="I7" s="197" t="s">
        <v>93</v>
      </c>
      <c r="J7" s="197" t="s">
        <v>131</v>
      </c>
      <c r="K7" s="197" t="s">
        <v>28</v>
      </c>
      <c r="L7" s="197" t="s">
        <v>89</v>
      </c>
      <c r="M7" s="197" t="s">
        <v>90</v>
      </c>
      <c r="N7" s="197" t="s">
        <v>91</v>
      </c>
      <c r="O7" s="197" t="s">
        <v>92</v>
      </c>
      <c r="P7" s="197" t="s">
        <v>93</v>
      </c>
      <c r="Q7" s="197" t="s">
        <v>131</v>
      </c>
      <c r="R7" s="197" t="s">
        <v>28</v>
      </c>
      <c r="S7" s="197" t="s">
        <v>89</v>
      </c>
      <c r="T7" s="197" t="s">
        <v>90</v>
      </c>
      <c r="U7" s="197" t="s">
        <v>91</v>
      </c>
      <c r="V7" s="197" t="s">
        <v>92</v>
      </c>
      <c r="W7" s="197" t="s">
        <v>93</v>
      </c>
      <c r="X7" s="197" t="s">
        <v>131</v>
      </c>
      <c r="Y7" s="200" t="s">
        <v>28</v>
      </c>
      <c r="Z7" s="200" t="s">
        <v>89</v>
      </c>
      <c r="AA7" s="200" t="s">
        <v>90</v>
      </c>
      <c r="AB7" s="200" t="s">
        <v>91</v>
      </c>
      <c r="AC7" s="200" t="s">
        <v>92</v>
      </c>
      <c r="AD7" s="200" t="s">
        <v>93</v>
      </c>
      <c r="AE7" s="200" t="s">
        <v>131</v>
      </c>
      <c r="AF7" s="200" t="s">
        <v>28</v>
      </c>
      <c r="AG7" s="200" t="s">
        <v>89</v>
      </c>
      <c r="AH7" s="200" t="s">
        <v>90</v>
      </c>
      <c r="AI7" s="200" t="s">
        <v>91</v>
      </c>
      <c r="AJ7" s="200" t="s">
        <v>92</v>
      </c>
      <c r="AK7" s="200" t="s">
        <v>93</v>
      </c>
      <c r="AL7" s="200" t="s">
        <v>131</v>
      </c>
      <c r="AM7" s="200" t="s">
        <v>28</v>
      </c>
      <c r="AN7" s="200" t="s">
        <v>89</v>
      </c>
      <c r="AO7" s="200" t="s">
        <v>90</v>
      </c>
      <c r="AP7" s="200" t="s">
        <v>91</v>
      </c>
      <c r="AQ7" s="200" t="s">
        <v>92</v>
      </c>
      <c r="AR7" s="200" t="s">
        <v>93</v>
      </c>
      <c r="AS7" s="200" t="s">
        <v>131</v>
      </c>
      <c r="AT7" s="200" t="s">
        <v>28</v>
      </c>
      <c r="AU7" s="200" t="s">
        <v>89</v>
      </c>
      <c r="AV7" s="200" t="s">
        <v>90</v>
      </c>
      <c r="AW7" s="200" t="s">
        <v>91</v>
      </c>
      <c r="AX7" s="200" t="s">
        <v>92</v>
      </c>
      <c r="AY7" s="200" t="s">
        <v>93</v>
      </c>
      <c r="AZ7" s="200" t="s">
        <v>131</v>
      </c>
      <c r="BA7" s="200" t="s">
        <v>28</v>
      </c>
      <c r="BB7" s="200" t="s">
        <v>89</v>
      </c>
      <c r="BC7" s="200" t="s">
        <v>90</v>
      </c>
      <c r="BD7" s="200" t="s">
        <v>91</v>
      </c>
      <c r="BE7" s="200" t="s">
        <v>92</v>
      </c>
      <c r="BF7" s="200" t="s">
        <v>93</v>
      </c>
      <c r="BG7" s="200" t="s">
        <v>131</v>
      </c>
      <c r="BH7" s="200" t="s">
        <v>28</v>
      </c>
      <c r="BI7" s="200" t="s">
        <v>89</v>
      </c>
      <c r="BJ7" s="200" t="s">
        <v>90</v>
      </c>
      <c r="BK7" s="200" t="s">
        <v>91</v>
      </c>
      <c r="BL7" s="200" t="s">
        <v>92</v>
      </c>
      <c r="BM7" s="200" t="s">
        <v>93</v>
      </c>
      <c r="BN7" s="200" t="s">
        <v>131</v>
      </c>
      <c r="BO7" s="200" t="s">
        <v>28</v>
      </c>
      <c r="BP7" s="200" t="s">
        <v>89</v>
      </c>
      <c r="BQ7" s="200" t="s">
        <v>90</v>
      </c>
      <c r="BR7" s="200" t="s">
        <v>91</v>
      </c>
      <c r="BS7" s="200" t="s">
        <v>92</v>
      </c>
      <c r="BT7" s="198" t="s">
        <v>93</v>
      </c>
      <c r="BU7" s="198" t="s">
        <v>131</v>
      </c>
      <c r="BV7" s="62"/>
    </row>
    <row r="8" spans="2:74" ht="8.25" customHeight="1">
      <c r="B8" s="274"/>
      <c r="C8" s="282"/>
      <c r="D8" s="266" t="s">
        <v>84</v>
      </c>
      <c r="E8" s="286"/>
      <c r="F8" s="287"/>
      <c r="G8" s="266" t="s">
        <v>85</v>
      </c>
      <c r="H8" s="286"/>
      <c r="I8" s="286"/>
      <c r="J8" s="287"/>
      <c r="K8" s="265" t="s">
        <v>84</v>
      </c>
      <c r="L8" s="265"/>
      <c r="M8" s="265"/>
      <c r="N8" s="265" t="s">
        <v>85</v>
      </c>
      <c r="O8" s="265"/>
      <c r="P8" s="266"/>
      <c r="Q8" s="184"/>
      <c r="R8" s="265" t="s">
        <v>84</v>
      </c>
      <c r="S8" s="265"/>
      <c r="T8" s="265"/>
      <c r="U8" s="265" t="s">
        <v>85</v>
      </c>
      <c r="V8" s="265"/>
      <c r="W8" s="266"/>
      <c r="X8" s="184"/>
      <c r="Y8" s="270" t="s">
        <v>84</v>
      </c>
      <c r="Z8" s="270"/>
      <c r="AA8" s="270"/>
      <c r="AB8" s="270" t="s">
        <v>85</v>
      </c>
      <c r="AC8" s="270"/>
      <c r="AD8" s="267"/>
      <c r="AE8" s="202"/>
      <c r="AF8" s="270" t="s">
        <v>84</v>
      </c>
      <c r="AG8" s="270"/>
      <c r="AH8" s="270"/>
      <c r="AI8" s="270" t="s">
        <v>85</v>
      </c>
      <c r="AJ8" s="270"/>
      <c r="AK8" s="267"/>
      <c r="AL8" s="202"/>
      <c r="AM8" s="270" t="s">
        <v>84</v>
      </c>
      <c r="AN8" s="270"/>
      <c r="AO8" s="270"/>
      <c r="AP8" s="270" t="s">
        <v>85</v>
      </c>
      <c r="AQ8" s="270"/>
      <c r="AR8" s="267"/>
      <c r="AS8" s="199"/>
      <c r="AT8" s="269" t="s">
        <v>84</v>
      </c>
      <c r="AU8" s="270"/>
      <c r="AV8" s="270"/>
      <c r="AW8" s="267" t="s">
        <v>85</v>
      </c>
      <c r="AX8" s="268"/>
      <c r="AY8" s="268"/>
      <c r="AZ8" s="268"/>
      <c r="BA8" s="269" t="s">
        <v>84</v>
      </c>
      <c r="BB8" s="270"/>
      <c r="BC8" s="270"/>
      <c r="BD8" s="267" t="s">
        <v>85</v>
      </c>
      <c r="BE8" s="268"/>
      <c r="BF8" s="268"/>
      <c r="BG8" s="268"/>
      <c r="BH8" s="269" t="s">
        <v>84</v>
      </c>
      <c r="BI8" s="270"/>
      <c r="BJ8" s="270"/>
      <c r="BK8" s="267" t="s">
        <v>85</v>
      </c>
      <c r="BL8" s="268"/>
      <c r="BM8" s="268"/>
      <c r="BN8" s="268"/>
      <c r="BO8" s="269" t="s">
        <v>84</v>
      </c>
      <c r="BP8" s="270"/>
      <c r="BQ8" s="270"/>
      <c r="BR8" s="270" t="s">
        <v>85</v>
      </c>
      <c r="BS8" s="270"/>
      <c r="BT8" s="267"/>
      <c r="BU8" s="62"/>
      <c r="BV8" s="62"/>
    </row>
    <row r="9" spans="2:74" ht="8.25" customHeight="1">
      <c r="B9" s="67" t="s">
        <v>18</v>
      </c>
      <c r="C9" s="67" t="s">
        <v>19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 t="s">
        <v>20</v>
      </c>
      <c r="S9" s="67" t="s">
        <v>21</v>
      </c>
      <c r="T9" s="67" t="s">
        <v>22</v>
      </c>
      <c r="U9" s="67" t="s">
        <v>23</v>
      </c>
      <c r="V9" s="67" t="s">
        <v>24</v>
      </c>
      <c r="W9" s="67" t="s">
        <v>25</v>
      </c>
      <c r="X9" s="67" t="s">
        <v>26</v>
      </c>
      <c r="Y9" s="67" t="s">
        <v>165</v>
      </c>
      <c r="Z9" s="67" t="s">
        <v>166</v>
      </c>
      <c r="AA9" s="67" t="s">
        <v>167</v>
      </c>
      <c r="AB9" s="67" t="s">
        <v>168</v>
      </c>
      <c r="AC9" s="67" t="s">
        <v>169</v>
      </c>
      <c r="AD9" s="67" t="s">
        <v>170</v>
      </c>
      <c r="AE9" s="67" t="s">
        <v>171</v>
      </c>
      <c r="AF9" s="114" t="s">
        <v>172</v>
      </c>
      <c r="AG9" s="114" t="s">
        <v>173</v>
      </c>
      <c r="AH9" s="114" t="s">
        <v>174</v>
      </c>
      <c r="AI9" s="67" t="s">
        <v>175</v>
      </c>
      <c r="AJ9" s="67" t="s">
        <v>176</v>
      </c>
      <c r="AK9" s="67" t="s">
        <v>177</v>
      </c>
      <c r="AL9" s="67" t="s">
        <v>178</v>
      </c>
      <c r="AM9" s="67" t="s">
        <v>179</v>
      </c>
      <c r="AN9" s="67" t="s">
        <v>180</v>
      </c>
      <c r="AO9" s="67" t="s">
        <v>181</v>
      </c>
      <c r="AP9" s="67" t="s">
        <v>182</v>
      </c>
      <c r="AQ9" s="67" t="s">
        <v>183</v>
      </c>
      <c r="AR9" s="67" t="s">
        <v>184</v>
      </c>
      <c r="AS9" s="67" t="s">
        <v>185</v>
      </c>
      <c r="AT9" s="67" t="s">
        <v>186</v>
      </c>
      <c r="AU9" s="67" t="s">
        <v>187</v>
      </c>
      <c r="AV9" s="67" t="s">
        <v>188</v>
      </c>
      <c r="AW9" s="67" t="s">
        <v>189</v>
      </c>
      <c r="AX9" s="67" t="s">
        <v>190</v>
      </c>
      <c r="AY9" s="67" t="s">
        <v>191</v>
      </c>
      <c r="AZ9" s="67" t="s">
        <v>192</v>
      </c>
      <c r="BA9" s="67" t="s">
        <v>193</v>
      </c>
      <c r="BB9" s="67" t="s">
        <v>194</v>
      </c>
      <c r="BC9" s="67" t="s">
        <v>195</v>
      </c>
      <c r="BD9" s="67" t="s">
        <v>196</v>
      </c>
      <c r="BE9" s="67" t="s">
        <v>197</v>
      </c>
      <c r="BF9" s="67" t="s">
        <v>198</v>
      </c>
      <c r="BG9" s="67" t="s">
        <v>199</v>
      </c>
      <c r="BH9" s="67" t="s">
        <v>200</v>
      </c>
      <c r="BI9" s="67" t="s">
        <v>201</v>
      </c>
      <c r="BJ9" s="67" t="s">
        <v>202</v>
      </c>
      <c r="BK9" s="67" t="s">
        <v>203</v>
      </c>
      <c r="BL9" s="67" t="s">
        <v>204</v>
      </c>
      <c r="BM9" s="67" t="s">
        <v>205</v>
      </c>
      <c r="BN9" s="67" t="s">
        <v>206</v>
      </c>
      <c r="BO9" s="67" t="s">
        <v>207</v>
      </c>
      <c r="BP9" s="67" t="s">
        <v>208</v>
      </c>
      <c r="BQ9" s="67" t="s">
        <v>209</v>
      </c>
      <c r="BR9" s="67" t="s">
        <v>210</v>
      </c>
      <c r="BS9" s="67" t="s">
        <v>211</v>
      </c>
      <c r="BT9" s="67" t="s">
        <v>212</v>
      </c>
      <c r="BU9" s="104">
        <v>58</v>
      </c>
      <c r="BV9" s="62"/>
    </row>
    <row r="10" spans="2:74" ht="8.25" customHeight="1">
      <c r="B10" s="107">
        <v>101</v>
      </c>
      <c r="C10" s="74" t="s">
        <v>215</v>
      </c>
      <c r="D10" s="74">
        <f>VLOOKUP(B10,'2020_Rohdaten_BA'!$A$10:$E$59,3,FALSE)</f>
        <v>11541</v>
      </c>
      <c r="E10" s="74">
        <f>VLOOKUP(B10,'2020_Rohdaten_BA'!$A$10:$E$59,4,FALSE)</f>
        <v>6997</v>
      </c>
      <c r="F10" s="74">
        <f>VLOOKUP(B10,'2020_Rohdaten_BA'!$A$10:$E$59,5,FALSE)</f>
        <v>4544</v>
      </c>
      <c r="G10" s="74">
        <f>VLOOKUP(B10,'2020_Rohdaten_BA'!$A$10:$M$59,12,FALSE)</f>
        <v>24.911186205701412</v>
      </c>
      <c r="H10" s="74">
        <f>VLOOKUP(B10,'2020_Rohdaten_BA'!$A$10:$M$59,11,FALSE)</f>
        <v>27.93518759206308</v>
      </c>
      <c r="I10" s="74">
        <f>VLOOKUP(B10,'2020_Rohdaten_BA'!$A$10:$M$59,10,FALSE)</f>
        <v>23.351529330214021</v>
      </c>
      <c r="J10" s="74">
        <f>VLOOKUP(B10,'2020_Rohdaten_BA'!$A$10:$M$59,13,FALSE)</f>
        <v>23.80209687202149</v>
      </c>
      <c r="K10" s="193">
        <f>VLOOKUP(B10,'C4_Berechnung'!$A$10:I$61,3,FALSE)</f>
        <v>11157</v>
      </c>
      <c r="L10" s="193">
        <f>VLOOKUP(B10,'C4_Berechnung'!$A$10:$I$61,4,FALSE)</f>
        <v>6758</v>
      </c>
      <c r="M10" s="193">
        <f>VLOOKUP(B10,'C4_Berechnung'!$A$10:$I$61,5,FALSE)</f>
        <v>4399</v>
      </c>
      <c r="N10" s="115">
        <f>VLOOKUP(B10,'C4_Berechnung'!$A$10:$I$61,6,FALSE)</f>
        <v>23.438200233037556</v>
      </c>
      <c r="O10" s="115">
        <f>VLOOKUP(B10,'C4_Berechnung'!$A$10:$I$61,7,FALSE)</f>
        <v>27.686654118490633</v>
      </c>
      <c r="P10" s="115">
        <f>VLOOKUP(B10,'C4_Berechnung'!$A$10:$I$61,8,FALSE)</f>
        <v>23.877386394191987</v>
      </c>
      <c r="Q10" s="115">
        <f>VLOOKUP(B10,'C4_Berechnung'!$A$10:$I$61,9,FALSE)</f>
        <v>24.997759254279824</v>
      </c>
      <c r="R10" s="111">
        <v>10097</v>
      </c>
      <c r="S10" s="111">
        <v>6123</v>
      </c>
      <c r="T10" s="111">
        <v>3974</v>
      </c>
      <c r="U10" s="69">
        <v>22.897890462513619</v>
      </c>
      <c r="V10" s="69">
        <v>28.335149054174508</v>
      </c>
      <c r="W10" s="69">
        <v>23.37327919183916</v>
      </c>
      <c r="X10" s="69">
        <v>25.393681291472713</v>
      </c>
      <c r="Y10" s="111">
        <v>9028</v>
      </c>
      <c r="Z10" s="111">
        <v>5388</v>
      </c>
      <c r="AA10" s="111">
        <v>3640</v>
      </c>
      <c r="AB10" s="69">
        <v>22.120070890562694</v>
      </c>
      <c r="AC10" s="69">
        <v>29.463890119627823</v>
      </c>
      <c r="AD10" s="69">
        <v>22.441293752769162</v>
      </c>
      <c r="AE10" s="69">
        <v>25.97474523704032</v>
      </c>
      <c r="AF10" s="111">
        <v>7951</v>
      </c>
      <c r="AG10" s="111">
        <v>4671</v>
      </c>
      <c r="AH10" s="111">
        <v>3280</v>
      </c>
      <c r="AI10" s="69">
        <v>20.324487485850838</v>
      </c>
      <c r="AJ10" s="69">
        <v>31.14073701421205</v>
      </c>
      <c r="AK10" s="69">
        <v>22.286504842158219</v>
      </c>
      <c r="AL10" s="69">
        <v>26.248270657778892</v>
      </c>
      <c r="AM10" s="70">
        <v>7339</v>
      </c>
      <c r="AN10" s="70">
        <v>4285</v>
      </c>
      <c r="AO10" s="70">
        <v>3054</v>
      </c>
      <c r="AP10" s="53">
        <v>22.564382068401688</v>
      </c>
      <c r="AQ10" s="53">
        <v>30.467366126175229</v>
      </c>
      <c r="AR10" s="53">
        <v>20.316119362310943</v>
      </c>
      <c r="AS10" s="71">
        <v>26.652132443112141</v>
      </c>
      <c r="AT10" s="70">
        <v>6498</v>
      </c>
      <c r="AU10" s="70">
        <v>3809</v>
      </c>
      <c r="AV10" s="70">
        <v>2689</v>
      </c>
      <c r="AW10" s="53">
        <v>22.991689750692519</v>
      </c>
      <c r="AX10" s="53">
        <v>29.809172052939363</v>
      </c>
      <c r="AY10" s="53">
        <v>18.990458602646967</v>
      </c>
      <c r="AZ10" s="53">
        <v>28.208679593721154</v>
      </c>
      <c r="BA10" s="70">
        <v>6076</v>
      </c>
      <c r="BB10" s="70">
        <v>3483</v>
      </c>
      <c r="BC10" s="70">
        <v>2593</v>
      </c>
      <c r="BD10" s="53">
        <v>19.897959183673468</v>
      </c>
      <c r="BE10" s="53">
        <v>26.645819618169845</v>
      </c>
      <c r="BF10" s="53">
        <v>16.919025674786042</v>
      </c>
      <c r="BG10" s="53">
        <v>36.537195523370642</v>
      </c>
      <c r="BH10" s="70">
        <v>5072</v>
      </c>
      <c r="BI10" s="70">
        <v>2923</v>
      </c>
      <c r="BJ10" s="70">
        <v>2149</v>
      </c>
      <c r="BK10" s="53">
        <v>16.522082018927446</v>
      </c>
      <c r="BL10" s="53">
        <v>26.419558359621455</v>
      </c>
      <c r="BM10" s="53">
        <v>20.465299684542586</v>
      </c>
      <c r="BN10" s="53">
        <v>36.593059936908517</v>
      </c>
      <c r="BO10" s="70">
        <v>4884</v>
      </c>
      <c r="BP10" s="70">
        <v>2877</v>
      </c>
      <c r="BQ10" s="70">
        <v>2007</v>
      </c>
      <c r="BR10" s="53">
        <v>16.461916461916463</v>
      </c>
      <c r="BS10" s="53">
        <v>26.801801801801801</v>
      </c>
      <c r="BT10" s="53">
        <v>21.703521703521702</v>
      </c>
      <c r="BU10" s="72">
        <v>35.032760032760038</v>
      </c>
      <c r="BV10" s="73"/>
    </row>
    <row r="11" spans="2:74" ht="8.25" customHeight="1">
      <c r="B11" s="107">
        <v>102</v>
      </c>
      <c r="C11" s="74" t="s">
        <v>216</v>
      </c>
      <c r="D11" s="74">
        <f>VLOOKUP(B11,'2020_Rohdaten_BA'!$A$10:$E$59,3,FALSE)</f>
        <v>4878</v>
      </c>
      <c r="E11" s="74">
        <f>VLOOKUP(B11,'2020_Rohdaten_BA'!$A$10:$E$59,4,FALSE)</f>
        <v>3738</v>
      </c>
      <c r="F11" s="74">
        <f>VLOOKUP(B11,'2020_Rohdaten_BA'!$A$10:$E$59,5,FALSE)</f>
        <v>1140</v>
      </c>
      <c r="G11" s="74">
        <f>VLOOKUP(B11,'2020_Rohdaten_BA'!$A$10:$M$59,12,FALSE)</f>
        <v>8.9995899958999583</v>
      </c>
      <c r="H11" s="74">
        <f>VLOOKUP(B11,'2020_Rohdaten_BA'!$A$10:$M$59,11,FALSE)</f>
        <v>40.05740057400574</v>
      </c>
      <c r="I11" s="74">
        <f>VLOOKUP(B11,'2020_Rohdaten_BA'!$A$10:$M$59,10,FALSE)</f>
        <v>21.832718327183272</v>
      </c>
      <c r="J11" s="74">
        <f>VLOOKUP(B11,'2020_Rohdaten_BA'!$A$10:$M$59,13,FALSE)</f>
        <v>29.110291102911027</v>
      </c>
      <c r="K11" s="193">
        <f>VLOOKUP(B11,'C4_Berechnung'!$A$10:I$61,3,FALSE)</f>
        <v>4747</v>
      </c>
      <c r="L11" s="193">
        <f>VLOOKUP(B11,'C4_Berechnung'!$A$10:$I$61,4,FALSE)</f>
        <v>3672</v>
      </c>
      <c r="M11" s="193">
        <f>VLOOKUP(B11,'C4_Berechnung'!$A$10:$I$61,5,FALSE)</f>
        <v>1075</v>
      </c>
      <c r="N11" s="115">
        <f>VLOOKUP(B11,'C4_Berechnung'!$A$10:$I$61,6,FALSE)</f>
        <v>8.5317042342532119</v>
      </c>
      <c r="O11" s="115">
        <f>VLOOKUP(B11,'C4_Berechnung'!$A$10:$I$61,7,FALSE)</f>
        <v>41.036444069938909</v>
      </c>
      <c r="P11" s="115">
        <f>VLOOKUP(B11,'C4_Berechnung'!$A$10:$I$61,8,FALSE)</f>
        <v>22.793343164103643</v>
      </c>
      <c r="Q11" s="115">
        <f>VLOOKUP(B11,'C4_Berechnung'!$A$10:$I$61,9,FALSE)</f>
        <v>27.638508531704232</v>
      </c>
      <c r="R11" s="112">
        <v>4348</v>
      </c>
      <c r="S11" s="112">
        <v>3378</v>
      </c>
      <c r="T11" s="112">
        <v>970</v>
      </c>
      <c r="U11" s="75">
        <v>7.8196872125115</v>
      </c>
      <c r="V11" s="75">
        <v>41.283348666053357</v>
      </c>
      <c r="W11" s="75">
        <v>23.344066237350507</v>
      </c>
      <c r="X11" s="75">
        <v>27.552897884084636</v>
      </c>
      <c r="Y11" s="112">
        <v>3977</v>
      </c>
      <c r="Z11" s="112">
        <v>3093</v>
      </c>
      <c r="AA11" s="112">
        <v>884</v>
      </c>
      <c r="AB11" s="75">
        <v>22.353532813678655</v>
      </c>
      <c r="AC11" s="75">
        <v>42.167462911742518</v>
      </c>
      <c r="AD11" s="75">
        <v>7.0656273573045008</v>
      </c>
      <c r="AE11" s="75">
        <v>28.413376917274331</v>
      </c>
      <c r="AF11" s="112">
        <v>3635</v>
      </c>
      <c r="AG11" s="112">
        <v>2863</v>
      </c>
      <c r="AH11" s="112">
        <v>772</v>
      </c>
      <c r="AI11" s="75">
        <v>22.668500687757909</v>
      </c>
      <c r="AJ11" s="75">
        <v>43.466299862448423</v>
      </c>
      <c r="AK11" s="75">
        <v>7.0976616231086656</v>
      </c>
      <c r="AL11" s="75">
        <v>26.767537826685007</v>
      </c>
      <c r="AM11" s="76">
        <v>3420</v>
      </c>
      <c r="AN11" s="76">
        <v>2684</v>
      </c>
      <c r="AO11" s="76">
        <v>736</v>
      </c>
      <c r="AP11" s="29">
        <v>6.3742690058479532</v>
      </c>
      <c r="AQ11" s="29">
        <v>43.625730994152043</v>
      </c>
      <c r="AR11" s="29">
        <v>22.485380116959064</v>
      </c>
      <c r="AS11" s="77">
        <v>27.51461988304094</v>
      </c>
      <c r="AT11" s="76">
        <v>3197</v>
      </c>
      <c r="AU11" s="76">
        <v>2561</v>
      </c>
      <c r="AV11" s="76">
        <v>636</v>
      </c>
      <c r="AW11" s="29">
        <v>6.2558648733187363</v>
      </c>
      <c r="AX11" s="29">
        <v>42.63371911166719</v>
      </c>
      <c r="AY11" s="29">
        <v>21.582733812949641</v>
      </c>
      <c r="AZ11" s="29">
        <v>29.527682202064433</v>
      </c>
      <c r="BA11" s="76">
        <v>3135</v>
      </c>
      <c r="BB11" s="76">
        <v>2514</v>
      </c>
      <c r="BC11" s="76">
        <v>621</v>
      </c>
      <c r="BD11" s="29">
        <v>5.4226475279106863</v>
      </c>
      <c r="BE11" s="29">
        <v>38.819776714513551</v>
      </c>
      <c r="BF11" s="29">
        <v>20.797448165869216</v>
      </c>
      <c r="BG11" s="29">
        <v>34.960127591706552</v>
      </c>
      <c r="BH11" s="76">
        <v>2783</v>
      </c>
      <c r="BI11" s="76">
        <v>2252</v>
      </c>
      <c r="BJ11" s="76">
        <v>531</v>
      </c>
      <c r="BK11" s="29">
        <v>3.9525691699604746</v>
      </c>
      <c r="BL11" s="29">
        <v>43.370463528566297</v>
      </c>
      <c r="BM11" s="29">
        <v>33.668702838663314</v>
      </c>
      <c r="BN11" s="29">
        <v>19.008264462809919</v>
      </c>
      <c r="BO11" s="76">
        <v>2640</v>
      </c>
      <c r="BP11" s="76">
        <v>2180</v>
      </c>
      <c r="BQ11" s="76">
        <v>460</v>
      </c>
      <c r="BR11" s="29">
        <v>3.75</v>
      </c>
      <c r="BS11" s="29">
        <v>44.393939393939398</v>
      </c>
      <c r="BT11" s="29">
        <v>33.06818181818182</v>
      </c>
      <c r="BU11" s="78">
        <v>18.787878787878789</v>
      </c>
      <c r="BV11" s="62"/>
    </row>
    <row r="12" spans="2:74" ht="8.25" customHeight="1">
      <c r="B12" s="107">
        <v>103</v>
      </c>
      <c r="C12" s="74" t="s">
        <v>217</v>
      </c>
      <c r="D12" s="74">
        <f>VLOOKUP(B12,'2020_Rohdaten_BA'!$A$10:$E$59,3,FALSE)</f>
        <v>10661</v>
      </c>
      <c r="E12" s="74">
        <f>VLOOKUP(B12,'2020_Rohdaten_BA'!$A$10:$E$59,4,FALSE)</f>
        <v>7333</v>
      </c>
      <c r="F12" s="74">
        <f>VLOOKUP(B12,'2020_Rohdaten_BA'!$A$10:$E$59,5,FALSE)</f>
        <v>3328</v>
      </c>
      <c r="G12" s="74">
        <f>VLOOKUP(B12,'2020_Rohdaten_BA'!$A$10:$M$59,12,FALSE)</f>
        <v>25.476034143138541</v>
      </c>
      <c r="H12" s="74">
        <f>VLOOKUP(B12,'2020_Rohdaten_BA'!$A$10:$M$59,11,FALSE)</f>
        <v>32.529781446393393</v>
      </c>
      <c r="I12" s="74">
        <f>VLOOKUP(B12,'2020_Rohdaten_BA'!$A$10:$M$59,10,FALSE)</f>
        <v>15.233092580433356</v>
      </c>
      <c r="J12" s="74">
        <f>VLOOKUP(B12,'2020_Rohdaten_BA'!$A$10:$M$59,13,FALSE)</f>
        <v>26.761091830034704</v>
      </c>
      <c r="K12" s="193">
        <f>VLOOKUP(B12,'C4_Berechnung'!$A$10:I$61,3,FALSE)</f>
        <v>10288</v>
      </c>
      <c r="L12" s="193">
        <f>VLOOKUP(B12,'C4_Berechnung'!$A$10:$I$61,4,FALSE)</f>
        <v>7063</v>
      </c>
      <c r="M12" s="193">
        <f>VLOOKUP(B12,'C4_Berechnung'!$A$10:$I$61,5,FALSE)</f>
        <v>3225</v>
      </c>
      <c r="N12" s="115">
        <f>VLOOKUP(B12,'C4_Berechnung'!$A$10:$I$61,6,FALSE)</f>
        <v>23.930793157076206</v>
      </c>
      <c r="O12" s="115">
        <f>VLOOKUP(B12,'C4_Berechnung'!$A$10:$I$61,7,FALSE)</f>
        <v>33.009331259720064</v>
      </c>
      <c r="P12" s="115">
        <f>VLOOKUP(B12,'C4_Berechnung'!$A$10:$I$61,8,FALSE)</f>
        <v>14.725894245723172</v>
      </c>
      <c r="Q12" s="115">
        <f>VLOOKUP(B12,'C4_Berechnung'!$A$10:$I$61,9,FALSE)</f>
        <v>28.333981337480559</v>
      </c>
      <c r="R12" s="112">
        <v>9961</v>
      </c>
      <c r="S12" s="112">
        <v>6958</v>
      </c>
      <c r="T12" s="112">
        <v>3003</v>
      </c>
      <c r="U12" s="75">
        <v>21.965666097781348</v>
      </c>
      <c r="V12" s="75">
        <v>33.982531874309807</v>
      </c>
      <c r="W12" s="75">
        <v>14.165244453368137</v>
      </c>
      <c r="X12" s="75">
        <v>29.886557574540706</v>
      </c>
      <c r="Y12" s="112">
        <v>8937</v>
      </c>
      <c r="Z12" s="112">
        <v>6215</v>
      </c>
      <c r="AA12" s="112">
        <v>2722</v>
      </c>
      <c r="AB12" s="75">
        <v>12.811905561150274</v>
      </c>
      <c r="AC12" s="75">
        <v>34.250867181380777</v>
      </c>
      <c r="AD12" s="75">
        <v>22.143896162023051</v>
      </c>
      <c r="AE12" s="75">
        <v>30.793331095445897</v>
      </c>
      <c r="AF12" s="112">
        <v>8705</v>
      </c>
      <c r="AG12" s="112">
        <v>6078</v>
      </c>
      <c r="AH12" s="112">
        <v>2627</v>
      </c>
      <c r="AI12" s="75">
        <v>12.590465249856406</v>
      </c>
      <c r="AJ12" s="75">
        <v>33.658816771970137</v>
      </c>
      <c r="AK12" s="75">
        <v>22.240091901206203</v>
      </c>
      <c r="AL12" s="75">
        <v>31.510626076967256</v>
      </c>
      <c r="AM12" s="76">
        <v>8235</v>
      </c>
      <c r="AN12" s="76">
        <v>5780</v>
      </c>
      <c r="AO12" s="76">
        <v>2455</v>
      </c>
      <c r="AP12" s="29">
        <v>22.465088038858529</v>
      </c>
      <c r="AQ12" s="29">
        <v>33.636915604128717</v>
      </c>
      <c r="AR12" s="29">
        <v>11.220400728597451</v>
      </c>
      <c r="AS12" s="77">
        <v>32.677595628415304</v>
      </c>
      <c r="AT12" s="76">
        <v>7848</v>
      </c>
      <c r="AU12" s="76">
        <v>5502</v>
      </c>
      <c r="AV12" s="76">
        <v>2346</v>
      </c>
      <c r="AW12" s="29">
        <v>21.062691131498472</v>
      </c>
      <c r="AX12" s="29">
        <v>33.613659531090725</v>
      </c>
      <c r="AY12" s="29">
        <v>11.1493374108053</v>
      </c>
      <c r="AZ12" s="29">
        <v>34.174311926605498</v>
      </c>
      <c r="BA12" s="76">
        <v>7609</v>
      </c>
      <c r="BB12" s="76">
        <v>5458</v>
      </c>
      <c r="BC12" s="76">
        <v>2151</v>
      </c>
      <c r="BD12" s="29">
        <v>17.124457878827705</v>
      </c>
      <c r="BE12" s="29">
        <v>32.8164016296491</v>
      </c>
      <c r="BF12" s="29">
        <v>6.4266000788539888</v>
      </c>
      <c r="BG12" s="29">
        <v>43.632540412669201</v>
      </c>
      <c r="BH12" s="76">
        <v>6421</v>
      </c>
      <c r="BI12" s="76">
        <v>4848</v>
      </c>
      <c r="BJ12" s="76">
        <v>1573</v>
      </c>
      <c r="BK12" s="29">
        <v>12.630431396978665</v>
      </c>
      <c r="BL12" s="29">
        <v>43.933966671857966</v>
      </c>
      <c r="BM12" s="29">
        <v>12.973057156206199</v>
      </c>
      <c r="BN12" s="29">
        <v>30.462544774957173</v>
      </c>
      <c r="BO12" s="76">
        <v>5540</v>
      </c>
      <c r="BP12" s="76">
        <v>4151</v>
      </c>
      <c r="BQ12" s="76">
        <v>1389</v>
      </c>
      <c r="BR12" s="29">
        <v>12.942238267148015</v>
      </c>
      <c r="BS12" s="29">
        <v>49.422382671480143</v>
      </c>
      <c r="BT12" s="29">
        <v>14.458483754512635</v>
      </c>
      <c r="BU12" s="78">
        <v>23.176895306859215</v>
      </c>
      <c r="BV12" s="62"/>
    </row>
    <row r="13" spans="2:74" ht="8.25" customHeight="1">
      <c r="B13" s="107">
        <v>151</v>
      </c>
      <c r="C13" s="74" t="s">
        <v>94</v>
      </c>
      <c r="D13" s="74">
        <f>VLOOKUP(B13,'2020_Rohdaten_BA'!$A$10:$E$59,3,FALSE)</f>
        <v>3257</v>
      </c>
      <c r="E13" s="74">
        <f>VLOOKUP(B13,'2020_Rohdaten_BA'!$A$10:$E$59,4,FALSE)</f>
        <v>2169</v>
      </c>
      <c r="F13" s="74">
        <f>VLOOKUP(B13,'2020_Rohdaten_BA'!$A$10:$E$59,5,FALSE)</f>
        <v>1088</v>
      </c>
      <c r="G13" s="74">
        <f>VLOOKUP(B13,'2020_Rohdaten_BA'!$A$10:$M$59,12,FALSE)</f>
        <v>17.285845870432915</v>
      </c>
      <c r="H13" s="74">
        <f>VLOOKUP(B13,'2020_Rohdaten_BA'!$A$10:$M$59,11,FALSE)</f>
        <v>27.509978507829292</v>
      </c>
      <c r="I13" s="74">
        <f>VLOOKUP(B13,'2020_Rohdaten_BA'!$A$10:$M$59,10,FALSE)</f>
        <v>24.593183911575068</v>
      </c>
      <c r="J13" s="74">
        <f>VLOOKUP(B13,'2020_Rohdaten_BA'!$A$10:$M$59,13,FALSE)</f>
        <v>30.610991710162725</v>
      </c>
      <c r="K13" s="193">
        <f>VLOOKUP(B13,'C4_Berechnung'!$A$10:I$61,3,FALSE)</f>
        <v>3040</v>
      </c>
      <c r="L13" s="193">
        <f>VLOOKUP(B13,'C4_Berechnung'!$A$10:$I$61,4,FALSE)</f>
        <v>2038</v>
      </c>
      <c r="M13" s="193">
        <f>VLOOKUP(B13,'C4_Berechnung'!$A$10:$I$61,5,FALSE)</f>
        <v>1002</v>
      </c>
      <c r="N13" s="115">
        <f>VLOOKUP(B13,'C4_Berechnung'!$A$10:$I$61,6,FALSE)</f>
        <v>16.710526315789473</v>
      </c>
      <c r="O13" s="115">
        <f>VLOOKUP(B13,'C4_Berechnung'!$A$10:$I$61,7,FALSE)</f>
        <v>25.986842105263158</v>
      </c>
      <c r="P13" s="115">
        <f>VLOOKUP(B13,'C4_Berechnung'!$A$10:$I$61,8,FALSE)</f>
        <v>24.638157894736842</v>
      </c>
      <c r="Q13" s="115">
        <f>VLOOKUP(B13,'C4_Berechnung'!$A$10:$I$61,9,FALSE)</f>
        <v>32.664473684210527</v>
      </c>
      <c r="R13" s="112">
        <v>2689</v>
      </c>
      <c r="S13" s="112">
        <v>1771</v>
      </c>
      <c r="T13" s="112">
        <v>918</v>
      </c>
      <c r="U13" s="75">
        <v>15.396058014131647</v>
      </c>
      <c r="V13" s="75">
        <v>26.887318705838602</v>
      </c>
      <c r="W13" s="75">
        <v>25.883227965786539</v>
      </c>
      <c r="X13" s="75">
        <v>31.833395314243212</v>
      </c>
      <c r="Y13" s="112">
        <v>2431</v>
      </c>
      <c r="Z13" s="112">
        <v>1612</v>
      </c>
      <c r="AA13" s="112">
        <v>819</v>
      </c>
      <c r="AB13" s="75">
        <v>24.886877828054299</v>
      </c>
      <c r="AC13" s="75">
        <v>28.630193336075688</v>
      </c>
      <c r="AD13" s="75">
        <v>14.644179350061703</v>
      </c>
      <c r="AE13" s="75">
        <v>31.838749485808311</v>
      </c>
      <c r="AF13" s="112">
        <v>2218</v>
      </c>
      <c r="AG13" s="112">
        <v>1464</v>
      </c>
      <c r="AH13" s="112">
        <v>754</v>
      </c>
      <c r="AI13" s="75">
        <v>25.247971145175836</v>
      </c>
      <c r="AJ13" s="75">
        <v>28.67448151487827</v>
      </c>
      <c r="AK13" s="75">
        <v>15.329125338142472</v>
      </c>
      <c r="AL13" s="75">
        <v>30.748422001803426</v>
      </c>
      <c r="AM13" s="76">
        <v>2136</v>
      </c>
      <c r="AN13" s="76">
        <v>1406</v>
      </c>
      <c r="AO13" s="76">
        <v>730</v>
      </c>
      <c r="AP13" s="29">
        <v>15.870786516853933</v>
      </c>
      <c r="AQ13" s="29">
        <v>27.153558052434455</v>
      </c>
      <c r="AR13" s="29">
        <v>25.046816479400746</v>
      </c>
      <c r="AS13" s="77">
        <v>31.928838951310865</v>
      </c>
      <c r="AT13" s="76">
        <v>1933</v>
      </c>
      <c r="AU13" s="76">
        <v>1323</v>
      </c>
      <c r="AV13" s="76">
        <v>610</v>
      </c>
      <c r="AW13" s="29">
        <v>14.79565442317641</v>
      </c>
      <c r="AX13" s="29">
        <v>26.952922917744438</v>
      </c>
      <c r="AY13" s="29">
        <v>26.435592343507501</v>
      </c>
      <c r="AZ13" s="29">
        <v>31.81583031557166</v>
      </c>
      <c r="BA13" s="76">
        <v>1755</v>
      </c>
      <c r="BB13" s="76">
        <v>1205</v>
      </c>
      <c r="BC13" s="76">
        <v>550</v>
      </c>
      <c r="BD13" s="29">
        <v>12.763532763532764</v>
      </c>
      <c r="BE13" s="29">
        <v>23.646723646723647</v>
      </c>
      <c r="BF13" s="29">
        <v>26.837606837606838</v>
      </c>
      <c r="BG13" s="29">
        <v>36.752136752136749</v>
      </c>
      <c r="BH13" s="76">
        <v>1367</v>
      </c>
      <c r="BI13" s="76">
        <v>908</v>
      </c>
      <c r="BJ13" s="76">
        <v>459</v>
      </c>
      <c r="BK13" s="29">
        <v>9.9487929773226043</v>
      </c>
      <c r="BL13" s="29">
        <v>23.116313094367229</v>
      </c>
      <c r="BM13" s="29">
        <v>32.845647403072419</v>
      </c>
      <c r="BN13" s="29">
        <v>34.089246525237748</v>
      </c>
      <c r="BO13" s="76">
        <v>1266</v>
      </c>
      <c r="BP13" s="76">
        <v>848</v>
      </c>
      <c r="BQ13" s="76">
        <v>418</v>
      </c>
      <c r="BR13" s="29">
        <v>10.821484992101107</v>
      </c>
      <c r="BS13" s="29">
        <v>23.696682464454977</v>
      </c>
      <c r="BT13" s="29">
        <v>32.227488151658768</v>
      </c>
      <c r="BU13" s="78">
        <v>33.254344391785139</v>
      </c>
      <c r="BV13" s="62"/>
    </row>
    <row r="14" spans="2:74" ht="8.25" customHeight="1">
      <c r="B14" s="107">
        <v>153</v>
      </c>
      <c r="C14" s="74" t="s">
        <v>96</v>
      </c>
      <c r="D14" s="74">
        <f>VLOOKUP(B14,'2020_Rohdaten_BA'!$A$10:$E$59,3,FALSE)</f>
        <v>3225</v>
      </c>
      <c r="E14" s="74">
        <f>VLOOKUP(B14,'2020_Rohdaten_BA'!$A$10:$E$59,4,FALSE)</f>
        <v>2090</v>
      </c>
      <c r="F14" s="74">
        <f>VLOOKUP(B14,'2020_Rohdaten_BA'!$A$10:$E$59,5,FALSE)</f>
        <v>1135</v>
      </c>
      <c r="G14" s="74">
        <f>VLOOKUP(B14,'2020_Rohdaten_BA'!$A$10:$M$59,12,FALSE)</f>
        <v>17.581395348837209</v>
      </c>
      <c r="H14" s="74">
        <f>VLOOKUP(B14,'2020_Rohdaten_BA'!$A$10:$M$59,11,FALSE)</f>
        <v>30.449612403100776</v>
      </c>
      <c r="I14" s="74">
        <f>VLOOKUP(B14,'2020_Rohdaten_BA'!$A$10:$M$59,10,FALSE)</f>
        <v>26.13953488372093</v>
      </c>
      <c r="J14" s="74">
        <f>VLOOKUP(B14,'2020_Rohdaten_BA'!$A$10:$M$59,13,FALSE)</f>
        <v>25.829457364341085</v>
      </c>
      <c r="K14" s="193">
        <f>VLOOKUP(B14,'C4_Berechnung'!$A$10:I$61,3,FALSE)</f>
        <v>3119</v>
      </c>
      <c r="L14" s="193">
        <f>VLOOKUP(B14,'C4_Berechnung'!$A$10:$I$61,4,FALSE)</f>
        <v>1991</v>
      </c>
      <c r="M14" s="193">
        <f>VLOOKUP(B14,'C4_Berechnung'!$A$10:$I$61,5,FALSE)</f>
        <v>1128</v>
      </c>
      <c r="N14" s="115">
        <f>VLOOKUP(B14,'C4_Berechnung'!$A$10:$I$61,6,FALSE)</f>
        <v>16.67201025969862</v>
      </c>
      <c r="O14" s="115">
        <f>VLOOKUP(B14,'C4_Berechnung'!$A$10:$I$61,7,FALSE)</f>
        <v>30.522603398525167</v>
      </c>
      <c r="P14" s="115">
        <f>VLOOKUP(B14,'C4_Berechnung'!$A$10:$I$61,8,FALSE)</f>
        <v>25.553061878807309</v>
      </c>
      <c r="Q14" s="115">
        <f>VLOOKUP(B14,'C4_Berechnung'!$A$10:$I$61,9,FALSE)</f>
        <v>27.2523244629689</v>
      </c>
      <c r="R14" s="112">
        <v>2762</v>
      </c>
      <c r="S14" s="112">
        <v>1800</v>
      </c>
      <c r="T14" s="112">
        <v>962</v>
      </c>
      <c r="U14" s="75">
        <v>16.618392469225199</v>
      </c>
      <c r="V14" s="75">
        <v>31.788559015206374</v>
      </c>
      <c r="W14" s="75">
        <v>23.859522085445327</v>
      </c>
      <c r="X14" s="75">
        <v>27.733526430123099</v>
      </c>
      <c r="Y14" s="112">
        <v>2405</v>
      </c>
      <c r="Z14" s="112">
        <v>1547</v>
      </c>
      <c r="AA14" s="112">
        <v>858</v>
      </c>
      <c r="AB14" s="75">
        <v>22.245322245322246</v>
      </c>
      <c r="AC14" s="75">
        <v>30.72765072765073</v>
      </c>
      <c r="AD14" s="75">
        <v>17.962577962577964</v>
      </c>
      <c r="AE14" s="75">
        <v>29.064449064449065</v>
      </c>
      <c r="AF14" s="112">
        <v>2132</v>
      </c>
      <c r="AG14" s="112">
        <v>1379</v>
      </c>
      <c r="AH14" s="112">
        <v>753</v>
      </c>
      <c r="AI14" s="75">
        <v>20.825515947467167</v>
      </c>
      <c r="AJ14" s="75">
        <v>32.551594746716702</v>
      </c>
      <c r="AK14" s="75">
        <v>18.667917448405252</v>
      </c>
      <c r="AL14" s="75">
        <v>27.954971857410882</v>
      </c>
      <c r="AM14" s="76">
        <v>1970</v>
      </c>
      <c r="AN14" s="76">
        <v>1301</v>
      </c>
      <c r="AO14" s="76">
        <v>669</v>
      </c>
      <c r="AP14" s="29">
        <v>19.593908629441625</v>
      </c>
      <c r="AQ14" s="29">
        <v>31.319796954314722</v>
      </c>
      <c r="AR14" s="29">
        <v>18.781725888324875</v>
      </c>
      <c r="AS14" s="77">
        <v>30.304568527918779</v>
      </c>
      <c r="AT14" s="76">
        <v>1797</v>
      </c>
      <c r="AU14" s="76">
        <v>1202</v>
      </c>
      <c r="AV14" s="76">
        <v>595</v>
      </c>
      <c r="AW14" s="29">
        <v>19.810795770728991</v>
      </c>
      <c r="AX14" s="29">
        <v>31.942125765164164</v>
      </c>
      <c r="AY14" s="29">
        <v>18.809126321647192</v>
      </c>
      <c r="AZ14" s="29">
        <v>29.437952142459647</v>
      </c>
      <c r="BA14" s="76">
        <v>1674</v>
      </c>
      <c r="BB14" s="76">
        <v>1083</v>
      </c>
      <c r="BC14" s="76">
        <v>591</v>
      </c>
      <c r="BD14" s="29">
        <v>20.609318996415769</v>
      </c>
      <c r="BE14" s="29">
        <v>26.642771804062125</v>
      </c>
      <c r="BF14" s="29">
        <v>20.43010752688172</v>
      </c>
      <c r="BG14" s="29">
        <v>32.317801672640385</v>
      </c>
      <c r="BH14" s="76">
        <v>1406</v>
      </c>
      <c r="BI14" s="76">
        <v>911</v>
      </c>
      <c r="BJ14" s="76">
        <v>495</v>
      </c>
      <c r="BK14" s="29">
        <v>18.492176386913229</v>
      </c>
      <c r="BL14" s="29">
        <v>26.600284495021338</v>
      </c>
      <c r="BM14" s="29">
        <v>19.274537695590325</v>
      </c>
      <c r="BN14" s="29">
        <v>35.633001422475104</v>
      </c>
      <c r="BO14" s="76">
        <v>1324</v>
      </c>
      <c r="BP14" s="76">
        <v>868</v>
      </c>
      <c r="BQ14" s="76">
        <v>456</v>
      </c>
      <c r="BR14" s="29">
        <v>18.126888217522659</v>
      </c>
      <c r="BS14" s="29">
        <v>27.265861027190329</v>
      </c>
      <c r="BT14" s="29">
        <v>18.806646525679756</v>
      </c>
      <c r="BU14" s="78">
        <v>35.800604229607259</v>
      </c>
      <c r="BV14" s="62"/>
    </row>
    <row r="15" spans="2:74" ht="8.25" customHeight="1">
      <c r="B15" s="107">
        <v>154</v>
      </c>
      <c r="C15" s="74" t="s">
        <v>97</v>
      </c>
      <c r="D15" s="74">
        <f>VLOOKUP(B15,'2020_Rohdaten_BA'!$A$10:$E$59,3,FALSE)</f>
        <v>1701</v>
      </c>
      <c r="E15" s="74">
        <f>VLOOKUP(B15,'2020_Rohdaten_BA'!$A$10:$E$59,4,FALSE)</f>
        <v>1149</v>
      </c>
      <c r="F15" s="74">
        <f>VLOOKUP(B15,'2020_Rohdaten_BA'!$A$10:$E$59,5,FALSE)</f>
        <v>552</v>
      </c>
      <c r="G15" s="74">
        <f>VLOOKUP(B15,'2020_Rohdaten_BA'!$A$10:$M$59,12,FALSE)</f>
        <v>13.52145796590241</v>
      </c>
      <c r="H15" s="74">
        <f>VLOOKUP(B15,'2020_Rohdaten_BA'!$A$10:$M$59,11,FALSE)</f>
        <v>43.562610229276899</v>
      </c>
      <c r="I15" s="74">
        <f>VLOOKUP(B15,'2020_Rohdaten_BA'!$A$10:$M$59,10,FALSE)</f>
        <v>22.810111699000586</v>
      </c>
      <c r="J15" s="74">
        <f>VLOOKUP(B15,'2020_Rohdaten_BA'!$A$10:$M$59,13,FALSE)</f>
        <v>20.105820105820104</v>
      </c>
      <c r="K15" s="193">
        <f>VLOOKUP(B15,'C4_Berechnung'!$A$10:I$61,3,FALSE)</f>
        <v>1557</v>
      </c>
      <c r="L15" s="193">
        <f>VLOOKUP(B15,'C4_Berechnung'!$A$10:$I$61,4,FALSE)</f>
        <v>1083</v>
      </c>
      <c r="M15" s="193">
        <f>VLOOKUP(B15,'C4_Berechnung'!$A$10:$I$61,5,FALSE)</f>
        <v>474</v>
      </c>
      <c r="N15" s="115">
        <f>VLOOKUP(B15,'C4_Berechnung'!$A$10:$I$61,6,FALSE)</f>
        <v>12.780989081567116</v>
      </c>
      <c r="O15" s="115">
        <f>VLOOKUP(B15,'C4_Berechnung'!$A$10:$I$61,7,FALSE)</f>
        <v>42.260757867694281</v>
      </c>
      <c r="P15" s="115">
        <f>VLOOKUP(B15,'C4_Berechnung'!$A$10:$I$61,8,FALSE)</f>
        <v>22.414900449582529</v>
      </c>
      <c r="Q15" s="115">
        <f>VLOOKUP(B15,'C4_Berechnung'!$A$10:$I$61,9,FALSE)</f>
        <v>22.543352601156069</v>
      </c>
      <c r="R15" s="112">
        <v>1431</v>
      </c>
      <c r="S15" s="112">
        <v>994</v>
      </c>
      <c r="T15" s="112">
        <v>437</v>
      </c>
      <c r="U15" s="75">
        <v>12.718378756114603</v>
      </c>
      <c r="V15" s="75">
        <v>42.348008385744237</v>
      </c>
      <c r="W15" s="75">
        <v>21.313766596785463</v>
      </c>
      <c r="X15" s="75">
        <v>23.619846261355697</v>
      </c>
      <c r="Y15" s="112">
        <v>1295</v>
      </c>
      <c r="Z15" s="112">
        <v>882</v>
      </c>
      <c r="AA15" s="112">
        <v>413</v>
      </c>
      <c r="AB15" s="75">
        <v>20.231660231660232</v>
      </c>
      <c r="AC15" s="75">
        <v>41.853281853281857</v>
      </c>
      <c r="AD15" s="75">
        <v>14.054054054054054</v>
      </c>
      <c r="AE15" s="75">
        <v>23.861003861003859</v>
      </c>
      <c r="AF15" s="112">
        <v>862</v>
      </c>
      <c r="AG15" s="112">
        <v>509</v>
      </c>
      <c r="AH15" s="112">
        <v>353</v>
      </c>
      <c r="AI15" s="75">
        <v>24.709976798143853</v>
      </c>
      <c r="AJ15" s="75">
        <v>35.150812064965194</v>
      </c>
      <c r="AK15" s="75">
        <v>15.893271461716937</v>
      </c>
      <c r="AL15" s="75">
        <v>24.245939675174014</v>
      </c>
      <c r="AM15" s="76">
        <v>712</v>
      </c>
      <c r="AN15" s="76">
        <v>399</v>
      </c>
      <c r="AO15" s="76">
        <v>313</v>
      </c>
      <c r="AP15" s="29">
        <v>14.606741573033707</v>
      </c>
      <c r="AQ15" s="29">
        <v>33.567415730337082</v>
      </c>
      <c r="AR15" s="29">
        <v>25.280898876404496</v>
      </c>
      <c r="AS15" s="77">
        <v>26.544943820224717</v>
      </c>
      <c r="AT15" s="80">
        <v>676</v>
      </c>
      <c r="AU15" s="80">
        <v>373</v>
      </c>
      <c r="AV15" s="80">
        <v>303</v>
      </c>
      <c r="AW15" s="29">
        <v>13.313609467455622</v>
      </c>
      <c r="AX15" s="29">
        <v>33.57988165680473</v>
      </c>
      <c r="AY15" s="29">
        <v>24.260355029585799</v>
      </c>
      <c r="AZ15" s="29">
        <v>28.846153846153854</v>
      </c>
      <c r="BA15" s="80">
        <v>587</v>
      </c>
      <c r="BB15" s="80">
        <v>315</v>
      </c>
      <c r="BC15" s="80">
        <v>272</v>
      </c>
      <c r="BD15" s="29">
        <v>11.41396933560477</v>
      </c>
      <c r="BE15" s="29">
        <v>29.982964224872234</v>
      </c>
      <c r="BF15" s="29">
        <v>26.575809199318567</v>
      </c>
      <c r="BG15" s="29">
        <v>32.027257240204428</v>
      </c>
      <c r="BH15" s="80">
        <v>472</v>
      </c>
      <c r="BI15" s="80">
        <v>251</v>
      </c>
      <c r="BJ15" s="80">
        <v>221</v>
      </c>
      <c r="BK15" s="81">
        <v>9.7457627118644066</v>
      </c>
      <c r="BL15" s="81">
        <v>30.932203389830509</v>
      </c>
      <c r="BM15" s="82">
        <v>33.299999999999997</v>
      </c>
      <c r="BN15" s="81">
        <v>26.022033898305089</v>
      </c>
      <c r="BO15" s="80">
        <v>418</v>
      </c>
      <c r="BP15" s="80">
        <v>230</v>
      </c>
      <c r="BQ15" s="80">
        <v>188</v>
      </c>
      <c r="BR15" s="81">
        <v>10.526315789473683</v>
      </c>
      <c r="BS15" s="81">
        <v>33.253588516746412</v>
      </c>
      <c r="BT15" s="81">
        <v>25.837320574162682</v>
      </c>
      <c r="BU15" s="78">
        <v>30.382775119617229</v>
      </c>
      <c r="BV15" s="62"/>
    </row>
    <row r="16" spans="2:74" ht="8.25" customHeight="1">
      <c r="B16" s="107">
        <v>155</v>
      </c>
      <c r="C16" s="74" t="s">
        <v>98</v>
      </c>
      <c r="D16" s="74">
        <f>VLOOKUP(B16,'2020_Rohdaten_BA'!$A$10:$E$59,3,FALSE)</f>
        <v>3416</v>
      </c>
      <c r="E16" s="74">
        <f>VLOOKUP(B16,'2020_Rohdaten_BA'!$A$10:$E$59,4,FALSE)</f>
        <v>2534</v>
      </c>
      <c r="F16" s="74">
        <f>VLOOKUP(B16,'2020_Rohdaten_BA'!$A$10:$E$59,5,FALSE)</f>
        <v>882</v>
      </c>
      <c r="G16" s="74">
        <f>VLOOKUP(B16,'2020_Rohdaten_BA'!$A$10:$M$59,12,FALSE)</f>
        <v>10.216627634660421</v>
      </c>
      <c r="H16" s="74">
        <f>VLOOKUP(B16,'2020_Rohdaten_BA'!$A$10:$M$59,11,FALSE)</f>
        <v>42.710772833723652</v>
      </c>
      <c r="I16" s="74">
        <f>VLOOKUP(B16,'2020_Rohdaten_BA'!$A$10:$M$59,10,FALSE)</f>
        <v>23.565573770491802</v>
      </c>
      <c r="J16" s="74">
        <f>VLOOKUP(B16,'2020_Rohdaten_BA'!$A$10:$M$59,13,FALSE)</f>
        <v>23.507025761124122</v>
      </c>
      <c r="K16" s="193">
        <f>VLOOKUP(B16,'C4_Berechnung'!$A$10:I$61,3,FALSE)</f>
        <v>3377</v>
      </c>
      <c r="L16" s="193">
        <f>VLOOKUP(B16,'C4_Berechnung'!$A$10:$I$61,4,FALSE)</f>
        <v>2552</v>
      </c>
      <c r="M16" s="193">
        <f>VLOOKUP(B16,'C4_Berechnung'!$A$10:$I$61,5,FALSE)</f>
        <v>825</v>
      </c>
      <c r="N16" s="115">
        <f>VLOOKUP(B16,'C4_Berechnung'!$A$10:$I$61,6,FALSE)</f>
        <v>9.6239265620373118</v>
      </c>
      <c r="O16" s="115">
        <f>VLOOKUP(B16,'C4_Berechnung'!$A$10:$I$61,7,FALSE)</f>
        <v>44.151613858454247</v>
      </c>
      <c r="P16" s="115">
        <f>VLOOKUP(B16,'C4_Berechnung'!$A$10:$I$61,8,FALSE)</f>
        <v>23.097423748889547</v>
      </c>
      <c r="Q16" s="115">
        <f>VLOOKUP(B16,'C4_Berechnung'!$A$10:$I$61,9,FALSE)</f>
        <v>23.127035830618894</v>
      </c>
      <c r="R16" s="112">
        <v>3117</v>
      </c>
      <c r="S16" s="112">
        <v>2391</v>
      </c>
      <c r="T16" s="112">
        <v>726</v>
      </c>
      <c r="U16" s="75">
        <v>8.1809432146294512</v>
      </c>
      <c r="V16" s="75">
        <v>45.299967917869751</v>
      </c>
      <c r="W16" s="75">
        <v>22.48957330766763</v>
      </c>
      <c r="X16" s="75">
        <v>24.029515559833172</v>
      </c>
      <c r="Y16" s="112">
        <v>2659</v>
      </c>
      <c r="Z16" s="112">
        <v>2052</v>
      </c>
      <c r="AA16" s="112">
        <v>607</v>
      </c>
      <c r="AB16" s="75">
        <v>20.007521624670929</v>
      </c>
      <c r="AC16" s="75">
        <v>47.273411056788269</v>
      </c>
      <c r="AD16" s="75">
        <v>8.3113952613764575</v>
      </c>
      <c r="AE16" s="75">
        <v>24.407672057164348</v>
      </c>
      <c r="AF16" s="112">
        <v>2414</v>
      </c>
      <c r="AG16" s="112">
        <v>1841</v>
      </c>
      <c r="AH16" s="112">
        <v>573</v>
      </c>
      <c r="AI16" s="75">
        <v>16.818558409279206</v>
      </c>
      <c r="AJ16" s="75">
        <v>49.088649544324767</v>
      </c>
      <c r="AK16" s="75">
        <v>8.7406793703396843</v>
      </c>
      <c r="AL16" s="75">
        <v>25.352112676056336</v>
      </c>
      <c r="AM16" s="80">
        <v>2052</v>
      </c>
      <c r="AN16" s="80">
        <v>1540</v>
      </c>
      <c r="AO16" s="80">
        <v>512</v>
      </c>
      <c r="AP16" s="29">
        <v>8.9668615984405449</v>
      </c>
      <c r="AQ16" s="29">
        <v>51.169590643274852</v>
      </c>
      <c r="AR16" s="29">
        <v>16.569200779727094</v>
      </c>
      <c r="AS16" s="77">
        <v>23.294346978557506</v>
      </c>
      <c r="AT16" s="80">
        <v>1873</v>
      </c>
      <c r="AU16" s="80">
        <v>1400</v>
      </c>
      <c r="AV16" s="80">
        <v>473</v>
      </c>
      <c r="AW16" s="29">
        <v>8.3822744260544582</v>
      </c>
      <c r="AX16" s="29">
        <v>50.774159103043246</v>
      </c>
      <c r="AY16" s="29">
        <v>17.405232247730911</v>
      </c>
      <c r="AZ16" s="29">
        <v>23.438334223171388</v>
      </c>
      <c r="BA16" s="80">
        <v>1655</v>
      </c>
      <c r="BB16" s="80">
        <v>1208</v>
      </c>
      <c r="BC16" s="80">
        <v>447</v>
      </c>
      <c r="BD16" s="29">
        <v>10.453172205438065</v>
      </c>
      <c r="BE16" s="29">
        <v>44.350453172205441</v>
      </c>
      <c r="BF16" s="29">
        <v>17.039274924471297</v>
      </c>
      <c r="BG16" s="29">
        <v>28.157099697885194</v>
      </c>
      <c r="BH16" s="80">
        <v>1102</v>
      </c>
      <c r="BI16" s="80">
        <v>681</v>
      </c>
      <c r="BJ16" s="80">
        <v>421</v>
      </c>
      <c r="BK16" s="81">
        <v>10.798548094373865</v>
      </c>
      <c r="BL16" s="81">
        <v>31.760435571687839</v>
      </c>
      <c r="BM16" s="81">
        <v>24.954627949183301</v>
      </c>
      <c r="BN16" s="81">
        <v>32.486388384754996</v>
      </c>
      <c r="BO16" s="80">
        <v>1003</v>
      </c>
      <c r="BP16" s="80">
        <v>643</v>
      </c>
      <c r="BQ16" s="80">
        <v>360</v>
      </c>
      <c r="BR16" s="81">
        <v>9.5712861415752748</v>
      </c>
      <c r="BS16" s="81">
        <v>34.097706879361915</v>
      </c>
      <c r="BT16" s="81">
        <v>24.32701894317049</v>
      </c>
      <c r="BU16" s="78">
        <v>32.00398803589232</v>
      </c>
      <c r="BV16" s="62"/>
    </row>
    <row r="17" spans="2:74" ht="8.25" customHeight="1">
      <c r="B17" s="107">
        <v>157</v>
      </c>
      <c r="C17" s="74" t="s">
        <v>99</v>
      </c>
      <c r="D17" s="74">
        <f>VLOOKUP(B17,'2020_Rohdaten_BA'!$A$10:$E$59,3,FALSE)</f>
        <v>3368</v>
      </c>
      <c r="E17" s="74">
        <f>VLOOKUP(B17,'2020_Rohdaten_BA'!$A$10:$E$59,4,FALSE)</f>
        <v>2434</v>
      </c>
      <c r="F17" s="74">
        <f>VLOOKUP(B17,'2020_Rohdaten_BA'!$A$10:$E$59,5,FALSE)</f>
        <v>934</v>
      </c>
      <c r="G17" s="74">
        <f>VLOOKUP(B17,'2020_Rohdaten_BA'!$A$10:$M$59,12,FALSE)</f>
        <v>6.6508313539192399</v>
      </c>
      <c r="H17" s="74">
        <f>VLOOKUP(B17,'2020_Rohdaten_BA'!$A$10:$M$59,11,FALSE)</f>
        <v>31.88836104513064</v>
      </c>
      <c r="I17" s="74">
        <f>VLOOKUP(B17,'2020_Rohdaten_BA'!$A$10:$M$59,10,FALSE)</f>
        <v>28.325415676959619</v>
      </c>
      <c r="J17" s="74">
        <f>VLOOKUP(B17,'2020_Rohdaten_BA'!$A$10:$M$59,13,FALSE)</f>
        <v>33.135391923990497</v>
      </c>
      <c r="K17" s="193">
        <f>VLOOKUP(B17,'C4_Berechnung'!$A$10:I$61,3,FALSE)</f>
        <v>3351</v>
      </c>
      <c r="L17" s="193">
        <f>VLOOKUP(B17,'C4_Berechnung'!$A$10:$I$61,4,FALSE)</f>
        <v>2439</v>
      </c>
      <c r="M17" s="193">
        <f>VLOOKUP(B17,'C4_Berechnung'!$A$10:$I$61,5,FALSE)</f>
        <v>912</v>
      </c>
      <c r="N17" s="115">
        <f>VLOOKUP(B17,'C4_Berechnung'!$A$10:$I$61,6,FALSE)</f>
        <v>6.0578931662190394</v>
      </c>
      <c r="O17" s="115">
        <f>VLOOKUP(B17,'C4_Berechnung'!$A$10:$I$61,7,FALSE)</f>
        <v>29.364368845120861</v>
      </c>
      <c r="P17" s="115">
        <f>VLOOKUP(B17,'C4_Berechnung'!$A$10:$I$61,8,FALSE)</f>
        <v>28.91674127126231</v>
      </c>
      <c r="Q17" s="115">
        <f>VLOOKUP(B17,'C4_Berechnung'!$A$10:$I$61,9,FALSE)</f>
        <v>35.660996717397794</v>
      </c>
      <c r="R17" s="112">
        <v>2590</v>
      </c>
      <c r="S17" s="112">
        <v>1871</v>
      </c>
      <c r="T17" s="112">
        <v>719</v>
      </c>
      <c r="U17" s="75">
        <v>6.8725868725868722</v>
      </c>
      <c r="V17" s="75">
        <v>33.320463320463325</v>
      </c>
      <c r="W17" s="75">
        <v>30.386100386100384</v>
      </c>
      <c r="X17" s="75">
        <v>29.420849420849422</v>
      </c>
      <c r="Y17" s="112">
        <v>2202</v>
      </c>
      <c r="Z17" s="112">
        <v>1601</v>
      </c>
      <c r="AA17" s="112">
        <v>601</v>
      </c>
      <c r="AB17" s="75">
        <v>30.290644868301541</v>
      </c>
      <c r="AC17" s="75">
        <v>34.831970935513169</v>
      </c>
      <c r="AD17" s="75">
        <v>6.4486830154405084</v>
      </c>
      <c r="AE17" s="75">
        <v>28.428701180744774</v>
      </c>
      <c r="AF17" s="112">
        <v>1899</v>
      </c>
      <c r="AG17" s="112">
        <v>1350</v>
      </c>
      <c r="AH17" s="112">
        <v>549</v>
      </c>
      <c r="AI17" s="75">
        <v>28.225381779884152</v>
      </c>
      <c r="AJ17" s="75">
        <v>36.387572406529749</v>
      </c>
      <c r="AK17" s="75">
        <v>6.6877303844128484</v>
      </c>
      <c r="AL17" s="75">
        <v>28.69931542917325</v>
      </c>
      <c r="AM17" s="76">
        <v>1599</v>
      </c>
      <c r="AN17" s="76">
        <v>1112</v>
      </c>
      <c r="AO17" s="76">
        <v>487</v>
      </c>
      <c r="AP17" s="29">
        <v>6.2539086929330825</v>
      </c>
      <c r="AQ17" s="29">
        <v>35.709818636647903</v>
      </c>
      <c r="AR17" s="29">
        <v>29.393370856785488</v>
      </c>
      <c r="AS17" s="77">
        <v>28.642901813633536</v>
      </c>
      <c r="AT17" s="57">
        <v>1412</v>
      </c>
      <c r="AU17" s="57">
        <v>989</v>
      </c>
      <c r="AV17" s="57">
        <v>423</v>
      </c>
      <c r="AW17" s="29">
        <v>5.9490084985835701</v>
      </c>
      <c r="AX17" s="29">
        <v>35.623229461756374</v>
      </c>
      <c r="AY17" s="29">
        <v>27.974504249291787</v>
      </c>
      <c r="AZ17" s="29">
        <v>30.453257790368273</v>
      </c>
      <c r="BA17" s="57">
        <v>1321</v>
      </c>
      <c r="BB17" s="57">
        <v>926</v>
      </c>
      <c r="BC17" s="57">
        <v>395</v>
      </c>
      <c r="BD17" s="29">
        <v>5.5261165783497352</v>
      </c>
      <c r="BE17" s="29">
        <v>31.94549583648751</v>
      </c>
      <c r="BF17" s="29">
        <v>29.144587433762304</v>
      </c>
      <c r="BG17" s="29">
        <v>33.383800151400457</v>
      </c>
      <c r="BH17" s="57">
        <v>1168</v>
      </c>
      <c r="BI17" s="57">
        <v>805</v>
      </c>
      <c r="BJ17" s="57">
        <v>363</v>
      </c>
      <c r="BK17" s="83">
        <v>4.0239726027397262</v>
      </c>
      <c r="BL17" s="83">
        <v>27.739726027397261</v>
      </c>
      <c r="BM17" s="83">
        <v>29.280821917808218</v>
      </c>
      <c r="BN17" s="83">
        <v>38.955479452054789</v>
      </c>
      <c r="BO17" s="57">
        <v>1069</v>
      </c>
      <c r="BP17" s="57">
        <v>741</v>
      </c>
      <c r="BQ17" s="57">
        <v>328</v>
      </c>
      <c r="BR17" s="83">
        <v>3.3676333021515439</v>
      </c>
      <c r="BS17" s="83">
        <v>30.589335827876518</v>
      </c>
      <c r="BT17" s="83">
        <v>30.589335827876518</v>
      </c>
      <c r="BU17" s="78">
        <v>35.453695042095426</v>
      </c>
      <c r="BV17" s="62"/>
    </row>
    <row r="18" spans="2:74" ht="8.25" customHeight="1">
      <c r="B18" s="107">
        <v>158</v>
      </c>
      <c r="C18" s="74" t="s">
        <v>100</v>
      </c>
      <c r="D18" s="74">
        <f>VLOOKUP(B18,'2020_Rohdaten_BA'!$A$10:$E$59,3,FALSE)</f>
        <v>1586</v>
      </c>
      <c r="E18" s="74">
        <f>VLOOKUP(B18,'2020_Rohdaten_BA'!$A$10:$E$59,4,FALSE)</f>
        <v>1010</v>
      </c>
      <c r="F18" s="74">
        <f>VLOOKUP(B18,'2020_Rohdaten_BA'!$A$10:$E$59,5,FALSE)</f>
        <v>576</v>
      </c>
      <c r="G18" s="74">
        <f>VLOOKUP(B18,'2020_Rohdaten_BA'!$A$10:$M$59,12,FALSE)</f>
        <v>12.925598991172762</v>
      </c>
      <c r="H18" s="74">
        <f>VLOOKUP(B18,'2020_Rohdaten_BA'!$A$10:$M$59,11,FALSE)</f>
        <v>40.731399747793191</v>
      </c>
      <c r="I18" s="74">
        <f>VLOOKUP(B18,'2020_Rohdaten_BA'!$A$10:$M$59,10,FALSE)</f>
        <v>23.896595208070618</v>
      </c>
      <c r="J18" s="74">
        <f>VLOOKUP(B18,'2020_Rohdaten_BA'!$A$10:$M$59,13,FALSE)</f>
        <v>22.446406052963429</v>
      </c>
      <c r="K18" s="193">
        <f>VLOOKUP(B18,'C4_Berechnung'!$A$10:I$61,3,FALSE)</f>
        <v>1510</v>
      </c>
      <c r="L18" s="193">
        <f>VLOOKUP(B18,'C4_Berechnung'!$A$10:$I$61,4,FALSE)</f>
        <v>969</v>
      </c>
      <c r="M18" s="193">
        <f>VLOOKUP(B18,'C4_Berechnung'!$A$10:$I$61,5,FALSE)</f>
        <v>541</v>
      </c>
      <c r="N18" s="115">
        <f>VLOOKUP(B18,'C4_Berechnung'!$A$10:$I$61,6,FALSE)</f>
        <v>12.781456953642385</v>
      </c>
      <c r="O18" s="115">
        <f>VLOOKUP(B18,'C4_Berechnung'!$A$10:$I$61,7,FALSE)</f>
        <v>40.662251655629142</v>
      </c>
      <c r="P18" s="115">
        <f>VLOOKUP(B18,'C4_Berechnung'!$A$10:$I$61,8,FALSE)</f>
        <v>22.715231788079471</v>
      </c>
      <c r="Q18" s="115">
        <f>VLOOKUP(B18,'C4_Berechnung'!$A$10:$I$61,9,FALSE)</f>
        <v>23.841059602649008</v>
      </c>
      <c r="R18" s="112">
        <v>1412</v>
      </c>
      <c r="S18" s="112">
        <v>873</v>
      </c>
      <c r="T18" s="112">
        <v>539</v>
      </c>
      <c r="U18" s="75">
        <v>12.110481586402265</v>
      </c>
      <c r="V18" s="75">
        <v>40.226628895184135</v>
      </c>
      <c r="W18" s="75">
        <v>22.592067988668553</v>
      </c>
      <c r="X18" s="75">
        <v>25.070821529745039</v>
      </c>
      <c r="Y18" s="112">
        <v>1212</v>
      </c>
      <c r="Z18" s="112">
        <v>730</v>
      </c>
      <c r="AA18" s="112">
        <v>482</v>
      </c>
      <c r="AB18" s="75">
        <v>21.03960396039604</v>
      </c>
      <c r="AC18" s="75">
        <v>40.759075907590756</v>
      </c>
      <c r="AD18" s="75">
        <v>11.138613861386139</v>
      </c>
      <c r="AE18" s="75">
        <v>27.062706270627064</v>
      </c>
      <c r="AF18" s="112">
        <v>1041</v>
      </c>
      <c r="AG18" s="112">
        <v>635</v>
      </c>
      <c r="AH18" s="112">
        <v>406</v>
      </c>
      <c r="AI18" s="75">
        <v>19.404418828049952</v>
      </c>
      <c r="AJ18" s="75">
        <v>42.459173871277613</v>
      </c>
      <c r="AK18" s="75">
        <v>10.182516810758885</v>
      </c>
      <c r="AL18" s="75">
        <v>27.953890489913547</v>
      </c>
      <c r="AM18" s="57">
        <v>885</v>
      </c>
      <c r="AN18" s="57">
        <v>529</v>
      </c>
      <c r="AO18" s="57">
        <v>356</v>
      </c>
      <c r="AP18" s="29">
        <v>10.96045197740113</v>
      </c>
      <c r="AQ18" s="29">
        <v>42.93785310734463</v>
      </c>
      <c r="AR18" s="29">
        <v>18.192090395480225</v>
      </c>
      <c r="AS18" s="77">
        <v>27.909604519774021</v>
      </c>
      <c r="AT18" s="57">
        <v>784</v>
      </c>
      <c r="AU18" s="57">
        <v>480</v>
      </c>
      <c r="AV18" s="57">
        <v>304</v>
      </c>
      <c r="AW18" s="29">
        <v>10.969387755102041</v>
      </c>
      <c r="AX18" s="29">
        <v>39.413265306122447</v>
      </c>
      <c r="AY18" s="29">
        <v>18.494897959183675</v>
      </c>
      <c r="AZ18" s="29">
        <v>31.122448979591837</v>
      </c>
      <c r="BA18" s="57">
        <v>734</v>
      </c>
      <c r="BB18" s="57">
        <v>437</v>
      </c>
      <c r="BC18" s="57">
        <v>297</v>
      </c>
      <c r="BD18" s="29">
        <v>10.899182561307901</v>
      </c>
      <c r="BE18" s="29">
        <v>35.422343324250683</v>
      </c>
      <c r="BF18" s="29">
        <v>16.757493188010901</v>
      </c>
      <c r="BG18" s="29">
        <v>36.920980926430516</v>
      </c>
      <c r="BH18" s="57">
        <v>556</v>
      </c>
      <c r="BI18" s="57">
        <v>305</v>
      </c>
      <c r="BJ18" s="57">
        <v>251</v>
      </c>
      <c r="BK18" s="83">
        <v>7.7338129496402885</v>
      </c>
      <c r="BL18" s="83">
        <v>30.39568345323741</v>
      </c>
      <c r="BM18" s="83">
        <v>20.68345323741007</v>
      </c>
      <c r="BN18" s="83">
        <v>41.187050359712224</v>
      </c>
      <c r="BO18" s="57">
        <v>541</v>
      </c>
      <c r="BP18" s="57">
        <v>313</v>
      </c>
      <c r="BQ18" s="57">
        <v>228</v>
      </c>
      <c r="BR18" s="83">
        <v>7.9482439926062849</v>
      </c>
      <c r="BS18" s="83">
        <v>28.650646950092423</v>
      </c>
      <c r="BT18" s="83">
        <v>21.256931608133087</v>
      </c>
      <c r="BU18" s="78">
        <v>42.144177449168204</v>
      </c>
      <c r="BV18" s="62"/>
    </row>
    <row r="19" spans="2:74" ht="8.25" customHeight="1">
      <c r="B19" s="107">
        <v>159</v>
      </c>
      <c r="C19" s="74" t="s">
        <v>95</v>
      </c>
      <c r="D19" s="74">
        <f>VLOOKUP(B19,'2020_Rohdaten_BA'!$A$10:$E$59,3,FALSE)</f>
        <v>9833</v>
      </c>
      <c r="E19" s="74">
        <f>VLOOKUP(B19,'2020_Rohdaten_BA'!$A$10:$E$59,4,FALSE)</f>
        <v>6074</v>
      </c>
      <c r="F19" s="74">
        <f>VLOOKUP(B19,'2020_Rohdaten_BA'!$A$10:$E$59,5,FALSE)</f>
        <v>3759</v>
      </c>
      <c r="G19" s="74">
        <f>VLOOKUP(B19,'2020_Rohdaten_BA'!$A$10:$M$59,12,FALSE)</f>
        <v>28.180616292077698</v>
      </c>
      <c r="H19" s="74">
        <f>VLOOKUP(B19,'2020_Rohdaten_BA'!$A$10:$M$59,11,FALSE)</f>
        <v>28.678938269093866</v>
      </c>
      <c r="I19" s="74">
        <f>VLOOKUP(B19,'2020_Rohdaten_BA'!$A$10:$M$59,10,FALSE)</f>
        <v>25.31272246516831</v>
      </c>
      <c r="J19" s="74">
        <f>VLOOKUP(B19,'2020_Rohdaten_BA'!$A$10:$M$59,13,FALSE)</f>
        <v>17.827722973660123</v>
      </c>
      <c r="K19" s="193">
        <f>VLOOKUP(B19,'C4_Berechnung'!$A$10:I$61,3,FALSE)</f>
        <v>9450</v>
      </c>
      <c r="L19" s="193">
        <f>VLOOKUP(B19,'C4_Berechnung'!$A$10:$I$61,4,FALSE)</f>
        <v>5838</v>
      </c>
      <c r="M19" s="193">
        <f>VLOOKUP(B19,'C4_Berechnung'!$A$10:$I$61,5,FALSE)</f>
        <v>3612</v>
      </c>
      <c r="N19" s="115">
        <f>VLOOKUP(B19,'C4_Berechnung'!$A$10:$I$61,6,FALSE)</f>
        <v>28.582010582010582</v>
      </c>
      <c r="O19" s="115">
        <f>VLOOKUP(B19,'C4_Berechnung'!$A$10:$I$61,7,FALSE)</f>
        <v>28.264550264550266</v>
      </c>
      <c r="P19" s="115">
        <f>VLOOKUP(B19,'C4_Berechnung'!$A$10:$I$61,8,FALSE)</f>
        <v>24.825396825396826</v>
      </c>
      <c r="Q19" s="115">
        <f>VLOOKUP(B19,'C4_Berechnung'!$A$10:$I$61,9,FALSE)</f>
        <v>18.328042328042329</v>
      </c>
      <c r="R19" s="112">
        <v>8659</v>
      </c>
      <c r="S19" s="112">
        <v>5270</v>
      </c>
      <c r="T19" s="112">
        <v>3389</v>
      </c>
      <c r="U19" s="75">
        <v>29.114216422219659</v>
      </c>
      <c r="V19" s="75">
        <v>29.322092620394962</v>
      </c>
      <c r="W19" s="75">
        <v>23.33987758401663</v>
      </c>
      <c r="X19" s="75">
        <v>18.223813373368749</v>
      </c>
      <c r="Y19" s="112">
        <v>7778</v>
      </c>
      <c r="Z19" s="112">
        <v>4661</v>
      </c>
      <c r="AA19" s="112">
        <v>3117</v>
      </c>
      <c r="AB19" s="75">
        <v>23.592183080483416</v>
      </c>
      <c r="AC19" s="75">
        <v>29.622010799691438</v>
      </c>
      <c r="AD19" s="75">
        <v>28.992028799177167</v>
      </c>
      <c r="AE19" s="75">
        <v>17.793777320647983</v>
      </c>
      <c r="AF19" s="112">
        <v>7135</v>
      </c>
      <c r="AG19" s="112">
        <v>4274</v>
      </c>
      <c r="AH19" s="112">
        <v>2861</v>
      </c>
      <c r="AI19" s="75">
        <v>23.37771548703574</v>
      </c>
      <c r="AJ19" s="75">
        <v>29.964961457603362</v>
      </c>
      <c r="AK19" s="75">
        <v>27.498248072880166</v>
      </c>
      <c r="AL19" s="75">
        <v>19.159074982480728</v>
      </c>
      <c r="AM19" s="191">
        <f>Tabelle4[[#This Row],[31]]</f>
        <v>6297</v>
      </c>
      <c r="AN19" s="191">
        <f>Tabelle4[[#This Row],[32]]</f>
        <v>3748</v>
      </c>
      <c r="AO19" s="191">
        <f>Tabelle4[[#This Row],[33]]</f>
        <v>2549</v>
      </c>
      <c r="AP19" s="79">
        <f>Tabelle4[[#This Row],[34]]</f>
        <v>27.584564078132445</v>
      </c>
      <c r="AQ19" s="79">
        <f>Tabelle4[[#This Row],[35]]</f>
        <v>18.040336668254724</v>
      </c>
      <c r="AR19" s="79">
        <f>Tabelle4[[#This Row],[36]]</f>
        <v>14.419564872161347</v>
      </c>
      <c r="AS19" s="79">
        <f>Tabelle4[[#This Row],[37]]</f>
        <v>12.10100047641734</v>
      </c>
      <c r="AT19" s="191">
        <f>Tabelle4[[#This Row],[38]]</f>
        <v>5660</v>
      </c>
      <c r="AU19" s="191">
        <f>Tabelle4[[#This Row],[39]]</f>
        <v>3317</v>
      </c>
      <c r="AV19" s="191">
        <f>Tabelle4[[#This Row],[40]]</f>
        <v>2343</v>
      </c>
      <c r="AW19" s="79">
        <f>Tabelle4[[#This Row],[41]]</f>
        <v>28.533568904593636</v>
      </c>
      <c r="AX19" s="79">
        <f>Tabelle4[[#This Row],[42]]</f>
        <v>29.522968197879855</v>
      </c>
      <c r="AY19" s="79">
        <f>Tabelle4[[#This Row],[43]]</f>
        <v>22.402826855123674</v>
      </c>
      <c r="AZ19" s="79">
        <f>Tabelle4[[#This Row],[44]]</f>
        <v>19.540636042402827</v>
      </c>
      <c r="BA19" s="191">
        <f>Tabelle4[[#This Row],[45]]</f>
        <v>5218</v>
      </c>
      <c r="BB19" s="191">
        <f>Tabelle4[[#This Row],[46]]</f>
        <v>3075</v>
      </c>
      <c r="BC19" s="191">
        <f>Tabelle4[[#This Row],[47]]</f>
        <v>2143</v>
      </c>
      <c r="BD19" s="79">
        <f>Tabelle4[[#This Row],[48]]</f>
        <v>27.098505174396319</v>
      </c>
      <c r="BE19" s="79">
        <f>Tabelle4[[#This Row],[49]]</f>
        <v>29.781525488692985</v>
      </c>
      <c r="BF19" s="79">
        <f>Tabelle4[[#This Row],[50]]</f>
        <v>22.575699501724799</v>
      </c>
      <c r="BG19" s="79">
        <f>Tabelle4[[#This Row],[51]]</f>
        <v>20.544269835185894</v>
      </c>
      <c r="BH19" s="191">
        <f>Tabelle4[[#This Row],[52]]</f>
        <v>4656</v>
      </c>
      <c r="BI19" s="191">
        <f>Tabelle4[[#This Row],[53]]</f>
        <v>2780</v>
      </c>
      <c r="BJ19" s="191">
        <f>Tabelle4[[#This Row],[54]]</f>
        <v>1876</v>
      </c>
      <c r="BK19" s="79">
        <f>Tabelle4[[#This Row],[55]]</f>
        <v>20.36082474226804</v>
      </c>
      <c r="BL19" s="79">
        <f>Tabelle4[[#This Row],[56]]</f>
        <v>26.396048109965637</v>
      </c>
      <c r="BM19" s="79">
        <f>Tabelle4[[#This Row],[57]]</f>
        <v>10.352233676975946</v>
      </c>
      <c r="BN19" s="79">
        <f>Tabelle4[[#This Row],[58]]</f>
        <v>36.404639175257728</v>
      </c>
      <c r="BO19" s="191">
        <f>Tabelle4[[#This Row],[59]]</f>
        <v>4434</v>
      </c>
      <c r="BP19" s="191">
        <f>Tabelle4[[#This Row],[60]]</f>
        <v>2611</v>
      </c>
      <c r="BQ19" s="191">
        <f>Tabelle4[[#This Row],[61]]</f>
        <v>1823</v>
      </c>
      <c r="BR19" s="79">
        <f>Tabelle4[[#This Row],[62]]</f>
        <v>20.365358592692829</v>
      </c>
      <c r="BS19" s="79">
        <f>Tabelle4[[#This Row],[63]]</f>
        <v>27.06359945872801</v>
      </c>
      <c r="BT19" s="79">
        <f>Tabelle4[[#This Row],[64]]</f>
        <v>25.146594497068108</v>
      </c>
      <c r="BU19" s="79">
        <f>Tabelle4[[#This Row],[65]]</f>
        <v>27.424447451511057</v>
      </c>
      <c r="BV19" s="62"/>
    </row>
    <row r="20" spans="2:74" s="54" customFormat="1" ht="16.5" customHeight="1">
      <c r="B20" s="108">
        <v>1</v>
      </c>
      <c r="C20" s="84" t="s">
        <v>154</v>
      </c>
      <c r="D20" s="74">
        <f>VLOOKUP(B20,'2020_Rohdaten_BA'!$A$10:$E$59,3,FALSE)</f>
        <v>53466</v>
      </c>
      <c r="E20" s="74">
        <f>VLOOKUP(B20,'2020_Rohdaten_BA'!$A$10:$E$59,4,FALSE)</f>
        <v>35528</v>
      </c>
      <c r="F20" s="74">
        <f>VLOOKUP(B20,'2020_Rohdaten_BA'!$A$10:$E$59,5,FALSE)</f>
        <v>17938</v>
      </c>
      <c r="G20" s="74">
        <f>VLOOKUP(B20,'2020_Rohdaten_BA'!$A$10:$M$59,12,FALSE)</f>
        <v>20.459731418097483</v>
      </c>
      <c r="H20" s="74">
        <f>VLOOKUP(B20,'2020_Rohdaten_BA'!$A$10:$M$59,11,FALSE)</f>
        <v>32.289679422436691</v>
      </c>
      <c r="I20" s="74">
        <f>VLOOKUP(B20,'2020_Rohdaten_BA'!$A$10:$M$59,10,FALSE)</f>
        <v>22.524595069763961</v>
      </c>
      <c r="J20" s="74">
        <f>VLOOKUP(B20,'2020_Rohdaten_BA'!$A$10:$M$59,13,FALSE)</f>
        <v>24.725994089701867</v>
      </c>
      <c r="K20" s="193">
        <f>VLOOKUP(B20,'C4_Berechnung'!$A$10:I$61,3,FALSE)</f>
        <v>51596</v>
      </c>
      <c r="L20" s="193">
        <f>VLOOKUP(B20,'C4_Berechnung'!$A$10:$I$61,4,FALSE)</f>
        <v>34403</v>
      </c>
      <c r="M20" s="193">
        <f>VLOOKUP(B20,'C4_Berechnung'!$A$10:$I$61,5,FALSE)</f>
        <v>17193</v>
      </c>
      <c r="N20" s="115">
        <f>VLOOKUP(B20,'C4_Berechnung'!$A$10:$I$61,6,FALSE)</f>
        <v>19.635243042096288</v>
      </c>
      <c r="O20" s="115">
        <f>VLOOKUP(B20,'C4_Berechnung'!$A$10:$I$61,7,FALSE)</f>
        <v>32.159469726335374</v>
      </c>
      <c r="P20" s="115">
        <f>VLOOKUP(B20,'C4_Berechnung'!$A$10:$I$61,8,FALSE)</f>
        <v>22.470734165439183</v>
      </c>
      <c r="Q20" s="115">
        <f>VLOOKUP(B20,'C4_Berechnung'!$A$10:$I$61,9,FALSE)</f>
        <v>25.734553066129159</v>
      </c>
      <c r="R20" s="113">
        <v>47066</v>
      </c>
      <c r="S20" s="113">
        <v>31429</v>
      </c>
      <c r="T20" s="113">
        <v>15637</v>
      </c>
      <c r="U20" s="85">
        <v>19.164577401946204</v>
      </c>
      <c r="V20" s="85">
        <v>33.208685675434495</v>
      </c>
      <c r="W20" s="85">
        <v>21.828921089533846</v>
      </c>
      <c r="X20" s="85">
        <v>25.797815833085451</v>
      </c>
      <c r="Y20" s="113">
        <v>41924</v>
      </c>
      <c r="Z20" s="113">
        <v>27781</v>
      </c>
      <c r="AA20" s="113">
        <v>14143</v>
      </c>
      <c r="AB20" s="85">
        <v>20.804312565594884</v>
      </c>
      <c r="AC20" s="85">
        <v>33.863658047896195</v>
      </c>
      <c r="AD20" s="85">
        <v>19.103616067169163</v>
      </c>
      <c r="AE20" s="85">
        <v>26.228413319339754</v>
      </c>
      <c r="AF20" s="113">
        <v>37992</v>
      </c>
      <c r="AG20" s="113">
        <v>25064</v>
      </c>
      <c r="AH20" s="113">
        <v>12928</v>
      </c>
      <c r="AI20" s="85">
        <v>19.912086755106337</v>
      </c>
      <c r="AJ20" s="85">
        <v>34.415140029479893</v>
      </c>
      <c r="AK20" s="85">
        <v>19.075068435460096</v>
      </c>
      <c r="AL20" s="85">
        <v>26.597704779953673</v>
      </c>
      <c r="AM20" s="86">
        <v>34645</v>
      </c>
      <c r="AN20" s="86">
        <v>22784</v>
      </c>
      <c r="AO20" s="86">
        <v>11861</v>
      </c>
      <c r="AP20" s="87">
        <v>19.255303795641499</v>
      </c>
      <c r="AQ20" s="87">
        <v>34.15500072160485</v>
      </c>
      <c r="AR20" s="87">
        <v>19.445807475826239</v>
      </c>
      <c r="AS20" s="105">
        <v>27.143888006927408</v>
      </c>
      <c r="AT20" s="86">
        <v>31675</v>
      </c>
      <c r="AU20" s="86">
        <v>20955</v>
      </c>
      <c r="AV20" s="86">
        <v>10720</v>
      </c>
      <c r="AW20" s="87">
        <v>19.005524861878452</v>
      </c>
      <c r="AX20" s="87">
        <v>33.764798737174431</v>
      </c>
      <c r="AY20" s="87">
        <v>18.771902131018152</v>
      </c>
      <c r="AZ20" s="87">
        <v>28.457774269928965</v>
      </c>
      <c r="BA20" s="86">
        <v>29844</v>
      </c>
      <c r="BB20" s="86">
        <v>19733</v>
      </c>
      <c r="BC20" s="86">
        <v>10111</v>
      </c>
      <c r="BD20" s="87">
        <v>16.743734083902961</v>
      </c>
      <c r="BE20" s="87">
        <v>30.907385069025601</v>
      </c>
      <c r="BF20" s="87">
        <v>16.968234821069561</v>
      </c>
      <c r="BG20" s="87">
        <v>35.380646026001884</v>
      </c>
      <c r="BH20" s="86">
        <v>25113</v>
      </c>
      <c r="BI20" s="86">
        <v>16687</v>
      </c>
      <c r="BJ20" s="86">
        <v>8426</v>
      </c>
      <c r="BK20" s="88">
        <v>13.725958666825946</v>
      </c>
      <c r="BL20" s="88">
        <v>33.030701230438417</v>
      </c>
      <c r="BM20" s="88">
        <v>21.932863457173575</v>
      </c>
      <c r="BN20" s="88">
        <v>31.310476645562069</v>
      </c>
      <c r="BO20" s="86">
        <v>23119</v>
      </c>
      <c r="BP20" s="86">
        <v>15462</v>
      </c>
      <c r="BQ20" s="86">
        <v>7657</v>
      </c>
      <c r="BR20" s="88">
        <v>13.491067952766123</v>
      </c>
      <c r="BS20" s="88">
        <v>34.789567022795104</v>
      </c>
      <c r="BT20" s="88">
        <v>22.924866992516975</v>
      </c>
      <c r="BU20" s="89">
        <v>28.794498031921805</v>
      </c>
      <c r="BV20" s="106"/>
    </row>
    <row r="21" spans="2:74" ht="8.25" customHeight="1">
      <c r="B21" s="107">
        <v>241</v>
      </c>
      <c r="C21" s="74" t="s">
        <v>137</v>
      </c>
      <c r="D21" s="74">
        <f>VLOOKUP(B21,'2020_Rohdaten_BA'!$A$10:$E$59,3,FALSE)</f>
        <v>62632</v>
      </c>
      <c r="E21" s="74">
        <f>VLOOKUP(B21,'2020_Rohdaten_BA'!$A$10:$E$59,4,FALSE)</f>
        <v>38889</v>
      </c>
      <c r="F21" s="74">
        <f>VLOOKUP(B21,'2020_Rohdaten_BA'!$A$10:$E$59,5,FALSE)</f>
        <v>23743</v>
      </c>
      <c r="G21" s="74">
        <f>VLOOKUP(B21,'2020_Rohdaten_BA'!$A$10:$M$59,12,FALSE)</f>
        <v>13.745369779026696</v>
      </c>
      <c r="H21" s="74">
        <f>VLOOKUP(B21,'2020_Rohdaten_BA'!$A$10:$M$59,11,FALSE)</f>
        <v>32.943223911099757</v>
      </c>
      <c r="I21" s="74">
        <f>VLOOKUP(B21,'2020_Rohdaten_BA'!$A$10:$M$59,10,FALSE)</f>
        <v>27.765359560607997</v>
      </c>
      <c r="J21" s="74">
        <f>VLOOKUP(B21,'2020_Rohdaten_BA'!$A$10:$M$59,13,FALSE)</f>
        <v>25.54604674926555</v>
      </c>
      <c r="K21" s="193">
        <f>VLOOKUP(B21,'C4_Berechnung'!$A$10:I$61,3,FALSE)</f>
        <v>60737</v>
      </c>
      <c r="L21" s="193">
        <f>VLOOKUP(B21,'C4_Berechnung'!$A$10:$I$61,4,FALSE)</f>
        <v>38040</v>
      </c>
      <c r="M21" s="193">
        <f>VLOOKUP(B21,'C4_Berechnung'!$A$10:$I$61,5,FALSE)</f>
        <v>22697</v>
      </c>
      <c r="N21" s="115">
        <f>VLOOKUP(B21,'C4_Berechnung'!$A$10:$I$61,6,FALSE)</f>
        <v>13.260450796055123</v>
      </c>
      <c r="O21" s="115">
        <f>VLOOKUP(B21,'C4_Berechnung'!$A$10:$I$61,7,FALSE)</f>
        <v>32.5057213889392</v>
      </c>
      <c r="P21" s="115">
        <f>VLOOKUP(B21,'C4_Berechnung'!$A$10:$I$61,8,FALSE)</f>
        <v>27.582857236939592</v>
      </c>
      <c r="Q21" s="115">
        <f>VLOOKUP(B21,'C4_Berechnung'!$A$10:$I$61,9,FALSE)</f>
        <v>26.650970578066087</v>
      </c>
      <c r="R21" s="112">
        <v>56204</v>
      </c>
      <c r="S21" s="112">
        <v>35024</v>
      </c>
      <c r="T21" s="112">
        <v>21180</v>
      </c>
      <c r="U21" s="75">
        <v>12.773112234004696</v>
      </c>
      <c r="V21" s="75">
        <v>32.485232367803</v>
      </c>
      <c r="W21" s="75">
        <v>26.638673404028186</v>
      </c>
      <c r="X21" s="75">
        <v>28.102981994164118</v>
      </c>
      <c r="Y21" s="112">
        <v>51403</v>
      </c>
      <c r="Z21" s="112">
        <v>31628</v>
      </c>
      <c r="AA21" s="112">
        <v>19775</v>
      </c>
      <c r="AB21" s="75">
        <v>25.51991128922436</v>
      </c>
      <c r="AC21" s="75">
        <v>33.013637336342242</v>
      </c>
      <c r="AD21" s="75">
        <v>12.528451646791044</v>
      </c>
      <c r="AE21" s="75">
        <v>28.937999727642357</v>
      </c>
      <c r="AF21" s="112">
        <v>47129</v>
      </c>
      <c r="AG21" s="112">
        <v>28379</v>
      </c>
      <c r="AH21" s="112">
        <v>18750</v>
      </c>
      <c r="AI21" s="75">
        <v>25.226505972967811</v>
      </c>
      <c r="AJ21" s="75">
        <v>33.274629209191794</v>
      </c>
      <c r="AK21" s="75">
        <v>12.376668293407455</v>
      </c>
      <c r="AL21" s="75">
        <v>29.12219652443294</v>
      </c>
      <c r="AM21" s="57">
        <v>42697</v>
      </c>
      <c r="AN21" s="57">
        <v>25611</v>
      </c>
      <c r="AO21" s="57">
        <v>17086</v>
      </c>
      <c r="AP21" s="29">
        <v>11.768976743096704</v>
      </c>
      <c r="AQ21" s="29">
        <v>33.599550319694593</v>
      </c>
      <c r="AR21" s="29">
        <v>24.683233014029089</v>
      </c>
      <c r="AS21" s="77">
        <v>29.948239923179617</v>
      </c>
      <c r="AT21" s="57">
        <v>38784</v>
      </c>
      <c r="AU21" s="57">
        <v>23178</v>
      </c>
      <c r="AV21" s="57">
        <v>15606</v>
      </c>
      <c r="AW21" s="29">
        <v>11.636241749174918</v>
      </c>
      <c r="AX21" s="29">
        <v>33.369430693069305</v>
      </c>
      <c r="AY21" s="29">
        <v>24.100144389438942</v>
      </c>
      <c r="AZ21" s="29">
        <v>30.89418316831684</v>
      </c>
      <c r="BA21" s="57">
        <v>36262</v>
      </c>
      <c r="BB21" s="57">
        <v>21449</v>
      </c>
      <c r="BC21" s="57">
        <v>14813</v>
      </c>
      <c r="BD21" s="29">
        <v>9.6961006011802997</v>
      </c>
      <c r="BE21" s="29">
        <v>29.253764271137829</v>
      </c>
      <c r="BF21" s="29">
        <v>21.071645248469473</v>
      </c>
      <c r="BG21" s="29">
        <v>39.978489879212397</v>
      </c>
      <c r="BH21" s="57">
        <v>31033</v>
      </c>
      <c r="BI21" s="57">
        <v>18295</v>
      </c>
      <c r="BJ21" s="57">
        <v>12738</v>
      </c>
      <c r="BK21" s="83">
        <v>8.139722231173268</v>
      </c>
      <c r="BL21" s="83">
        <v>28.949827602874361</v>
      </c>
      <c r="BM21" s="83">
        <v>22.356845938194823</v>
      </c>
      <c r="BN21" s="83">
        <v>40.553604227757546</v>
      </c>
      <c r="BO21" s="57">
        <v>29580</v>
      </c>
      <c r="BP21" s="57">
        <v>17491</v>
      </c>
      <c r="BQ21" s="57">
        <v>12089</v>
      </c>
      <c r="BR21" s="83">
        <v>7.873563218390804</v>
      </c>
      <c r="BS21" s="83">
        <v>29.486139283299529</v>
      </c>
      <c r="BT21" s="83">
        <v>22.809330628803245</v>
      </c>
      <c r="BU21" s="78">
        <v>39.830966869506412</v>
      </c>
      <c r="BV21" s="62"/>
    </row>
    <row r="22" spans="2:74" ht="8.25" customHeight="1">
      <c r="B22" s="107">
        <v>241001</v>
      </c>
      <c r="C22" s="74" t="s">
        <v>218</v>
      </c>
      <c r="D22" s="74">
        <f>'2020_5-1-3_LSN_Ergänzung'!C48</f>
        <v>38815</v>
      </c>
      <c r="E22" s="74">
        <f>'2020_5-1-3_LSN_Ergänzung'!D48</f>
        <v>22979</v>
      </c>
      <c r="F22" s="74">
        <f>'2020_5-1-3_LSN_Ergänzung'!E48</f>
        <v>15836</v>
      </c>
      <c r="G22" s="74">
        <f>'2020_5-1-3_LSN_Ergänzung'!F48</f>
        <v>17.227875821203142</v>
      </c>
      <c r="H22" s="74">
        <f>'2020_5-1-3_LSN_Ergänzung'!G48</f>
        <v>32.36120056679119</v>
      </c>
      <c r="I22" s="74">
        <f>'2020_5-1-3_LSN_Ergänzung'!H48</f>
        <v>27.053973979131779</v>
      </c>
      <c r="J22" s="74">
        <f>'2020_5-1-3_LSN_Ergänzung'!I48</f>
        <v>23.356949632873889</v>
      </c>
      <c r="K22" s="193">
        <f>VLOOKUP(B22,'C4_Berechnung'!$A$10:I$61,3,FALSE)</f>
        <v>38360</v>
      </c>
      <c r="L22" s="193">
        <f>VLOOKUP(B22,'C4_Berechnung'!$A$10:$I$61,4,FALSE)</f>
        <v>23217</v>
      </c>
      <c r="M22" s="193">
        <f>VLOOKUP(B22,'C4_Berechnung'!$A$10:$I$61,5,FALSE)</f>
        <v>15143</v>
      </c>
      <c r="N22" s="115">
        <f>VLOOKUP(B22,'C4_Berechnung'!$A$10:$I$61,6,FALSE)</f>
        <v>16.441605839416059</v>
      </c>
      <c r="O22" s="115">
        <f>VLOOKUP(B22,'C4_Berechnung'!$A$10:$I$61,7,FALSE)</f>
        <v>31.850886339937436</v>
      </c>
      <c r="P22" s="115">
        <f>VLOOKUP(B22,'C4_Berechnung'!$A$10:$I$61,8,FALSE)</f>
        <v>26.736183524504693</v>
      </c>
      <c r="Q22" s="115">
        <f>VLOOKUP(B22,'C4_Berechnung'!$A$10:$I$61,9,FALSE)</f>
        <v>24.971324296141812</v>
      </c>
      <c r="R22" s="112">
        <v>35942</v>
      </c>
      <c r="S22" s="112">
        <v>21620</v>
      </c>
      <c r="T22" s="112">
        <v>14322</v>
      </c>
      <c r="U22" s="75">
        <v>15.644649713427189</v>
      </c>
      <c r="V22" s="75">
        <v>32.073896833787771</v>
      </c>
      <c r="W22" s="75">
        <v>25.699738467531024</v>
      </c>
      <c r="X22" s="75">
        <v>26.581714985254017</v>
      </c>
      <c r="Y22" s="112">
        <v>33601</v>
      </c>
      <c r="Z22" s="112">
        <v>20038</v>
      </c>
      <c r="AA22" s="112">
        <v>13563</v>
      </c>
      <c r="AB22" s="75">
        <v>24.886164102258864</v>
      </c>
      <c r="AC22" s="75">
        <v>32.046665277819116</v>
      </c>
      <c r="AD22" s="75">
        <v>15.213832921639236</v>
      </c>
      <c r="AE22" s="75">
        <v>27.853337698282786</v>
      </c>
      <c r="AF22" s="112">
        <v>31290</v>
      </c>
      <c r="AG22" s="112">
        <v>18178</v>
      </c>
      <c r="AH22" s="112">
        <v>13112</v>
      </c>
      <c r="AI22" s="75">
        <v>24.749121124960052</v>
      </c>
      <c r="AJ22" s="75">
        <v>32.336209651645895</v>
      </c>
      <c r="AK22" s="75">
        <v>14.988814317673377</v>
      </c>
      <c r="AL22" s="75">
        <v>27.925854905720676</v>
      </c>
      <c r="AM22" s="57">
        <v>28583</v>
      </c>
      <c r="AN22" s="57">
        <v>16567</v>
      </c>
      <c r="AO22" s="57">
        <v>12016</v>
      </c>
      <c r="AP22" s="29">
        <v>14.298709022845749</v>
      </c>
      <c r="AQ22" s="29">
        <v>32.613791414477141</v>
      </c>
      <c r="AR22" s="29">
        <v>24.248679284889622</v>
      </c>
      <c r="AS22" s="77">
        <v>28.838820277787491</v>
      </c>
      <c r="AT22" s="57">
        <v>25406</v>
      </c>
      <c r="AU22" s="57">
        <v>14610</v>
      </c>
      <c r="AV22" s="57">
        <v>10796</v>
      </c>
      <c r="AW22" s="29">
        <v>14.532000314886249</v>
      </c>
      <c r="AX22" s="29">
        <v>33.043375580571521</v>
      </c>
      <c r="AY22" s="29">
        <v>23.60072423836889</v>
      </c>
      <c r="AZ22" s="29">
        <v>28.823899866173349</v>
      </c>
      <c r="BA22" s="57">
        <v>23903</v>
      </c>
      <c r="BB22" s="57">
        <v>13643</v>
      </c>
      <c r="BC22" s="57">
        <v>10260</v>
      </c>
      <c r="BD22" s="29">
        <v>12.282977032171694</v>
      </c>
      <c r="BE22" s="29">
        <v>29.017278165920597</v>
      </c>
      <c r="BF22" s="29">
        <v>21.147973057775175</v>
      </c>
      <c r="BG22" s="29">
        <v>37.55177174413253</v>
      </c>
      <c r="BH22" s="57">
        <v>20895</v>
      </c>
      <c r="BI22" s="57">
        <v>11991</v>
      </c>
      <c r="BJ22" s="57">
        <v>8904</v>
      </c>
      <c r="BK22" s="83">
        <v>10.284757118927972</v>
      </c>
      <c r="BL22" s="83">
        <v>30.437903804737974</v>
      </c>
      <c r="BM22" s="83">
        <v>23.129935391241922</v>
      </c>
      <c r="BN22" s="83">
        <v>36.147403685092129</v>
      </c>
      <c r="BO22" s="57">
        <v>20029</v>
      </c>
      <c r="BP22" s="57">
        <v>11533</v>
      </c>
      <c r="BQ22" s="57">
        <v>8496</v>
      </c>
      <c r="BR22" s="83">
        <v>10.000499276049728</v>
      </c>
      <c r="BS22" s="83">
        <v>31.149832742523344</v>
      </c>
      <c r="BT22" s="83">
        <v>23.106495581406961</v>
      </c>
      <c r="BU22" s="78">
        <v>35.743172400019965</v>
      </c>
      <c r="BV22" s="62"/>
    </row>
    <row r="23" spans="2:74" ht="8.25" customHeight="1">
      <c r="B23" s="107">
        <v>241999</v>
      </c>
      <c r="C23" s="74" t="s">
        <v>219</v>
      </c>
      <c r="D23" s="74">
        <f>'2020_5-1-3_LSN_Ergänzung'!C49</f>
        <v>23817</v>
      </c>
      <c r="E23" s="74">
        <f>'2020_5-1-3_LSN_Ergänzung'!D49</f>
        <v>15910</v>
      </c>
      <c r="F23" s="74">
        <f>'2020_5-1-3_LSN_Ergänzung'!E49</f>
        <v>7907</v>
      </c>
      <c r="G23" s="74">
        <f>'2020_5-1-3_LSN_Ergänzung'!F49</f>
        <v>8.0698660620565139</v>
      </c>
      <c r="H23" s="74">
        <f>'2020_5-1-3_LSN_Ergänzung'!G49</f>
        <v>33.891757987991774</v>
      </c>
      <c r="I23" s="74">
        <f>'2020_5-1-3_LSN_Ergänzung'!H49</f>
        <v>28.924717638661463</v>
      </c>
      <c r="J23" s="74">
        <f>'2020_5-1-3_LSN_Ergänzung'!I49</f>
        <v>29.113658311290251</v>
      </c>
      <c r="K23" s="193">
        <f>VLOOKUP(B23,'C4_Berechnung'!$A$10:I$61,3,FALSE)</f>
        <v>22377</v>
      </c>
      <c r="L23" s="193">
        <f>VLOOKUP(B23,'C4_Berechnung'!$A$10:$I$61,4,FALSE)</f>
        <v>14823</v>
      </c>
      <c r="M23" s="193">
        <f>VLOOKUP(B23,'C4_Berechnung'!$A$10:$I$61,5,FALSE)</f>
        <v>7554</v>
      </c>
      <c r="N23" s="115">
        <f>VLOOKUP(B23,'C4_Berechnung'!$A$10:$I$61,6,FALSE)</f>
        <v>7.8071233856191622</v>
      </c>
      <c r="O23" s="115">
        <f>VLOOKUP(B23,'C4_Berechnung'!$A$10:$I$61,7,FALSE)</f>
        <v>33.628279036510705</v>
      </c>
      <c r="P23" s="115">
        <f>VLOOKUP(B23,'C4_Berechnung'!$A$10:$I$61,8,FALSE)</f>
        <v>29.034276265808646</v>
      </c>
      <c r="Q23" s="115">
        <f>VLOOKUP(B23,'C4_Berechnung'!$A$10:$I$61,9,FALSE)</f>
        <v>29.530321312061492</v>
      </c>
      <c r="R23" s="112">
        <v>20262</v>
      </c>
      <c r="S23" s="112">
        <v>13404</v>
      </c>
      <c r="T23" s="112">
        <v>6858</v>
      </c>
      <c r="U23" s="75">
        <v>7.6793998618102846</v>
      </c>
      <c r="V23" s="75">
        <v>33.214885006415948</v>
      </c>
      <c r="W23" s="75">
        <v>28.304214786299475</v>
      </c>
      <c r="X23" s="75">
        <v>30.801500345474288</v>
      </c>
      <c r="Y23" s="112">
        <v>17802</v>
      </c>
      <c r="Z23" s="112">
        <v>11590</v>
      </c>
      <c r="AA23" s="112">
        <v>6212</v>
      </c>
      <c r="AB23" s="75">
        <v>26.716099314683746</v>
      </c>
      <c r="AC23" s="75">
        <v>34.838782159307939</v>
      </c>
      <c r="AD23" s="75">
        <v>7.4598359734861255</v>
      </c>
      <c r="AE23" s="75">
        <v>30.985282552522186</v>
      </c>
      <c r="AF23" s="112">
        <v>15839</v>
      </c>
      <c r="AG23" s="112">
        <v>10201</v>
      </c>
      <c r="AH23" s="112">
        <v>5638</v>
      </c>
      <c r="AI23" s="75">
        <v>26.16958141296799</v>
      </c>
      <c r="AJ23" s="75">
        <v>35.128480333354375</v>
      </c>
      <c r="AK23" s="75">
        <v>7.216364669486711</v>
      </c>
      <c r="AL23" s="75">
        <v>31.485573584190924</v>
      </c>
      <c r="AM23" s="57">
        <v>14114</v>
      </c>
      <c r="AN23" s="57">
        <v>9044</v>
      </c>
      <c r="AO23" s="57">
        <v>5070</v>
      </c>
      <c r="AP23" s="29">
        <v>6.6458835199093098</v>
      </c>
      <c r="AQ23" s="29">
        <v>35.595862264418308</v>
      </c>
      <c r="AR23" s="29">
        <v>25.563270511548819</v>
      </c>
      <c r="AS23" s="77">
        <v>32.194983704123558</v>
      </c>
      <c r="AT23" s="57">
        <v>13378</v>
      </c>
      <c r="AU23" s="57">
        <v>8568</v>
      </c>
      <c r="AV23" s="57">
        <v>4810</v>
      </c>
      <c r="AW23" s="29">
        <v>6.1369412468231426</v>
      </c>
      <c r="AX23" s="29">
        <v>33.988638062490658</v>
      </c>
      <c r="AY23" s="29">
        <v>25.04858723277022</v>
      </c>
      <c r="AZ23" s="29">
        <v>34.825833457915984</v>
      </c>
      <c r="BA23" s="57">
        <v>12359</v>
      </c>
      <c r="BB23" s="57">
        <v>7806</v>
      </c>
      <c r="BC23" s="57">
        <v>4553</v>
      </c>
      <c r="BD23" s="29">
        <v>4.692936321708876</v>
      </c>
      <c r="BE23" s="29">
        <v>29.711141678129298</v>
      </c>
      <c r="BF23" s="29">
        <v>20.924022979205436</v>
      </c>
      <c r="BG23" s="29">
        <v>44.671899020956396</v>
      </c>
      <c r="BH23" s="57"/>
      <c r="BI23" s="57"/>
      <c r="BJ23" s="57"/>
      <c r="BK23" s="83">
        <v>3.7186821858354699</v>
      </c>
      <c r="BL23" s="83">
        <v>25.882817123693037</v>
      </c>
      <c r="BM23" s="83">
        <v>20.763464194121127</v>
      </c>
      <c r="BN23" s="83">
        <v>49.635036496350367</v>
      </c>
      <c r="BO23" s="57">
        <v>9551</v>
      </c>
      <c r="BP23" s="57">
        <v>5958</v>
      </c>
      <c r="BQ23" s="57">
        <v>3593</v>
      </c>
      <c r="BR23" s="83">
        <v>3.4132551565281126</v>
      </c>
      <c r="BS23" s="83">
        <v>25.997277771961052</v>
      </c>
      <c r="BT23" s="83">
        <v>22.18615851743273</v>
      </c>
      <c r="BU23" s="78">
        <v>48.403308554078109</v>
      </c>
      <c r="BV23" s="62"/>
    </row>
    <row r="24" spans="2:74" ht="8.25" customHeight="1">
      <c r="B24" s="107">
        <v>251</v>
      </c>
      <c r="C24" s="74" t="s">
        <v>101</v>
      </c>
      <c r="D24" s="74">
        <f>VLOOKUP(B24,'2020_Rohdaten_BA'!$A$10:$E$59,3,FALSE)</f>
        <v>6594</v>
      </c>
      <c r="E24" s="74">
        <f>VLOOKUP(B24,'2020_Rohdaten_BA'!$A$10:$E$59,4,FALSE)</f>
        <v>4544</v>
      </c>
      <c r="F24" s="74">
        <f>VLOOKUP(B24,'2020_Rohdaten_BA'!$A$10:$E$59,5,FALSE)</f>
        <v>2050</v>
      </c>
      <c r="G24" s="74">
        <f>VLOOKUP(B24,'2020_Rohdaten_BA'!$A$10:$M$59,12,FALSE)</f>
        <v>7.2338489535941761</v>
      </c>
      <c r="H24" s="74">
        <f>VLOOKUP(B24,'2020_Rohdaten_BA'!$A$10:$M$59,11,FALSE)</f>
        <v>32.954200788595692</v>
      </c>
      <c r="I24" s="74">
        <f>VLOOKUP(B24,'2020_Rohdaten_BA'!$A$10:$M$59,10,FALSE)</f>
        <v>24.340309372156504</v>
      </c>
      <c r="J24" s="74">
        <f>VLOOKUP(B24,'2020_Rohdaten_BA'!$A$10:$M$59,13,FALSE)</f>
        <v>35.471640885653628</v>
      </c>
      <c r="K24" s="193">
        <f>VLOOKUP(B24,'C4_Berechnung'!$A$10:I$61,3,FALSE)</f>
        <v>6222</v>
      </c>
      <c r="L24" s="193">
        <f>VLOOKUP(B24,'C4_Berechnung'!$A$10:$I$61,4,FALSE)</f>
        <v>4331</v>
      </c>
      <c r="M24" s="193">
        <f>VLOOKUP(B24,'C4_Berechnung'!$A$10:$I$61,5,FALSE)</f>
        <v>1891</v>
      </c>
      <c r="N24" s="115">
        <f>VLOOKUP(B24,'C4_Berechnung'!$A$10:$I$61,6,FALSE)</f>
        <v>7.0395371263259401</v>
      </c>
      <c r="O24" s="115">
        <f>VLOOKUP(B24,'C4_Berechnung'!$A$10:$I$61,7,FALSE)</f>
        <v>31.870781099324976</v>
      </c>
      <c r="P24" s="115">
        <f>VLOOKUP(B24,'C4_Berechnung'!$A$10:$I$61,8,FALSE)</f>
        <v>25.281260045001606</v>
      </c>
      <c r="Q24" s="115">
        <f>VLOOKUP(B24,'C4_Berechnung'!$A$10:$I$61,9,FALSE)</f>
        <v>35.808421729347479</v>
      </c>
      <c r="R24" s="112">
        <v>5644</v>
      </c>
      <c r="S24" s="112">
        <v>3930</v>
      </c>
      <c r="T24" s="112">
        <v>1714</v>
      </c>
      <c r="U24" s="75">
        <v>6.785967399007796</v>
      </c>
      <c r="V24" s="75">
        <v>32.246633593196314</v>
      </c>
      <c r="W24" s="75">
        <v>23.493975903614459</v>
      </c>
      <c r="X24" s="75">
        <v>37.473423104181428</v>
      </c>
      <c r="Y24" s="112">
        <v>4811</v>
      </c>
      <c r="Z24" s="112">
        <v>3330</v>
      </c>
      <c r="AA24" s="112">
        <v>1481</v>
      </c>
      <c r="AB24" s="75">
        <v>21.575556017459988</v>
      </c>
      <c r="AC24" s="75">
        <v>33.257119102057786</v>
      </c>
      <c r="AD24" s="75">
        <v>7.690708792350863</v>
      </c>
      <c r="AE24" s="75">
        <v>37.476616088131365</v>
      </c>
      <c r="AF24" s="112">
        <v>4067</v>
      </c>
      <c r="AG24" s="112">
        <v>2806</v>
      </c>
      <c r="AH24" s="112">
        <v>1261</v>
      </c>
      <c r="AI24" s="75">
        <v>20.088517334644703</v>
      </c>
      <c r="AJ24" s="75">
        <v>32.579296778952546</v>
      </c>
      <c r="AK24" s="75">
        <v>7.9419719695106954</v>
      </c>
      <c r="AL24" s="75">
        <v>39.390213916892058</v>
      </c>
      <c r="AM24" s="57">
        <v>3781</v>
      </c>
      <c r="AN24" s="57">
        <v>2662</v>
      </c>
      <c r="AO24" s="57">
        <v>1119</v>
      </c>
      <c r="AP24" s="29">
        <v>7.8550647976725729</v>
      </c>
      <c r="AQ24" s="29">
        <v>32.002115842369747</v>
      </c>
      <c r="AR24" s="29">
        <v>23.618090452261306</v>
      </c>
      <c r="AS24" s="77">
        <v>36.524728907696378</v>
      </c>
      <c r="AT24" s="57">
        <v>3017</v>
      </c>
      <c r="AU24" s="57">
        <v>2084</v>
      </c>
      <c r="AV24" s="57">
        <v>933</v>
      </c>
      <c r="AW24" s="29">
        <v>8.3526682134570756</v>
      </c>
      <c r="AX24" s="29">
        <v>31.554524361948953</v>
      </c>
      <c r="AY24" s="29">
        <v>20.914816042426253</v>
      </c>
      <c r="AZ24" s="29">
        <v>39.177991382167718</v>
      </c>
      <c r="BA24" s="57">
        <v>2539</v>
      </c>
      <c r="BB24" s="57">
        <v>1679</v>
      </c>
      <c r="BC24" s="57">
        <v>860</v>
      </c>
      <c r="BD24" s="29">
        <v>8.1922016541945641</v>
      </c>
      <c r="BE24" s="29">
        <v>27.097282394643564</v>
      </c>
      <c r="BF24" s="29">
        <v>18.314296967309964</v>
      </c>
      <c r="BG24" s="29">
        <v>46.396218983851917</v>
      </c>
      <c r="BH24" s="57">
        <v>2033</v>
      </c>
      <c r="BI24" s="57">
        <v>1364</v>
      </c>
      <c r="BJ24" s="57">
        <v>669</v>
      </c>
      <c r="BK24" s="83">
        <v>7.0831283817019184</v>
      </c>
      <c r="BL24" s="83">
        <v>23.167732415150024</v>
      </c>
      <c r="BM24" s="83">
        <v>19.183472700442692</v>
      </c>
      <c r="BN24" s="83">
        <v>50.565666502705362</v>
      </c>
      <c r="BO24" s="57">
        <v>1832</v>
      </c>
      <c r="BP24" s="57">
        <v>1217</v>
      </c>
      <c r="BQ24" s="57">
        <v>615</v>
      </c>
      <c r="BR24" s="83">
        <v>6.3864628820960698</v>
      </c>
      <c r="BS24" s="83">
        <v>22.816593886462883</v>
      </c>
      <c r="BT24" s="83">
        <v>19.432314410480352</v>
      </c>
      <c r="BU24" s="78">
        <v>51.364628820960689</v>
      </c>
      <c r="BV24" s="62"/>
    </row>
    <row r="25" spans="2:74" ht="8.25" customHeight="1">
      <c r="B25" s="107">
        <v>252</v>
      </c>
      <c r="C25" s="74" t="s">
        <v>102</v>
      </c>
      <c r="D25" s="74">
        <f>VLOOKUP(B25,'2020_Rohdaten_BA'!$A$10:$E$59,3,FALSE)</f>
        <v>4124</v>
      </c>
      <c r="E25" s="74">
        <f>VLOOKUP(B25,'2020_Rohdaten_BA'!$A$10:$E$59,4,FALSE)</f>
        <v>2541</v>
      </c>
      <c r="F25" s="74">
        <f>VLOOKUP(B25,'2020_Rohdaten_BA'!$A$10:$E$59,5,FALSE)</f>
        <v>1583</v>
      </c>
      <c r="G25" s="74">
        <f>VLOOKUP(B25,'2020_Rohdaten_BA'!$A$10:$M$59,12,FALSE)</f>
        <v>11.105722599418041</v>
      </c>
      <c r="H25" s="74">
        <f>VLOOKUP(B25,'2020_Rohdaten_BA'!$A$10:$M$59,11,FALSE)</f>
        <v>36.905916585838995</v>
      </c>
      <c r="I25" s="74">
        <f>VLOOKUP(B25,'2020_Rohdaten_BA'!$A$10:$M$59,10,FALSE)</f>
        <v>28.273520853540251</v>
      </c>
      <c r="J25" s="74">
        <f>VLOOKUP(B25,'2020_Rohdaten_BA'!$A$10:$M$59,13,FALSE)</f>
        <v>23.714839961202717</v>
      </c>
      <c r="K25" s="193">
        <f>VLOOKUP(B25,'C4_Berechnung'!$A$10:I$61,3,FALSE)</f>
        <v>4052</v>
      </c>
      <c r="L25" s="193">
        <f>VLOOKUP(B25,'C4_Berechnung'!$A$10:$I$61,4,FALSE)</f>
        <v>2542</v>
      </c>
      <c r="M25" s="193">
        <f>VLOOKUP(B25,'C4_Berechnung'!$A$10:$I$61,5,FALSE)</f>
        <v>1510</v>
      </c>
      <c r="N25" s="115">
        <f>VLOOKUP(B25,'C4_Berechnung'!$A$10:$I$61,6,FALSE)</f>
        <v>10.784797630799606</v>
      </c>
      <c r="O25" s="115">
        <f>VLOOKUP(B25,'C4_Berechnung'!$A$10:$I$61,7,FALSE)</f>
        <v>36.994076999012833</v>
      </c>
      <c r="P25" s="115">
        <f>VLOOKUP(B25,'C4_Berechnung'!$A$10:$I$61,8,FALSE)</f>
        <v>27.665350444225073</v>
      </c>
      <c r="Q25" s="115">
        <f>VLOOKUP(B25,'C4_Berechnung'!$A$10:$I$61,9,FALSE)</f>
        <v>24.555774925962488</v>
      </c>
      <c r="R25" s="112">
        <v>3678</v>
      </c>
      <c r="S25" s="112">
        <v>2263</v>
      </c>
      <c r="T25" s="112">
        <v>1415</v>
      </c>
      <c r="U25" s="75">
        <v>10.60358890701468</v>
      </c>
      <c r="V25" s="75">
        <v>37.629146275149537</v>
      </c>
      <c r="W25" s="75">
        <v>26.318651441000547</v>
      </c>
      <c r="X25" s="75">
        <v>25.44861337683524</v>
      </c>
      <c r="Y25" s="112">
        <v>3270</v>
      </c>
      <c r="Z25" s="112">
        <v>1959</v>
      </c>
      <c r="AA25" s="112">
        <v>1311</v>
      </c>
      <c r="AB25" s="75">
        <v>23.394495412844037</v>
      </c>
      <c r="AC25" s="75">
        <v>37.767584097859327</v>
      </c>
      <c r="AD25" s="75">
        <v>10.733944954128441</v>
      </c>
      <c r="AE25" s="75">
        <v>28.103975535168196</v>
      </c>
      <c r="AF25" s="112">
        <v>3023</v>
      </c>
      <c r="AG25" s="112">
        <v>1793</v>
      </c>
      <c r="AH25" s="112">
        <v>1230</v>
      </c>
      <c r="AI25" s="75">
        <v>22.758848825669865</v>
      </c>
      <c r="AJ25" s="75">
        <v>39.034072113794245</v>
      </c>
      <c r="AK25" s="75">
        <v>11.147866357922593</v>
      </c>
      <c r="AL25" s="75">
        <v>27.059212702613301</v>
      </c>
      <c r="AM25" s="57">
        <v>2786</v>
      </c>
      <c r="AN25" s="57">
        <v>1655</v>
      </c>
      <c r="AO25" s="57">
        <v>1131</v>
      </c>
      <c r="AP25" s="29">
        <v>10.804020100502512</v>
      </c>
      <c r="AQ25" s="29">
        <v>38.944723618090457</v>
      </c>
      <c r="AR25" s="29">
        <v>22.469490308686289</v>
      </c>
      <c r="AS25" s="77">
        <v>27.781765972720741</v>
      </c>
      <c r="AT25" s="57">
        <v>2495</v>
      </c>
      <c r="AU25" s="57">
        <v>1452</v>
      </c>
      <c r="AV25" s="57">
        <v>1043</v>
      </c>
      <c r="AW25" s="29">
        <v>10.661322645290582</v>
      </c>
      <c r="AX25" s="29">
        <v>39.599198396793589</v>
      </c>
      <c r="AY25" s="29">
        <v>20.881763527054108</v>
      </c>
      <c r="AZ25" s="29">
        <v>28.857715430861724</v>
      </c>
      <c r="BA25" s="57">
        <v>2420</v>
      </c>
      <c r="BB25" s="57">
        <v>1381</v>
      </c>
      <c r="BC25" s="57">
        <v>1039</v>
      </c>
      <c r="BD25" s="29">
        <v>8.0165289256198342</v>
      </c>
      <c r="BE25" s="29">
        <v>35.495867768595041</v>
      </c>
      <c r="BF25" s="29">
        <v>20.702479338842974</v>
      </c>
      <c r="BG25" s="29">
        <v>35.785123966942152</v>
      </c>
      <c r="BH25" s="57">
        <v>2195</v>
      </c>
      <c r="BI25" s="57">
        <v>1247</v>
      </c>
      <c r="BJ25" s="57">
        <v>948</v>
      </c>
      <c r="BK25" s="83">
        <v>5.9225512528473807</v>
      </c>
      <c r="BL25" s="83">
        <v>31.75398633257403</v>
      </c>
      <c r="BM25" s="83">
        <v>30.113895216400909</v>
      </c>
      <c r="BN25" s="83">
        <v>32.20956719817768</v>
      </c>
      <c r="BO25" s="57">
        <v>2106</v>
      </c>
      <c r="BP25" s="57">
        <v>1190</v>
      </c>
      <c r="BQ25" s="57">
        <v>916</v>
      </c>
      <c r="BR25" s="83">
        <v>5.3181386514719851</v>
      </c>
      <c r="BS25" s="83">
        <v>31.861348528015192</v>
      </c>
      <c r="BT25" s="83">
        <v>31.481481481481481</v>
      </c>
      <c r="BU25" s="78">
        <v>31.339031339031344</v>
      </c>
      <c r="BV25" s="62"/>
    </row>
    <row r="26" spans="2:74" ht="8.25" customHeight="1">
      <c r="B26" s="107">
        <v>254</v>
      </c>
      <c r="C26" s="74" t="s">
        <v>103</v>
      </c>
      <c r="D26" s="74">
        <f>VLOOKUP(B26,'2020_Rohdaten_BA'!$A$10:$E$59,3,FALSE)</f>
        <v>6461</v>
      </c>
      <c r="E26" s="74">
        <f>VLOOKUP(B26,'2020_Rohdaten_BA'!$A$10:$E$59,4,FALSE)</f>
        <v>4211</v>
      </c>
      <c r="F26" s="74">
        <f>VLOOKUP(B26,'2020_Rohdaten_BA'!$A$10:$E$59,5,FALSE)</f>
        <v>2250</v>
      </c>
      <c r="G26" s="74">
        <f>VLOOKUP(B26,'2020_Rohdaten_BA'!$A$10:$M$59,12,FALSE)</f>
        <v>18.077696950936389</v>
      </c>
      <c r="H26" s="74">
        <f>VLOOKUP(B26,'2020_Rohdaten_BA'!$A$10:$M$59,11,FALSE)</f>
        <v>35.551772171490484</v>
      </c>
      <c r="I26" s="74">
        <f>VLOOKUP(B26,'2020_Rohdaten_BA'!$A$10:$M$59,10,FALSE)</f>
        <v>25.444977557653615</v>
      </c>
      <c r="J26" s="74">
        <f>VLOOKUP(B26,'2020_Rohdaten_BA'!$A$10:$M$59,13,FALSE)</f>
        <v>20.925553319919516</v>
      </c>
      <c r="K26" s="193">
        <f>VLOOKUP(B26,'C4_Berechnung'!$A$10:I$61,3,FALSE)</f>
        <v>6219</v>
      </c>
      <c r="L26" s="193">
        <f>VLOOKUP(B26,'C4_Berechnung'!$A$10:$I$61,4,FALSE)</f>
        <v>4059</v>
      </c>
      <c r="M26" s="193">
        <f>VLOOKUP(B26,'C4_Berechnung'!$A$10:$I$61,5,FALSE)</f>
        <v>2160</v>
      </c>
      <c r="N26" s="115">
        <f>VLOOKUP(B26,'C4_Berechnung'!$A$10:$I$61,6,FALSE)</f>
        <v>16.739025566811385</v>
      </c>
      <c r="O26" s="115">
        <f>VLOOKUP(B26,'C4_Berechnung'!$A$10:$I$61,7,FALSE)</f>
        <v>34.651873291525966</v>
      </c>
      <c r="P26" s="115">
        <f>VLOOKUP(B26,'C4_Berechnung'!$A$10:$I$61,8,FALSE)</f>
        <v>25.373854317414374</v>
      </c>
      <c r="Q26" s="115">
        <f>VLOOKUP(B26,'C4_Berechnung'!$A$10:$I$61,9,FALSE)</f>
        <v>23.235246824248271</v>
      </c>
      <c r="R26" s="112">
        <v>5755</v>
      </c>
      <c r="S26" s="112">
        <v>3694</v>
      </c>
      <c r="T26" s="112">
        <v>2061</v>
      </c>
      <c r="U26" s="75">
        <v>15.638575152041703</v>
      </c>
      <c r="V26" s="75">
        <v>35.499565595134662</v>
      </c>
      <c r="W26" s="75">
        <v>24.969591659426584</v>
      </c>
      <c r="X26" s="75">
        <v>23.892267593397047</v>
      </c>
      <c r="Y26" s="112">
        <v>5044</v>
      </c>
      <c r="Z26" s="112">
        <v>3238</v>
      </c>
      <c r="AA26" s="112">
        <v>1806</v>
      </c>
      <c r="AB26" s="75">
        <v>24.187153053132434</v>
      </c>
      <c r="AC26" s="75">
        <v>37.390959555908012</v>
      </c>
      <c r="AD26" s="75">
        <v>15.027755749405234</v>
      </c>
      <c r="AE26" s="75">
        <v>23.394131641554321</v>
      </c>
      <c r="AF26" s="112">
        <v>4436</v>
      </c>
      <c r="AG26" s="112">
        <v>2817</v>
      </c>
      <c r="AH26" s="112">
        <v>1619</v>
      </c>
      <c r="AI26" s="75">
        <v>24.301172227231742</v>
      </c>
      <c r="AJ26" s="75">
        <v>38.232642019837691</v>
      </c>
      <c r="AK26" s="75">
        <v>14.337240757439135</v>
      </c>
      <c r="AL26" s="75">
        <v>23.128944995491434</v>
      </c>
      <c r="AM26" s="57">
        <v>3866</v>
      </c>
      <c r="AN26" s="57">
        <v>2410</v>
      </c>
      <c r="AO26" s="57">
        <v>1456</v>
      </c>
      <c r="AP26" s="29">
        <v>14.459389549922399</v>
      </c>
      <c r="AQ26" s="29">
        <v>38.618727366787375</v>
      </c>
      <c r="AR26" s="29">
        <v>23.952405587170205</v>
      </c>
      <c r="AS26" s="77">
        <v>22.969477496120021</v>
      </c>
      <c r="AT26" s="57">
        <v>3537</v>
      </c>
      <c r="AU26" s="57">
        <v>2230</v>
      </c>
      <c r="AV26" s="57">
        <v>1307</v>
      </c>
      <c r="AW26" s="29">
        <v>13.79700310998021</v>
      </c>
      <c r="AX26" s="29">
        <v>38.733389878428049</v>
      </c>
      <c r="AY26" s="29">
        <v>23.664122137404579</v>
      </c>
      <c r="AZ26" s="29">
        <v>23.805484874187165</v>
      </c>
      <c r="BA26" s="57">
        <v>3331</v>
      </c>
      <c r="BB26" s="57">
        <v>2102</v>
      </c>
      <c r="BC26" s="57">
        <v>1229</v>
      </c>
      <c r="BD26" s="29">
        <v>11.8282797958571</v>
      </c>
      <c r="BE26" s="29">
        <v>34.614229960972679</v>
      </c>
      <c r="BF26" s="29">
        <v>23.146202341639146</v>
      </c>
      <c r="BG26" s="29">
        <v>30.411287901531082</v>
      </c>
      <c r="BH26" s="57">
        <v>2922</v>
      </c>
      <c r="BI26" s="57">
        <v>1830</v>
      </c>
      <c r="BJ26" s="57">
        <v>1092</v>
      </c>
      <c r="BK26" s="83">
        <v>8.3846680355920604</v>
      </c>
      <c r="BL26" s="83">
        <v>32.477754962354553</v>
      </c>
      <c r="BM26" s="83">
        <v>24.503764544832308</v>
      </c>
      <c r="BN26" s="83">
        <v>34.633812457221083</v>
      </c>
      <c r="BO26" s="57">
        <v>2768</v>
      </c>
      <c r="BP26" s="57">
        <v>1739</v>
      </c>
      <c r="BQ26" s="57">
        <v>1029</v>
      </c>
      <c r="BR26" s="83">
        <v>8.2369942196531785</v>
      </c>
      <c r="BS26" s="83">
        <v>32.080924855491325</v>
      </c>
      <c r="BT26" s="83">
        <v>24.638728323699421</v>
      </c>
      <c r="BU26" s="78">
        <v>35.043352601156073</v>
      </c>
      <c r="BV26" s="62"/>
    </row>
    <row r="27" spans="2:74" ht="8.25" customHeight="1">
      <c r="B27" s="107">
        <v>255</v>
      </c>
      <c r="C27" s="74" t="s">
        <v>104</v>
      </c>
      <c r="D27" s="74">
        <f>VLOOKUP(B27,'2020_Rohdaten_BA'!$A$10:$E$59,3,FALSE)</f>
        <v>1484</v>
      </c>
      <c r="E27" s="74">
        <f>VLOOKUP(B27,'2020_Rohdaten_BA'!$A$10:$E$59,4,FALSE)</f>
        <v>998</v>
      </c>
      <c r="F27" s="74">
        <f>VLOOKUP(B27,'2020_Rohdaten_BA'!$A$10:$E$59,5,FALSE)</f>
        <v>486</v>
      </c>
      <c r="G27" s="74">
        <f>VLOOKUP(B27,'2020_Rohdaten_BA'!$A$10:$M$59,12,FALSE)</f>
        <v>12.668463611859838</v>
      </c>
      <c r="H27" s="74">
        <f>VLOOKUP(B27,'2020_Rohdaten_BA'!$A$10:$M$59,11,FALSE)</f>
        <v>33.086253369272235</v>
      </c>
      <c r="I27" s="74">
        <f>VLOOKUP(B27,'2020_Rohdaten_BA'!$A$10:$M$59,10,FALSE)</f>
        <v>27.830188679245282</v>
      </c>
      <c r="J27" s="74">
        <f>VLOOKUP(B27,'2020_Rohdaten_BA'!$A$10:$M$59,13,FALSE)</f>
        <v>26.415094339622641</v>
      </c>
      <c r="K27" s="193">
        <f>VLOOKUP(B27,'C4_Berechnung'!$A$10:I$61,3,FALSE)</f>
        <v>1421</v>
      </c>
      <c r="L27" s="193">
        <f>VLOOKUP(B27,'C4_Berechnung'!$A$10:$I$61,4,FALSE)</f>
        <v>945</v>
      </c>
      <c r="M27" s="193">
        <f>VLOOKUP(B27,'C4_Berechnung'!$A$10:$I$61,5,FALSE)</f>
        <v>476</v>
      </c>
      <c r="N27" s="115">
        <f>VLOOKUP(B27,'C4_Berechnung'!$A$10:$I$61,6,FALSE)</f>
        <v>12.737508796622096</v>
      </c>
      <c r="O27" s="115">
        <f>VLOOKUP(B27,'C4_Berechnung'!$A$10:$I$61,7,FALSE)</f>
        <v>32.582688247712881</v>
      </c>
      <c r="P27" s="115">
        <f>VLOOKUP(B27,'C4_Berechnung'!$A$10:$I$61,8,FALSE)</f>
        <v>27.867698803659394</v>
      </c>
      <c r="Q27" s="115">
        <f>VLOOKUP(B27,'C4_Berechnung'!$A$10:$I$61,9,FALSE)</f>
        <v>26.812104152005631</v>
      </c>
      <c r="R27" s="112">
        <v>1260</v>
      </c>
      <c r="S27" s="112">
        <v>840</v>
      </c>
      <c r="T27" s="112">
        <v>420</v>
      </c>
      <c r="U27" s="75">
        <v>11.190476190476192</v>
      </c>
      <c r="V27" s="75">
        <v>35.079365079365076</v>
      </c>
      <c r="W27" s="75">
        <v>28.571428571428569</v>
      </c>
      <c r="X27" s="75">
        <v>25.158730158730158</v>
      </c>
      <c r="Y27" s="112">
        <v>1088</v>
      </c>
      <c r="Z27" s="112">
        <v>720</v>
      </c>
      <c r="AA27" s="112">
        <v>368</v>
      </c>
      <c r="AB27" s="75">
        <v>27.113970588235293</v>
      </c>
      <c r="AC27" s="75">
        <v>35.202205882352942</v>
      </c>
      <c r="AD27" s="75">
        <v>11.121323529411764</v>
      </c>
      <c r="AE27" s="75">
        <v>26.5625</v>
      </c>
      <c r="AF27" s="112">
        <v>980</v>
      </c>
      <c r="AG27" s="112">
        <v>637</v>
      </c>
      <c r="AH27" s="112">
        <v>343</v>
      </c>
      <c r="AI27" s="75">
        <v>28.877551020408166</v>
      </c>
      <c r="AJ27" s="75">
        <v>35.816326530612244</v>
      </c>
      <c r="AK27" s="75">
        <v>12.244897959183673</v>
      </c>
      <c r="AL27" s="75">
        <v>23.061224489795919</v>
      </c>
      <c r="AM27" s="57">
        <v>851</v>
      </c>
      <c r="AN27" s="57">
        <v>567</v>
      </c>
      <c r="AO27" s="57">
        <v>284</v>
      </c>
      <c r="AP27" s="29">
        <v>12.220916568742656</v>
      </c>
      <c r="AQ27" s="29">
        <v>36.192714453584017</v>
      </c>
      <c r="AR27" s="29">
        <v>31.374853113983548</v>
      </c>
      <c r="AS27" s="77">
        <v>20.21151586368978</v>
      </c>
      <c r="AT27" s="57">
        <v>819</v>
      </c>
      <c r="AU27" s="57">
        <v>557</v>
      </c>
      <c r="AV27" s="57">
        <v>262</v>
      </c>
      <c r="AW27" s="29">
        <v>9.2796092796092804</v>
      </c>
      <c r="AX27" s="29">
        <v>37.72893772893773</v>
      </c>
      <c r="AY27" s="29">
        <v>31.135531135531135</v>
      </c>
      <c r="AZ27" s="29">
        <v>21.855921855921849</v>
      </c>
      <c r="BA27" s="57">
        <v>745</v>
      </c>
      <c r="BB27" s="57">
        <v>499</v>
      </c>
      <c r="BC27" s="57">
        <v>246</v>
      </c>
      <c r="BD27" s="29">
        <v>9.1275167785234892</v>
      </c>
      <c r="BE27" s="29">
        <v>35.167785234899327</v>
      </c>
      <c r="BF27" s="29">
        <v>31.275167785234899</v>
      </c>
      <c r="BG27" s="29">
        <v>24.429530201342285</v>
      </c>
      <c r="BH27" s="57">
        <v>677</v>
      </c>
      <c r="BI27" s="57">
        <v>455</v>
      </c>
      <c r="BJ27" s="57">
        <v>222</v>
      </c>
      <c r="BK27" s="83">
        <v>6.6469719350073859</v>
      </c>
      <c r="BL27" s="83">
        <v>31.905465288035451</v>
      </c>
      <c r="BM27" s="83">
        <v>36.779911373707534</v>
      </c>
      <c r="BN27" s="83">
        <v>24.667651403249629</v>
      </c>
      <c r="BO27" s="57">
        <v>663</v>
      </c>
      <c r="BP27" s="57">
        <v>447</v>
      </c>
      <c r="BQ27" s="57">
        <v>216</v>
      </c>
      <c r="BR27" s="83">
        <v>6.6365007541478134</v>
      </c>
      <c r="BS27" s="83">
        <v>31.372549019607842</v>
      </c>
      <c r="BT27" s="83">
        <v>37.858220211161388</v>
      </c>
      <c r="BU27" s="78">
        <v>24.132730015082956</v>
      </c>
      <c r="BV27" s="62"/>
    </row>
    <row r="28" spans="2:74" ht="8.25" customHeight="1">
      <c r="B28" s="107">
        <v>256</v>
      </c>
      <c r="C28" s="74" t="s">
        <v>105</v>
      </c>
      <c r="D28" s="74">
        <f>VLOOKUP(B28,'2020_Rohdaten_BA'!$A$10:$E$59,3,FALSE)</f>
        <v>4349</v>
      </c>
      <c r="E28" s="74">
        <f>VLOOKUP(B28,'2020_Rohdaten_BA'!$A$10:$E$59,4,FALSE)</f>
        <v>3022</v>
      </c>
      <c r="F28" s="74">
        <f>VLOOKUP(B28,'2020_Rohdaten_BA'!$A$10:$E$59,5,FALSE)</f>
        <v>1327</v>
      </c>
      <c r="G28" s="74">
        <f>VLOOKUP(B28,'2020_Rohdaten_BA'!$A$10:$M$59,12,FALSE)</f>
        <v>5.5874913773281216</v>
      </c>
      <c r="H28" s="74">
        <f>VLOOKUP(B28,'2020_Rohdaten_BA'!$A$10:$M$59,11,FALSE)</f>
        <v>24.856288802023453</v>
      </c>
      <c r="I28" s="74">
        <f>VLOOKUP(B28,'2020_Rohdaten_BA'!$A$10:$M$59,10,FALSE)</f>
        <v>30.098873304207864</v>
      </c>
      <c r="J28" s="74">
        <f>VLOOKUP(B28,'2020_Rohdaten_BA'!$A$10:$M$59,13,FALSE)</f>
        <v>39.457346516440559</v>
      </c>
      <c r="K28" s="193">
        <f>VLOOKUP(B28,'C4_Berechnung'!$A$10:I$61,3,FALSE)</f>
        <v>4261</v>
      </c>
      <c r="L28" s="193">
        <f>VLOOKUP(B28,'C4_Berechnung'!$A$10:$I$61,4,FALSE)</f>
        <v>3042</v>
      </c>
      <c r="M28" s="193">
        <f>VLOOKUP(B28,'C4_Berechnung'!$A$10:$I$61,5,FALSE)</f>
        <v>1219</v>
      </c>
      <c r="N28" s="115">
        <f>VLOOKUP(B28,'C4_Berechnung'!$A$10:$I$61,6,FALSE)</f>
        <v>5.7732926543065011</v>
      </c>
      <c r="O28" s="115">
        <f>VLOOKUP(B28,'C4_Berechnung'!$A$10:$I$61,7,FALSE)</f>
        <v>24.524759446139402</v>
      </c>
      <c r="P28" s="115">
        <f>VLOOKUP(B28,'C4_Berechnung'!$A$10:$I$61,8,FALSE)</f>
        <v>24.689040131424548</v>
      </c>
      <c r="Q28" s="115">
        <f>VLOOKUP(B28,'C4_Berechnung'!$A$10:$I$61,9,FALSE)</f>
        <v>45.012907768129544</v>
      </c>
      <c r="R28" s="112">
        <v>3442</v>
      </c>
      <c r="S28" s="112">
        <v>2472</v>
      </c>
      <c r="T28" s="112">
        <v>970</v>
      </c>
      <c r="U28" s="75">
        <v>6.2463683904706562</v>
      </c>
      <c r="V28" s="75">
        <v>26.263800116211506</v>
      </c>
      <c r="W28" s="75">
        <v>27.309703660662404</v>
      </c>
      <c r="X28" s="75">
        <v>40.18012783265543</v>
      </c>
      <c r="Y28" s="112">
        <v>2668</v>
      </c>
      <c r="Z28" s="112">
        <v>1901</v>
      </c>
      <c r="AA28" s="112">
        <v>767</v>
      </c>
      <c r="AB28" s="75">
        <v>26.72413793103448</v>
      </c>
      <c r="AC28" s="75">
        <v>27.023988005997001</v>
      </c>
      <c r="AD28" s="75">
        <v>6.7841079460269862</v>
      </c>
      <c r="AE28" s="75">
        <v>39.467766116941526</v>
      </c>
      <c r="AF28" s="112">
        <v>2391</v>
      </c>
      <c r="AG28" s="112">
        <v>1701</v>
      </c>
      <c r="AH28" s="112">
        <v>690</v>
      </c>
      <c r="AI28" s="75">
        <v>26.516102049351737</v>
      </c>
      <c r="AJ28" s="75">
        <v>27.603513174404014</v>
      </c>
      <c r="AK28" s="75">
        <v>5.7716436637390212</v>
      </c>
      <c r="AL28" s="75">
        <v>40.108741112505228</v>
      </c>
      <c r="AM28" s="57">
        <v>2038</v>
      </c>
      <c r="AN28" s="57">
        <v>1438</v>
      </c>
      <c r="AO28" s="57">
        <v>600</v>
      </c>
      <c r="AP28" s="29">
        <v>5.5446516192345436</v>
      </c>
      <c r="AQ28" s="29">
        <v>29.587831207065751</v>
      </c>
      <c r="AR28" s="29">
        <v>26.104023552502454</v>
      </c>
      <c r="AS28" s="77">
        <v>38.763493621197256</v>
      </c>
      <c r="AT28" s="57">
        <v>1800</v>
      </c>
      <c r="AU28" s="57">
        <v>1249</v>
      </c>
      <c r="AV28" s="57">
        <v>551</v>
      </c>
      <c r="AW28" s="29">
        <v>5.6666666666666661</v>
      </c>
      <c r="AX28" s="29">
        <v>30.222222222222221</v>
      </c>
      <c r="AY28" s="29">
        <v>25.611111111111111</v>
      </c>
      <c r="AZ28" s="29">
        <v>38.5</v>
      </c>
      <c r="BA28" s="57">
        <v>1637</v>
      </c>
      <c r="BB28" s="57">
        <v>1144</v>
      </c>
      <c r="BC28" s="57">
        <v>493</v>
      </c>
      <c r="BD28" s="29">
        <v>4.8869883934025662</v>
      </c>
      <c r="BE28" s="29">
        <v>27.306047648136833</v>
      </c>
      <c r="BF28" s="29">
        <v>25.045815516188146</v>
      </c>
      <c r="BG28" s="29">
        <v>42.761148442272457</v>
      </c>
      <c r="BH28" s="57">
        <v>1245</v>
      </c>
      <c r="BI28" s="57">
        <v>865</v>
      </c>
      <c r="BJ28" s="57">
        <v>380</v>
      </c>
      <c r="BK28" s="83">
        <v>3.2128514056224895</v>
      </c>
      <c r="BL28" s="83">
        <v>24.016064257028113</v>
      </c>
      <c r="BM28" s="83">
        <v>30.200803212851408</v>
      </c>
      <c r="BN28" s="83">
        <v>42.570281124497988</v>
      </c>
      <c r="BO28" s="57">
        <v>1148</v>
      </c>
      <c r="BP28" s="57">
        <v>822</v>
      </c>
      <c r="BQ28" s="57">
        <v>326</v>
      </c>
      <c r="BR28" s="83">
        <v>3.3972125435540068</v>
      </c>
      <c r="BS28" s="83">
        <v>23.780487804878049</v>
      </c>
      <c r="BT28" s="83">
        <v>30.923344947735192</v>
      </c>
      <c r="BU28" s="78">
        <v>41.898954703832757</v>
      </c>
      <c r="BV28" s="62"/>
    </row>
    <row r="29" spans="2:74" ht="8.25" customHeight="1">
      <c r="B29" s="107">
        <v>257</v>
      </c>
      <c r="C29" s="74" t="s">
        <v>106</v>
      </c>
      <c r="D29" s="74">
        <f>VLOOKUP(B29,'2020_Rohdaten_BA'!$A$10:$E$59,3,FALSE)</f>
        <v>3862</v>
      </c>
      <c r="E29" s="74">
        <f>VLOOKUP(B29,'2020_Rohdaten_BA'!$A$10:$E$59,4,FALSE)</f>
        <v>2539</v>
      </c>
      <c r="F29" s="74">
        <f>VLOOKUP(B29,'2020_Rohdaten_BA'!$A$10:$E$59,5,FALSE)</f>
        <v>1323</v>
      </c>
      <c r="G29" s="74">
        <f>VLOOKUP(B29,'2020_Rohdaten_BA'!$A$10:$M$59,12,FALSE)</f>
        <v>8.7519419989642664</v>
      </c>
      <c r="H29" s="74">
        <f>VLOOKUP(B29,'2020_Rohdaten_BA'!$A$10:$M$59,11,FALSE)</f>
        <v>42.982910409114446</v>
      </c>
      <c r="I29" s="74">
        <f>VLOOKUP(B29,'2020_Rohdaten_BA'!$A$10:$M$59,10,FALSE)</f>
        <v>27.498705334023821</v>
      </c>
      <c r="J29" s="74">
        <f>VLOOKUP(B29,'2020_Rohdaten_BA'!$A$10:$M$59,13,FALSE)</f>
        <v>20.766442257897463</v>
      </c>
      <c r="K29" s="193">
        <f>VLOOKUP(B29,'C4_Berechnung'!$A$10:I$61,3,FALSE)</f>
        <v>3689</v>
      </c>
      <c r="L29" s="193">
        <f>VLOOKUP(B29,'C4_Berechnung'!$A$10:$I$61,4,FALSE)</f>
        <v>2420</v>
      </c>
      <c r="M29" s="193">
        <f>VLOOKUP(B29,'C4_Berechnung'!$A$10:$I$61,5,FALSE)</f>
        <v>1269</v>
      </c>
      <c r="N29" s="115">
        <f>VLOOKUP(B29,'C4_Berechnung'!$A$10:$I$61,6,FALSE)</f>
        <v>8.6473298997018162</v>
      </c>
      <c r="O29" s="115">
        <f>VLOOKUP(B29,'C4_Berechnung'!$A$10:$I$61,7,FALSE)</f>
        <v>43.345079967470859</v>
      </c>
      <c r="P29" s="115">
        <f>VLOOKUP(B29,'C4_Berechnung'!$A$10:$I$61,8,FALSE)</f>
        <v>26.24017348875034</v>
      </c>
      <c r="Q29" s="115">
        <f>VLOOKUP(B29,'C4_Berechnung'!$A$10:$I$61,9,FALSE)</f>
        <v>21.767416644076985</v>
      </c>
      <c r="R29" s="112">
        <v>3435</v>
      </c>
      <c r="S29" s="112">
        <v>2251</v>
      </c>
      <c r="T29" s="112">
        <v>1184</v>
      </c>
      <c r="U29" s="75">
        <v>8.0931586608442512</v>
      </c>
      <c r="V29" s="75">
        <v>43.522561863173216</v>
      </c>
      <c r="W29" s="75">
        <v>26.22998544395924</v>
      </c>
      <c r="X29" s="75">
        <v>22.154294032023287</v>
      </c>
      <c r="Y29" s="112">
        <v>2966</v>
      </c>
      <c r="Z29" s="112">
        <v>1935</v>
      </c>
      <c r="AA29" s="112">
        <v>1031</v>
      </c>
      <c r="AB29" s="75">
        <v>25.354012137559</v>
      </c>
      <c r="AC29" s="75">
        <v>43.391773432231965</v>
      </c>
      <c r="AD29" s="75">
        <v>7.4848280512474723</v>
      </c>
      <c r="AE29" s="75">
        <v>23.769386378961567</v>
      </c>
      <c r="AF29" s="112">
        <v>2642</v>
      </c>
      <c r="AG29" s="112">
        <v>1720</v>
      </c>
      <c r="AH29" s="112">
        <v>922</v>
      </c>
      <c r="AI29" s="75">
        <v>24.716124148372444</v>
      </c>
      <c r="AJ29" s="75">
        <v>42.922028766086299</v>
      </c>
      <c r="AK29" s="75">
        <v>7.9863739591218774</v>
      </c>
      <c r="AL29" s="75">
        <v>24.375473126419379</v>
      </c>
      <c r="AM29" s="57">
        <v>2296</v>
      </c>
      <c r="AN29" s="57">
        <v>1494</v>
      </c>
      <c r="AO29" s="57">
        <v>802</v>
      </c>
      <c r="AP29" s="29">
        <v>7.6219512195121952</v>
      </c>
      <c r="AQ29" s="29">
        <v>39.851916376306619</v>
      </c>
      <c r="AR29" s="29">
        <v>26.393728222996515</v>
      </c>
      <c r="AS29" s="29">
        <v>26.132404181184672</v>
      </c>
      <c r="AT29" s="57">
        <v>1920</v>
      </c>
      <c r="AU29" s="57">
        <v>1192</v>
      </c>
      <c r="AV29" s="57">
        <v>728</v>
      </c>
      <c r="AW29" s="29">
        <v>6.9270833333333339</v>
      </c>
      <c r="AX29" s="29">
        <v>37.864583333333336</v>
      </c>
      <c r="AY29" s="29">
        <v>27.447916666666668</v>
      </c>
      <c r="AZ29" s="29">
        <v>27.760416666666657</v>
      </c>
      <c r="BA29" s="57">
        <v>1777</v>
      </c>
      <c r="BB29" s="57">
        <v>1129</v>
      </c>
      <c r="BC29" s="57">
        <v>648</v>
      </c>
      <c r="BD29" s="29">
        <v>6.6404051772650536</v>
      </c>
      <c r="BE29" s="29">
        <v>36.015756893640969</v>
      </c>
      <c r="BF29" s="29">
        <v>28.418683173888574</v>
      </c>
      <c r="BG29" s="29">
        <v>28.925154755205398</v>
      </c>
      <c r="BH29" s="57">
        <v>1538</v>
      </c>
      <c r="BI29" s="57">
        <v>989</v>
      </c>
      <c r="BJ29" s="57">
        <v>549</v>
      </c>
      <c r="BK29" s="83">
        <v>5.2665799739921981</v>
      </c>
      <c r="BL29" s="83">
        <v>31.144343302990897</v>
      </c>
      <c r="BM29" s="83">
        <v>30.754226267880362</v>
      </c>
      <c r="BN29" s="83">
        <v>32.834850455136532</v>
      </c>
      <c r="BO29" s="57">
        <v>1505</v>
      </c>
      <c r="BP29" s="57">
        <v>990</v>
      </c>
      <c r="BQ29" s="57">
        <v>515</v>
      </c>
      <c r="BR29" s="83">
        <v>5.249169435215947</v>
      </c>
      <c r="BS29" s="83">
        <v>30.963455149501662</v>
      </c>
      <c r="BT29" s="83">
        <v>33.02325581395349</v>
      </c>
      <c r="BU29" s="78">
        <v>30.764119601328908</v>
      </c>
      <c r="BV29" s="62"/>
    </row>
    <row r="30" spans="2:74" s="54" customFormat="1" ht="16.5" customHeight="1">
      <c r="B30" s="108">
        <v>2</v>
      </c>
      <c r="C30" s="84" t="s">
        <v>155</v>
      </c>
      <c r="D30" s="74">
        <f>VLOOKUP(B30,'2020_Rohdaten_BA'!$A$10:$E$59,3,FALSE)</f>
        <v>89506</v>
      </c>
      <c r="E30" s="74">
        <f>VLOOKUP(B30,'2020_Rohdaten_BA'!$A$10:$E$59,4,FALSE)</f>
        <v>56744</v>
      </c>
      <c r="F30" s="74">
        <f>VLOOKUP(B30,'2020_Rohdaten_BA'!$A$10:$E$59,5,FALSE)</f>
        <v>32762</v>
      </c>
      <c r="G30" s="74">
        <f>VLOOKUP(B30,'2020_Rohdaten_BA'!$A$10:$M$59,12,FALSE)</f>
        <v>12.827073045382432</v>
      </c>
      <c r="H30" s="74">
        <f>VLOOKUP(B30,'2020_Rohdaten_BA'!$A$10:$M$59,11,FALSE)</f>
        <v>33.3575402766295</v>
      </c>
      <c r="I30" s="74">
        <f>VLOOKUP(B30,'2020_Rohdaten_BA'!$A$10:$M$59,10,FALSE)</f>
        <v>27.471901325050833</v>
      </c>
      <c r="J30" s="74">
        <f>VLOOKUP(B30,'2020_Rohdaten_BA'!$A$10:$M$59,13,FALSE)</f>
        <v>26.343485352937233</v>
      </c>
      <c r="K30" s="193">
        <f>VLOOKUP(B30,'C4_Berechnung'!$A$10:I$61,3,FALSE)</f>
        <v>86601</v>
      </c>
      <c r="L30" s="193">
        <f>VLOOKUP(B30,'C4_Berechnung'!$A$10:$I$61,4,FALSE)</f>
        <v>55379</v>
      </c>
      <c r="M30" s="193">
        <f>VLOOKUP(B30,'C4_Berechnung'!$A$10:$I$61,5,FALSE)</f>
        <v>31222</v>
      </c>
      <c r="N30" s="115">
        <f>VLOOKUP(B30,'C4_Berechnung'!$A$10:$I$61,6,FALSE)</f>
        <v>12.373991062458863</v>
      </c>
      <c r="O30" s="115">
        <f>VLOOKUP(B30,'C4_Berechnung'!$A$10:$I$61,7,FALSE)</f>
        <v>32.894539324026283</v>
      </c>
      <c r="P30" s="115">
        <f>VLOOKUP(B30,'C4_Berechnung'!$A$10:$I$61,8,FALSE)</f>
        <v>27.067816768859483</v>
      </c>
      <c r="Q30" s="115">
        <f>VLOOKUP(B30,'C4_Berechnung'!$A$10:$I$61,9,FALSE)</f>
        <v>27.663652844655374</v>
      </c>
      <c r="R30" s="113">
        <v>79418</v>
      </c>
      <c r="S30" s="113">
        <v>50474</v>
      </c>
      <c r="T30" s="113">
        <v>28944</v>
      </c>
      <c r="U30" s="85">
        <v>11.944395477095872</v>
      </c>
      <c r="V30" s="85">
        <v>33.173839683698908</v>
      </c>
      <c r="W30" s="85">
        <v>26.321488831247326</v>
      </c>
      <c r="X30" s="85">
        <v>28.560276007957892</v>
      </c>
      <c r="Y30" s="113">
        <v>71250</v>
      </c>
      <c r="Z30" s="113">
        <v>44711</v>
      </c>
      <c r="AA30" s="113">
        <v>26539</v>
      </c>
      <c r="AB30" s="85">
        <v>25.124210526315789</v>
      </c>
      <c r="AC30" s="85">
        <v>33.799298245614033</v>
      </c>
      <c r="AD30" s="85">
        <v>11.849824561403508</v>
      </c>
      <c r="AE30" s="85">
        <v>29.226666666666667</v>
      </c>
      <c r="AF30" s="113">
        <v>64668</v>
      </c>
      <c r="AG30" s="113">
        <v>39853</v>
      </c>
      <c r="AH30" s="113">
        <v>24815</v>
      </c>
      <c r="AI30" s="85">
        <v>24.806705016391415</v>
      </c>
      <c r="AJ30" s="85">
        <v>34.063215191439348</v>
      </c>
      <c r="AK30" s="85">
        <v>11.749242283664255</v>
      </c>
      <c r="AL30" s="85">
        <v>29.380837508504982</v>
      </c>
      <c r="AM30" s="86">
        <v>58315</v>
      </c>
      <c r="AN30" s="86">
        <v>35837</v>
      </c>
      <c r="AO30" s="86">
        <v>22478</v>
      </c>
      <c r="AP30" s="87">
        <v>11.27325730944011</v>
      </c>
      <c r="AQ30" s="87">
        <v>34.227900197204839</v>
      </c>
      <c r="AR30" s="87">
        <v>24.674612020920861</v>
      </c>
      <c r="AS30" s="87">
        <v>29.824230472434188</v>
      </c>
      <c r="AT30" s="86">
        <v>52372</v>
      </c>
      <c r="AU30" s="86">
        <v>31942</v>
      </c>
      <c r="AV30" s="86">
        <v>20430</v>
      </c>
      <c r="AW30" s="87">
        <v>11.131902543343772</v>
      </c>
      <c r="AX30" s="87">
        <v>34.048728328114258</v>
      </c>
      <c r="AY30" s="87">
        <v>24.018559535629727</v>
      </c>
      <c r="AZ30" s="87">
        <v>30.800809592912252</v>
      </c>
      <c r="BA30" s="86">
        <v>48711</v>
      </c>
      <c r="BB30" s="86">
        <v>29383</v>
      </c>
      <c r="BC30" s="86">
        <v>19328</v>
      </c>
      <c r="BD30" s="87">
        <v>9.398287861058078</v>
      </c>
      <c r="BE30" s="87">
        <v>30.089712795877727</v>
      </c>
      <c r="BF30" s="87">
        <v>21.609082137504878</v>
      </c>
      <c r="BG30" s="87">
        <v>38.902917205559305</v>
      </c>
      <c r="BH30" s="86">
        <v>41643</v>
      </c>
      <c r="BI30" s="86">
        <v>25045</v>
      </c>
      <c r="BJ30" s="86">
        <v>16598</v>
      </c>
      <c r="BK30" s="88">
        <v>7.7107797228825978</v>
      </c>
      <c r="BL30" s="88">
        <v>29.044497274451892</v>
      </c>
      <c r="BM30" s="88">
        <v>23.540571044353193</v>
      </c>
      <c r="BN30" s="88">
        <v>39.704151958312323</v>
      </c>
      <c r="BO30" s="86">
        <v>39602</v>
      </c>
      <c r="BP30" s="86">
        <v>23896</v>
      </c>
      <c r="BQ30" s="86">
        <v>15706</v>
      </c>
      <c r="BR30" s="88">
        <v>7.444068481389829</v>
      </c>
      <c r="BS30" s="88">
        <v>29.407605676480987</v>
      </c>
      <c r="BT30" s="88">
        <v>24.117468814706328</v>
      </c>
      <c r="BU30" s="89">
        <v>39.030857027422861</v>
      </c>
      <c r="BV30" s="106"/>
    </row>
    <row r="31" spans="2:74" ht="8.25" customHeight="1">
      <c r="B31" s="107">
        <v>351</v>
      </c>
      <c r="C31" s="74" t="s">
        <v>107</v>
      </c>
      <c r="D31" s="74">
        <f>VLOOKUP(B31,'2020_Rohdaten_BA'!$A$10:$E$59,3,FALSE)</f>
        <v>4092</v>
      </c>
      <c r="E31" s="74">
        <f>VLOOKUP(B31,'2020_Rohdaten_BA'!$A$10:$E$59,4,FALSE)</f>
        <v>2631</v>
      </c>
      <c r="F31" s="74">
        <f>VLOOKUP(B31,'2020_Rohdaten_BA'!$A$10:$E$59,5,FALSE)</f>
        <v>1461</v>
      </c>
      <c r="G31" s="74">
        <f>VLOOKUP(B31,'2020_Rohdaten_BA'!$A$10:$M$59,12,FALSE)</f>
        <v>14.07624633431085</v>
      </c>
      <c r="H31" s="74">
        <f>VLOOKUP(B31,'2020_Rohdaten_BA'!$A$10:$M$59,11,FALSE)</f>
        <v>30.351906158357771</v>
      </c>
      <c r="I31" s="74">
        <f>VLOOKUP(B31,'2020_Rohdaten_BA'!$A$10:$M$59,10,FALSE)</f>
        <v>31.378299120234605</v>
      </c>
      <c r="J31" s="74">
        <f>VLOOKUP(B31,'2020_Rohdaten_BA'!$A$10:$M$59,13,FALSE)</f>
        <v>24.193548387096776</v>
      </c>
      <c r="K31" s="193">
        <f>VLOOKUP(B31,'C4_Berechnung'!$A$10:I$61,3,FALSE)</f>
        <v>3847</v>
      </c>
      <c r="L31" s="193">
        <f>VLOOKUP(B31,'C4_Berechnung'!$A$10:$I$61,4,FALSE)</f>
        <v>2498</v>
      </c>
      <c r="M31" s="193">
        <f>VLOOKUP(B31,'C4_Berechnung'!$A$10:$I$61,5,FALSE)</f>
        <v>1349</v>
      </c>
      <c r="N31" s="115">
        <f>VLOOKUP(B31,'C4_Berechnung'!$A$10:$I$61,6,FALSE)</f>
        <v>14.088900441902782</v>
      </c>
      <c r="O31" s="115">
        <f>VLOOKUP(B31,'C4_Berechnung'!$A$10:$I$61,7,FALSE)</f>
        <v>31.089160384715363</v>
      </c>
      <c r="P31" s="115">
        <f>VLOOKUP(B31,'C4_Berechnung'!$A$10:$I$61,8,FALSE)</f>
        <v>30.387314790746036</v>
      </c>
      <c r="Q31" s="115">
        <f>VLOOKUP(B31,'C4_Berechnung'!$A$10:$I$61,9,FALSE)</f>
        <v>24.434624382635821</v>
      </c>
      <c r="R31" s="112">
        <v>3438</v>
      </c>
      <c r="S31" s="112">
        <v>2240</v>
      </c>
      <c r="T31" s="112">
        <v>1198</v>
      </c>
      <c r="U31" s="75">
        <v>13.554392088423503</v>
      </c>
      <c r="V31" s="75">
        <v>33.216986620127983</v>
      </c>
      <c r="W31" s="75">
        <v>29.086678301337987</v>
      </c>
      <c r="X31" s="75">
        <v>24.141942990110529</v>
      </c>
      <c r="Y31" s="112">
        <v>3061</v>
      </c>
      <c r="Z31" s="112">
        <v>1955</v>
      </c>
      <c r="AA31" s="112">
        <v>1106</v>
      </c>
      <c r="AB31" s="75">
        <v>28.520091473374716</v>
      </c>
      <c r="AC31" s="75">
        <v>33.322443645867359</v>
      </c>
      <c r="AD31" s="75">
        <v>14.276380267886314</v>
      </c>
      <c r="AE31" s="75">
        <v>23.881084612871611</v>
      </c>
      <c r="AF31" s="112">
        <v>2746</v>
      </c>
      <c r="AG31" s="112">
        <v>1734</v>
      </c>
      <c r="AH31" s="112">
        <v>1012</v>
      </c>
      <c r="AI31" s="75">
        <v>27.093954843408596</v>
      </c>
      <c r="AJ31" s="75">
        <v>34.705025491624184</v>
      </c>
      <c r="AK31" s="75">
        <v>14.566642388929353</v>
      </c>
      <c r="AL31" s="75">
        <v>23.634377276037874</v>
      </c>
      <c r="AM31" s="57">
        <v>2601</v>
      </c>
      <c r="AN31" s="57">
        <v>1639</v>
      </c>
      <c r="AO31" s="57">
        <v>962</v>
      </c>
      <c r="AP31" s="29">
        <v>14.494425221068818</v>
      </c>
      <c r="AQ31" s="29">
        <v>35.063437139561707</v>
      </c>
      <c r="AR31" s="29">
        <v>25.297962322183775</v>
      </c>
      <c r="AS31" s="29">
        <v>25.144175317185699</v>
      </c>
      <c r="AT31" s="57">
        <v>2335</v>
      </c>
      <c r="AU31" s="57">
        <v>1500</v>
      </c>
      <c r="AV31" s="57">
        <v>835</v>
      </c>
      <c r="AW31" s="29">
        <v>14.903640256959314</v>
      </c>
      <c r="AX31" s="29">
        <v>34.304068522483938</v>
      </c>
      <c r="AY31" s="29">
        <v>23.640256959314776</v>
      </c>
      <c r="AZ31" s="29">
        <v>27.15203426124198</v>
      </c>
      <c r="BA31" s="57">
        <v>2199</v>
      </c>
      <c r="BB31" s="57">
        <v>1418</v>
      </c>
      <c r="BC31" s="57">
        <v>781</v>
      </c>
      <c r="BD31" s="29">
        <v>13.005911778080945</v>
      </c>
      <c r="BE31" s="29">
        <v>31.832651205093228</v>
      </c>
      <c r="BF31" s="29">
        <v>22.737608003638019</v>
      </c>
      <c r="BG31" s="29">
        <v>32.423829013187813</v>
      </c>
      <c r="BH31" s="57">
        <v>1680</v>
      </c>
      <c r="BI31" s="57">
        <v>1043</v>
      </c>
      <c r="BJ31" s="57">
        <v>637</v>
      </c>
      <c r="BK31" s="83">
        <v>12.678571428571427</v>
      </c>
      <c r="BL31" s="83">
        <v>31.36904761904762</v>
      </c>
      <c r="BM31" s="83">
        <v>21.964285714285715</v>
      </c>
      <c r="BN31" s="83">
        <v>33.988095238095227</v>
      </c>
      <c r="BO31" s="57">
        <v>1592</v>
      </c>
      <c r="BP31" s="57">
        <v>981</v>
      </c>
      <c r="BQ31" s="57">
        <v>611</v>
      </c>
      <c r="BR31" s="83">
        <v>12.751256281407036</v>
      </c>
      <c r="BS31" s="83">
        <v>33.479899497487438</v>
      </c>
      <c r="BT31" s="83">
        <v>21.482412060301506</v>
      </c>
      <c r="BU31" s="78">
        <v>32.286432160804026</v>
      </c>
      <c r="BV31" s="62"/>
    </row>
    <row r="32" spans="2:74" ht="8.25" customHeight="1">
      <c r="B32" s="107">
        <v>352</v>
      </c>
      <c r="C32" s="74" t="s">
        <v>108</v>
      </c>
      <c r="D32" s="74">
        <f>VLOOKUP(B32,'2020_Rohdaten_BA'!$A$10:$E$59,3,FALSE)</f>
        <v>4388</v>
      </c>
      <c r="E32" s="74">
        <f>VLOOKUP(B32,'2020_Rohdaten_BA'!$A$10:$E$59,4,FALSE)</f>
        <v>2924</v>
      </c>
      <c r="F32" s="74">
        <f>VLOOKUP(B32,'2020_Rohdaten_BA'!$A$10:$E$59,5,FALSE)</f>
        <v>1464</v>
      </c>
      <c r="G32" s="74">
        <f>VLOOKUP(B32,'2020_Rohdaten_BA'!$A$10:$M$59,12,FALSE)</f>
        <v>6.6773017319963541</v>
      </c>
      <c r="H32" s="74">
        <f>VLOOKUP(B32,'2020_Rohdaten_BA'!$A$10:$M$59,11,FALSE)</f>
        <v>31.084776663628077</v>
      </c>
      <c r="I32" s="74">
        <f>VLOOKUP(B32,'2020_Rohdaten_BA'!$A$10:$M$59,10,FALSE)</f>
        <v>26.162260711030083</v>
      </c>
      <c r="J32" s="74">
        <f>VLOOKUP(B32,'2020_Rohdaten_BA'!$A$10:$M$59,13,FALSE)</f>
        <v>36.075660893345486</v>
      </c>
      <c r="K32" s="193">
        <f>VLOOKUP(B32,'C4_Berechnung'!$A$10:I$61,3,FALSE)</f>
        <v>4262</v>
      </c>
      <c r="L32" s="193">
        <f>VLOOKUP(B32,'C4_Berechnung'!$A$10:$I$61,4,FALSE)</f>
        <v>2846</v>
      </c>
      <c r="M32" s="193">
        <f>VLOOKUP(B32,'C4_Berechnung'!$A$10:$I$61,5,FALSE)</f>
        <v>1416</v>
      </c>
      <c r="N32" s="115">
        <f>VLOOKUP(B32,'C4_Berechnung'!$A$10:$I$61,6,FALSE)</f>
        <v>6.4289066166119193</v>
      </c>
      <c r="O32" s="115">
        <f>VLOOKUP(B32,'C4_Berechnung'!$A$10:$I$61,7,FALSE)</f>
        <v>29.892069450961991</v>
      </c>
      <c r="P32" s="115">
        <f>VLOOKUP(B32,'C4_Berechnung'!$A$10:$I$61,8,FALSE)</f>
        <v>25.668700140778977</v>
      </c>
      <c r="Q32" s="115">
        <f>VLOOKUP(B32,'C4_Berechnung'!$A$10:$I$61,9,FALSE)</f>
        <v>38.010323791647117</v>
      </c>
      <c r="R32" s="112">
        <v>4156</v>
      </c>
      <c r="S32" s="112">
        <v>2828</v>
      </c>
      <c r="T32" s="112">
        <v>1328</v>
      </c>
      <c r="U32" s="75">
        <v>6.3041385948026951</v>
      </c>
      <c r="V32" s="75">
        <v>28.946102021174209</v>
      </c>
      <c r="W32" s="75">
        <v>23.796920115495666</v>
      </c>
      <c r="X32" s="75">
        <v>40.952839268527427</v>
      </c>
      <c r="Y32" s="112">
        <v>3769</v>
      </c>
      <c r="Z32" s="112">
        <v>2426</v>
      </c>
      <c r="AA32" s="112">
        <v>1343</v>
      </c>
      <c r="AB32" s="75">
        <v>23.029981427434333</v>
      </c>
      <c r="AC32" s="75">
        <v>27.805784027593528</v>
      </c>
      <c r="AD32" s="75">
        <v>6.6330591668877688</v>
      </c>
      <c r="AE32" s="75">
        <v>42.53117537808437</v>
      </c>
      <c r="AF32" s="112">
        <v>3391</v>
      </c>
      <c r="AG32" s="112">
        <v>2178</v>
      </c>
      <c r="AH32" s="112">
        <v>1213</v>
      </c>
      <c r="AI32" s="75">
        <v>21.675022117369508</v>
      </c>
      <c r="AJ32" s="75">
        <v>29.106458271896194</v>
      </c>
      <c r="AK32" s="75">
        <v>6.7531701562960773</v>
      </c>
      <c r="AL32" s="75">
        <v>42.465349454438218</v>
      </c>
      <c r="AM32" s="57">
        <v>2948</v>
      </c>
      <c r="AN32" s="57">
        <v>1881</v>
      </c>
      <c r="AO32" s="57">
        <v>1067</v>
      </c>
      <c r="AP32" s="29">
        <v>6.2415196743554953</v>
      </c>
      <c r="AQ32" s="29">
        <v>30.156037991858888</v>
      </c>
      <c r="AR32" s="29">
        <v>22.388059701492537</v>
      </c>
      <c r="AS32" s="29">
        <v>41.214382632293081</v>
      </c>
      <c r="AT32" s="57">
        <v>2772</v>
      </c>
      <c r="AU32" s="57">
        <v>1809</v>
      </c>
      <c r="AV32" s="57">
        <v>963</v>
      </c>
      <c r="AW32" s="29">
        <v>6.0245310245310248</v>
      </c>
      <c r="AX32" s="29">
        <v>30.266955266955264</v>
      </c>
      <c r="AY32" s="29">
        <v>21.103896103896101</v>
      </c>
      <c r="AZ32" s="29">
        <v>42.604617604617609</v>
      </c>
      <c r="BA32" s="57">
        <v>2483</v>
      </c>
      <c r="BB32" s="57">
        <v>1529</v>
      </c>
      <c r="BC32" s="57">
        <v>954</v>
      </c>
      <c r="BD32" s="29">
        <v>5.1550543697140556</v>
      </c>
      <c r="BE32" s="29">
        <v>26.29883205799436</v>
      </c>
      <c r="BF32" s="29">
        <v>19.009262988320579</v>
      </c>
      <c r="BG32" s="29">
        <v>49.536850583970995</v>
      </c>
      <c r="BH32" s="57">
        <v>2066</v>
      </c>
      <c r="BI32" s="57">
        <v>1245</v>
      </c>
      <c r="BJ32" s="57">
        <v>821</v>
      </c>
      <c r="BK32" s="83">
        <v>4.0174249757986447</v>
      </c>
      <c r="BL32" s="83">
        <v>22.749273959341725</v>
      </c>
      <c r="BM32" s="83">
        <v>26.621490803484992</v>
      </c>
      <c r="BN32" s="83">
        <v>46.611810261374643</v>
      </c>
      <c r="BO32" s="57">
        <v>1926</v>
      </c>
      <c r="BP32" s="57">
        <v>1130</v>
      </c>
      <c r="BQ32" s="57">
        <v>796</v>
      </c>
      <c r="BR32" s="83">
        <v>4.5171339563862922</v>
      </c>
      <c r="BS32" s="83">
        <v>22.689511941848391</v>
      </c>
      <c r="BT32" s="83">
        <v>27.414330218068532</v>
      </c>
      <c r="BU32" s="78">
        <v>45.379023883696789</v>
      </c>
      <c r="BV32" s="62"/>
    </row>
    <row r="33" spans="2:74" ht="8.25" customHeight="1">
      <c r="B33" s="107">
        <v>353</v>
      </c>
      <c r="C33" s="74" t="s">
        <v>109</v>
      </c>
      <c r="D33" s="74">
        <f>VLOOKUP(B33,'2020_Rohdaten_BA'!$A$10:$E$59,3,FALSE)</f>
        <v>9737</v>
      </c>
      <c r="E33" s="74">
        <f>VLOOKUP(B33,'2020_Rohdaten_BA'!$A$10:$E$59,4,FALSE)</f>
        <v>7051</v>
      </c>
      <c r="F33" s="74">
        <f>VLOOKUP(B33,'2020_Rohdaten_BA'!$A$10:$E$59,5,FALSE)</f>
        <v>2686</v>
      </c>
      <c r="G33" s="74">
        <f>VLOOKUP(B33,'2020_Rohdaten_BA'!$A$10:$M$59,12,FALSE)</f>
        <v>6.9528602238882611</v>
      </c>
      <c r="H33" s="74">
        <f>VLOOKUP(B33,'2020_Rohdaten_BA'!$A$10:$M$59,11,FALSE)</f>
        <v>26.640649070555611</v>
      </c>
      <c r="I33" s="74">
        <f>VLOOKUP(B33,'2020_Rohdaten_BA'!$A$10:$M$59,10,FALSE)</f>
        <v>28.633049193796857</v>
      </c>
      <c r="J33" s="74">
        <f>VLOOKUP(B33,'2020_Rohdaten_BA'!$A$10:$M$59,13,FALSE)</f>
        <v>37.773441511759266</v>
      </c>
      <c r="K33" s="193">
        <f>VLOOKUP(B33,'C4_Berechnung'!$A$10:I$61,3,FALSE)</f>
        <v>9048</v>
      </c>
      <c r="L33" s="193">
        <f>VLOOKUP(B33,'C4_Berechnung'!$A$10:$I$61,4,FALSE)</f>
        <v>6600</v>
      </c>
      <c r="M33" s="193">
        <f>VLOOKUP(B33,'C4_Berechnung'!$A$10:$I$61,5,FALSE)</f>
        <v>2448</v>
      </c>
      <c r="N33" s="115">
        <f>VLOOKUP(B33,'C4_Berechnung'!$A$10:$I$61,6,FALSE)</f>
        <v>7.0402298850574709</v>
      </c>
      <c r="O33" s="115">
        <f>VLOOKUP(B33,'C4_Berechnung'!$A$10:$I$61,7,FALSE)</f>
        <v>26.790450928381961</v>
      </c>
      <c r="P33" s="115">
        <f>VLOOKUP(B33,'C4_Berechnung'!$A$10:$I$61,8,FALSE)</f>
        <v>28.547745358090186</v>
      </c>
      <c r="Q33" s="115">
        <f>VLOOKUP(B33,'C4_Berechnung'!$A$10:$I$61,9,FALSE)</f>
        <v>37.621573828470382</v>
      </c>
      <c r="R33" s="112">
        <v>8032</v>
      </c>
      <c r="S33" s="112">
        <v>5853</v>
      </c>
      <c r="T33" s="112">
        <v>2179</v>
      </c>
      <c r="U33" s="75">
        <v>6.7604581673306772</v>
      </c>
      <c r="V33" s="75">
        <v>28.212151394422314</v>
      </c>
      <c r="W33" s="75">
        <v>25.224103585657371</v>
      </c>
      <c r="X33" s="75">
        <v>39.803286852589643</v>
      </c>
      <c r="Y33" s="112">
        <v>6224</v>
      </c>
      <c r="Z33" s="112">
        <v>4363</v>
      </c>
      <c r="AA33" s="112">
        <v>1861</v>
      </c>
      <c r="AB33" s="75">
        <v>19.296272493573266</v>
      </c>
      <c r="AC33" s="75">
        <v>29.161311053984573</v>
      </c>
      <c r="AD33" s="75">
        <v>6.0893316195372744</v>
      </c>
      <c r="AE33" s="75">
        <v>45.453084832904885</v>
      </c>
      <c r="AF33" s="112">
        <v>5337</v>
      </c>
      <c r="AG33" s="112">
        <v>3666</v>
      </c>
      <c r="AH33" s="112">
        <v>1671</v>
      </c>
      <c r="AI33" s="75">
        <v>19.599025669851976</v>
      </c>
      <c r="AJ33" s="75">
        <v>28.592842420835673</v>
      </c>
      <c r="AK33" s="75">
        <v>5.5649241146711637</v>
      </c>
      <c r="AL33" s="75">
        <v>46.243207794641187</v>
      </c>
      <c r="AM33" s="57">
        <v>4482</v>
      </c>
      <c r="AN33" s="57">
        <v>3072</v>
      </c>
      <c r="AO33" s="57">
        <v>1410</v>
      </c>
      <c r="AP33" s="29">
        <v>5.4886211512717535</v>
      </c>
      <c r="AQ33" s="29">
        <v>30.031236055332439</v>
      </c>
      <c r="AR33" s="29">
        <v>17.492190986166889</v>
      </c>
      <c r="AS33" s="29">
        <v>46.987951807228917</v>
      </c>
      <c r="AT33" s="57">
        <v>3799</v>
      </c>
      <c r="AU33" s="57">
        <v>2541</v>
      </c>
      <c r="AV33" s="57">
        <v>1258</v>
      </c>
      <c r="AW33" s="29">
        <v>5.3171887338773365</v>
      </c>
      <c r="AX33" s="29">
        <v>29.718346933403527</v>
      </c>
      <c r="AY33" s="29">
        <v>18.215319821005526</v>
      </c>
      <c r="AZ33" s="29">
        <v>46.749144511713617</v>
      </c>
      <c r="BA33" s="57">
        <v>3361</v>
      </c>
      <c r="BB33" s="57">
        <v>2195</v>
      </c>
      <c r="BC33" s="57">
        <v>1166</v>
      </c>
      <c r="BD33" s="29">
        <v>3.9869086581374593</v>
      </c>
      <c r="BE33" s="29">
        <v>24.843796489140139</v>
      </c>
      <c r="BF33" s="29">
        <v>16.096399880987803</v>
      </c>
      <c r="BG33" s="29">
        <v>55.072894971734598</v>
      </c>
      <c r="BH33" s="57">
        <v>2595</v>
      </c>
      <c r="BI33" s="57">
        <v>1679</v>
      </c>
      <c r="BJ33" s="57">
        <v>916</v>
      </c>
      <c r="BK33" s="83">
        <v>3.352601156069364</v>
      </c>
      <c r="BL33" s="83">
        <v>20.616570327552985</v>
      </c>
      <c r="BM33" s="83">
        <v>20.809248554913296</v>
      </c>
      <c r="BN33" s="83">
        <v>55.221579961464357</v>
      </c>
      <c r="BO33" s="57">
        <v>2320</v>
      </c>
      <c r="BP33" s="57">
        <v>1480</v>
      </c>
      <c r="BQ33" s="57">
        <v>840</v>
      </c>
      <c r="BR33" s="83">
        <v>3.6206896551724141</v>
      </c>
      <c r="BS33" s="83">
        <v>20.517241379310345</v>
      </c>
      <c r="BT33" s="83">
        <v>20.431034482758619</v>
      </c>
      <c r="BU33" s="78">
        <v>55.431034482758619</v>
      </c>
      <c r="BV33" s="62"/>
    </row>
    <row r="34" spans="2:74" ht="8.25" customHeight="1">
      <c r="B34" s="107">
        <v>354</v>
      </c>
      <c r="C34" s="74" t="s">
        <v>110</v>
      </c>
      <c r="D34" s="74">
        <f>VLOOKUP(B34,'2020_Rohdaten_BA'!$A$10:$E$59,3,FALSE)</f>
        <v>750</v>
      </c>
      <c r="E34" s="74">
        <f>VLOOKUP(B34,'2020_Rohdaten_BA'!$A$10:$E$59,4,FALSE)</f>
        <v>456</v>
      </c>
      <c r="F34" s="74">
        <f>VLOOKUP(B34,'2020_Rohdaten_BA'!$A$10:$E$59,5,FALSE)</f>
        <v>294</v>
      </c>
      <c r="G34" s="74">
        <f>VLOOKUP(B34,'2020_Rohdaten_BA'!$A$10:$M$59,12,FALSE)</f>
        <v>11.6</v>
      </c>
      <c r="H34" s="74">
        <f>VLOOKUP(B34,'2020_Rohdaten_BA'!$A$10:$M$59,11,FALSE)</f>
        <v>31.866666666666667</v>
      </c>
      <c r="I34" s="74">
        <f>VLOOKUP(B34,'2020_Rohdaten_BA'!$A$10:$M$59,10,FALSE)</f>
        <v>16.666666666666668</v>
      </c>
      <c r="J34" s="74">
        <f>VLOOKUP(B34,'2020_Rohdaten_BA'!$A$10:$M$59,13,FALSE)</f>
        <v>39.866666666666667</v>
      </c>
      <c r="K34" s="193">
        <f>VLOOKUP(B34,'C4_Berechnung'!$A$10:I$61,3,FALSE)</f>
        <v>713</v>
      </c>
      <c r="L34" s="193">
        <f>VLOOKUP(B34,'C4_Berechnung'!$A$10:$I$61,4,FALSE)</f>
        <v>457</v>
      </c>
      <c r="M34" s="193">
        <f>VLOOKUP(B34,'C4_Berechnung'!$A$10:$I$61,5,FALSE)</f>
        <v>256</v>
      </c>
      <c r="N34" s="115">
        <f>VLOOKUP(B34,'C4_Berechnung'!$A$10:$I$61,6,FALSE)</f>
        <v>9.5371669004207575</v>
      </c>
      <c r="O34" s="115">
        <f>VLOOKUP(B34,'C4_Berechnung'!$A$10:$I$61,7,FALSE)</f>
        <v>32.258064516129032</v>
      </c>
      <c r="P34" s="115">
        <f>VLOOKUP(B34,'C4_Berechnung'!$A$10:$I$61,8,FALSE)</f>
        <v>17.391304347826086</v>
      </c>
      <c r="Q34" s="115">
        <f>VLOOKUP(B34,'C4_Berechnung'!$A$10:$I$61,9,FALSE)</f>
        <v>40.813464235624124</v>
      </c>
      <c r="R34" s="112">
        <v>677</v>
      </c>
      <c r="S34" s="112">
        <v>397</v>
      </c>
      <c r="T34" s="112">
        <v>280</v>
      </c>
      <c r="U34" s="75">
        <v>8.862629246676514</v>
      </c>
      <c r="V34" s="75">
        <v>28.80354505169867</v>
      </c>
      <c r="W34" s="75">
        <v>19.793205317577549</v>
      </c>
      <c r="X34" s="75">
        <v>42.540620384047266</v>
      </c>
      <c r="Y34" s="112">
        <v>654</v>
      </c>
      <c r="Z34" s="112">
        <v>370</v>
      </c>
      <c r="AA34" s="112">
        <v>284</v>
      </c>
      <c r="AB34" s="75">
        <v>16.513761467889911</v>
      </c>
      <c r="AC34" s="75">
        <v>30.122324159021407</v>
      </c>
      <c r="AD34" s="75">
        <v>8.5626911314984699</v>
      </c>
      <c r="AE34" s="75">
        <v>44.801223241590215</v>
      </c>
      <c r="AF34" s="112">
        <v>521</v>
      </c>
      <c r="AG34" s="112">
        <v>282</v>
      </c>
      <c r="AH34" s="112">
        <v>239</v>
      </c>
      <c r="AI34" s="75">
        <v>12.092130518234164</v>
      </c>
      <c r="AJ34" s="75">
        <v>28.406909788867562</v>
      </c>
      <c r="AK34" s="75">
        <v>8.2533589251439547</v>
      </c>
      <c r="AL34" s="75">
        <v>51.247600767754321</v>
      </c>
      <c r="AM34" s="57">
        <v>629</v>
      </c>
      <c r="AN34" s="57">
        <v>394</v>
      </c>
      <c r="AO34" s="57">
        <v>235</v>
      </c>
      <c r="AP34" s="29">
        <v>5.5643879173290935</v>
      </c>
      <c r="AQ34" s="29">
        <v>24.642289348171701</v>
      </c>
      <c r="AR34" s="29">
        <v>8.4260731319554854</v>
      </c>
      <c r="AS34" s="29">
        <v>61.367249602543716</v>
      </c>
      <c r="AT34" s="57">
        <v>362</v>
      </c>
      <c r="AU34" s="57">
        <v>215</v>
      </c>
      <c r="AV34" s="57">
        <v>147</v>
      </c>
      <c r="AW34" s="29">
        <v>6.9060773480662991</v>
      </c>
      <c r="AX34" s="29">
        <v>34.254143646408842</v>
      </c>
      <c r="AY34" s="29">
        <v>13.259668508287293</v>
      </c>
      <c r="AZ34" s="29">
        <v>45.58011049723757</v>
      </c>
      <c r="BA34" s="57">
        <v>303</v>
      </c>
      <c r="BB34" s="57">
        <v>183</v>
      </c>
      <c r="BC34" s="57">
        <v>120</v>
      </c>
      <c r="BD34" s="29">
        <v>6.2706270627062706</v>
      </c>
      <c r="BE34" s="29">
        <v>34.323432343234323</v>
      </c>
      <c r="BF34" s="29">
        <v>10.891089108910892</v>
      </c>
      <c r="BG34" s="29">
        <v>48.514851485148519</v>
      </c>
      <c r="BH34" s="57">
        <v>183</v>
      </c>
      <c r="BI34" s="57">
        <v>100</v>
      </c>
      <c r="BJ34" s="57">
        <v>83</v>
      </c>
      <c r="BK34" s="83">
        <v>7.1038251366120218</v>
      </c>
      <c r="BL34" s="83">
        <v>28.415300546448087</v>
      </c>
      <c r="BM34" s="83">
        <v>11.475409836065573</v>
      </c>
      <c r="BN34" s="83">
        <v>53.005464480874309</v>
      </c>
      <c r="BO34" s="57">
        <v>158</v>
      </c>
      <c r="BP34" s="57">
        <v>77</v>
      </c>
      <c r="BQ34" s="57">
        <v>81</v>
      </c>
      <c r="BR34" s="83">
        <v>6.962025316455696</v>
      </c>
      <c r="BS34" s="83">
        <v>32.911392405063289</v>
      </c>
      <c r="BT34" s="83" t="s">
        <v>214</v>
      </c>
      <c r="BU34" s="78" t="s">
        <v>214</v>
      </c>
      <c r="BV34" s="62"/>
    </row>
    <row r="35" spans="2:74" ht="8.25" customHeight="1">
      <c r="B35" s="107">
        <v>355</v>
      </c>
      <c r="C35" s="74" t="s">
        <v>111</v>
      </c>
      <c r="D35" s="74">
        <f>VLOOKUP(B35,'2020_Rohdaten_BA'!$A$10:$E$59,3,FALSE)</f>
        <v>3926</v>
      </c>
      <c r="E35" s="74">
        <f>VLOOKUP(B35,'2020_Rohdaten_BA'!$A$10:$E$59,4,FALSE)</f>
        <v>2530</v>
      </c>
      <c r="F35" s="74">
        <f>VLOOKUP(B35,'2020_Rohdaten_BA'!$A$10:$E$59,5,FALSE)</f>
        <v>1396</v>
      </c>
      <c r="G35" s="74">
        <f>VLOOKUP(B35,'2020_Rohdaten_BA'!$A$10:$M$59,12,FALSE)</f>
        <v>14.977075904228222</v>
      </c>
      <c r="H35" s="74">
        <f>VLOOKUP(B35,'2020_Rohdaten_BA'!$A$10:$M$59,11,FALSE)</f>
        <v>31.355068772287314</v>
      </c>
      <c r="I35" s="74">
        <f>VLOOKUP(B35,'2020_Rohdaten_BA'!$A$10:$M$59,10,FALSE)</f>
        <v>27.1777890983189</v>
      </c>
      <c r="J35" s="74">
        <f>VLOOKUP(B35,'2020_Rohdaten_BA'!$A$10:$M$59,13,FALSE)</f>
        <v>26.490066225165563</v>
      </c>
      <c r="K35" s="193">
        <f>VLOOKUP(B35,'C4_Berechnung'!$A$10:I$61,3,FALSE)</f>
        <v>3903</v>
      </c>
      <c r="L35" s="193">
        <f>VLOOKUP(B35,'C4_Berechnung'!$A$10:$I$61,4,FALSE)</f>
        <v>2552</v>
      </c>
      <c r="M35" s="193">
        <f>VLOOKUP(B35,'C4_Berechnung'!$A$10:$I$61,5,FALSE)</f>
        <v>1351</v>
      </c>
      <c r="N35" s="115">
        <f>VLOOKUP(B35,'C4_Berechnung'!$A$10:$I$61,6,FALSE)</f>
        <v>13.553676658980272</v>
      </c>
      <c r="O35" s="115">
        <f>VLOOKUP(B35,'C4_Berechnung'!$A$10:$I$61,7,FALSE)</f>
        <v>31.206764027671021</v>
      </c>
      <c r="P35" s="115">
        <f>VLOOKUP(B35,'C4_Berechnung'!$A$10:$I$61,8,FALSE)</f>
        <v>27.363566487317449</v>
      </c>
      <c r="Q35" s="115">
        <f>VLOOKUP(B35,'C4_Berechnung'!$A$10:$I$61,9,FALSE)</f>
        <v>27.875992826031258</v>
      </c>
      <c r="R35" s="112">
        <v>3651</v>
      </c>
      <c r="S35" s="112">
        <v>2418</v>
      </c>
      <c r="T35" s="112">
        <v>1233</v>
      </c>
      <c r="U35" s="75">
        <v>13.85921665297179</v>
      </c>
      <c r="V35" s="75">
        <v>31.55299917830731</v>
      </c>
      <c r="W35" s="75">
        <v>26.376335250616268</v>
      </c>
      <c r="X35" s="75">
        <v>28.21144891810463</v>
      </c>
      <c r="Y35" s="112">
        <v>3125</v>
      </c>
      <c r="Z35" s="112">
        <v>1975</v>
      </c>
      <c r="AA35" s="112">
        <v>1150</v>
      </c>
      <c r="AB35" s="75">
        <v>22.656000000000002</v>
      </c>
      <c r="AC35" s="75">
        <v>33.472000000000001</v>
      </c>
      <c r="AD35" s="75">
        <v>14.56</v>
      </c>
      <c r="AE35" s="75">
        <v>29.311999999999998</v>
      </c>
      <c r="AF35" s="112">
        <v>2745</v>
      </c>
      <c r="AG35" s="112">
        <v>1676</v>
      </c>
      <c r="AH35" s="112">
        <v>1069</v>
      </c>
      <c r="AI35" s="75">
        <v>21.712204007285973</v>
      </c>
      <c r="AJ35" s="75">
        <v>34.244080145719494</v>
      </c>
      <c r="AK35" s="75">
        <v>14.24408014571949</v>
      </c>
      <c r="AL35" s="75">
        <v>29.799635701275047</v>
      </c>
      <c r="AM35" s="57">
        <v>2309</v>
      </c>
      <c r="AN35" s="57">
        <v>1378</v>
      </c>
      <c r="AO35" s="57">
        <v>931</v>
      </c>
      <c r="AP35" s="29">
        <v>14.94153313122564</v>
      </c>
      <c r="AQ35" s="29">
        <v>34.084019055868339</v>
      </c>
      <c r="AR35" s="29">
        <v>22.304027717626678</v>
      </c>
      <c r="AS35" s="29">
        <v>28.67042009527934</v>
      </c>
      <c r="AT35" s="57">
        <v>2087</v>
      </c>
      <c r="AU35" s="57">
        <v>1231</v>
      </c>
      <c r="AV35" s="57">
        <v>856</v>
      </c>
      <c r="AW35" s="29">
        <v>14.853857211308096</v>
      </c>
      <c r="AX35" s="29">
        <v>32.82223287014854</v>
      </c>
      <c r="AY35" s="29">
        <v>21.562050790608527</v>
      </c>
      <c r="AZ35" s="29">
        <v>30.761859127934841</v>
      </c>
      <c r="BA35" s="57">
        <v>1907</v>
      </c>
      <c r="BB35" s="57">
        <v>1099</v>
      </c>
      <c r="BC35" s="57">
        <v>808</v>
      </c>
      <c r="BD35" s="29">
        <v>13.004719454640798</v>
      </c>
      <c r="BE35" s="29">
        <v>28.211851074986889</v>
      </c>
      <c r="BF35" s="29">
        <v>19.611955951756684</v>
      </c>
      <c r="BG35" s="29">
        <v>39.171473518615628</v>
      </c>
      <c r="BH35" s="57">
        <v>1670</v>
      </c>
      <c r="BI35" s="57">
        <v>983</v>
      </c>
      <c r="BJ35" s="57">
        <v>687</v>
      </c>
      <c r="BK35" s="83">
        <v>10.119760479041915</v>
      </c>
      <c r="BL35" s="83">
        <v>24.491017964071858</v>
      </c>
      <c r="BM35" s="83">
        <v>20.838323353293415</v>
      </c>
      <c r="BN35" s="83">
        <v>44.550898203592808</v>
      </c>
      <c r="BO35" s="57">
        <v>1501</v>
      </c>
      <c r="BP35" s="57">
        <v>882</v>
      </c>
      <c r="BQ35" s="57">
        <v>619</v>
      </c>
      <c r="BR35" s="83">
        <v>9.7268487674883417</v>
      </c>
      <c r="BS35" s="83">
        <v>24.5836109260493</v>
      </c>
      <c r="BT35" s="83">
        <v>21.71885409726849</v>
      </c>
      <c r="BU35" s="78">
        <v>43.970686209193865</v>
      </c>
      <c r="BV35" s="62"/>
    </row>
    <row r="36" spans="2:74" ht="8.25" customHeight="1">
      <c r="B36" s="107">
        <v>356</v>
      </c>
      <c r="C36" s="74" t="s">
        <v>112</v>
      </c>
      <c r="D36" s="74">
        <f>VLOOKUP(B36,'2020_Rohdaten_BA'!$A$10:$E$59,3,FALSE)</f>
        <v>2020</v>
      </c>
      <c r="E36" s="74">
        <f>VLOOKUP(B36,'2020_Rohdaten_BA'!$A$10:$E$59,4,FALSE)</f>
        <v>1391</v>
      </c>
      <c r="F36" s="74">
        <f>VLOOKUP(B36,'2020_Rohdaten_BA'!$A$10:$E$59,5,FALSE)</f>
        <v>629</v>
      </c>
      <c r="G36" s="74">
        <f>VLOOKUP(B36,'2020_Rohdaten_BA'!$A$10:$M$59,12,FALSE)</f>
        <v>11.485148514851485</v>
      </c>
      <c r="H36" s="74">
        <f>VLOOKUP(B36,'2020_Rohdaten_BA'!$A$10:$M$59,11,FALSE)</f>
        <v>33.168316831683171</v>
      </c>
      <c r="I36" s="74">
        <f>VLOOKUP(B36,'2020_Rohdaten_BA'!$A$10:$M$59,10,FALSE)</f>
        <v>26.633663366336634</v>
      </c>
      <c r="J36" s="74">
        <f>VLOOKUP(B36,'2020_Rohdaten_BA'!$A$10:$M$59,13,FALSE)</f>
        <v>28.712871287128714</v>
      </c>
      <c r="K36" s="193">
        <f>VLOOKUP(B36,'C4_Berechnung'!$A$10:I$61,3,FALSE)</f>
        <v>1985</v>
      </c>
      <c r="L36" s="193">
        <f>VLOOKUP(B36,'C4_Berechnung'!$A$10:$I$61,4,FALSE)</f>
        <v>1395</v>
      </c>
      <c r="M36" s="193">
        <f>VLOOKUP(B36,'C4_Berechnung'!$A$10:$I$61,5,FALSE)</f>
        <v>590</v>
      </c>
      <c r="N36" s="115">
        <f>VLOOKUP(B36,'C4_Berechnung'!$A$10:$I$61,6,FALSE)</f>
        <v>9.4206549118387901</v>
      </c>
      <c r="O36" s="115">
        <f>VLOOKUP(B36,'C4_Berechnung'!$A$10:$I$61,7,FALSE)</f>
        <v>32.695214105793454</v>
      </c>
      <c r="P36" s="115">
        <f>VLOOKUP(B36,'C4_Berechnung'!$A$10:$I$61,8,FALSE)</f>
        <v>26.347607052896727</v>
      </c>
      <c r="Q36" s="115">
        <f>VLOOKUP(B36,'C4_Berechnung'!$A$10:$I$61,9,FALSE)</f>
        <v>31.536523929471034</v>
      </c>
      <c r="R36" s="112">
        <v>1703</v>
      </c>
      <c r="S36" s="112">
        <v>1163</v>
      </c>
      <c r="T36" s="112">
        <v>540</v>
      </c>
      <c r="U36" s="75">
        <v>9.9823840281855549</v>
      </c>
      <c r="V36" s="75">
        <v>33.352906635349385</v>
      </c>
      <c r="W36" s="75">
        <v>25.425719318849087</v>
      </c>
      <c r="X36" s="75">
        <v>31.238990017615968</v>
      </c>
      <c r="Y36" s="112">
        <v>1491</v>
      </c>
      <c r="Z36" s="112">
        <v>1002</v>
      </c>
      <c r="AA36" s="112">
        <v>489</v>
      </c>
      <c r="AB36" s="75">
        <v>23.205902079141516</v>
      </c>
      <c r="AC36" s="75">
        <v>33.936955063715629</v>
      </c>
      <c r="AD36" s="75">
        <v>10.395707578806171</v>
      </c>
      <c r="AE36" s="75">
        <v>32.461435278336687</v>
      </c>
      <c r="AF36" s="112">
        <v>1321</v>
      </c>
      <c r="AG36" s="112">
        <v>905</v>
      </c>
      <c r="AH36" s="112">
        <v>416</v>
      </c>
      <c r="AI36" s="75">
        <v>24.678274034822103</v>
      </c>
      <c r="AJ36" s="75">
        <v>33.232399697199092</v>
      </c>
      <c r="AK36" s="75">
        <v>8.4027252081756245</v>
      </c>
      <c r="AL36" s="75">
        <v>33.686601059803181</v>
      </c>
      <c r="AM36" s="57">
        <v>1054</v>
      </c>
      <c r="AN36" s="57">
        <v>700</v>
      </c>
      <c r="AO36" s="57">
        <v>354</v>
      </c>
      <c r="AP36" s="29">
        <v>7.9696394686907022</v>
      </c>
      <c r="AQ36" s="29">
        <v>37.950664136622393</v>
      </c>
      <c r="AR36" s="29">
        <v>22.485768500948765</v>
      </c>
      <c r="AS36" s="29">
        <v>31.59392789373814</v>
      </c>
      <c r="AT36" s="57">
        <v>989</v>
      </c>
      <c r="AU36" s="57">
        <v>675</v>
      </c>
      <c r="AV36" s="57">
        <v>314</v>
      </c>
      <c r="AW36" s="29">
        <v>6.6734074823053584</v>
      </c>
      <c r="AX36" s="29">
        <v>34.681496461071795</v>
      </c>
      <c r="AY36" s="29">
        <v>24.165824064711831</v>
      </c>
      <c r="AZ36" s="29">
        <v>34.47927199191102</v>
      </c>
      <c r="BA36" s="57">
        <v>909</v>
      </c>
      <c r="BB36" s="57">
        <v>612</v>
      </c>
      <c r="BC36" s="57">
        <v>297</v>
      </c>
      <c r="BD36" s="29">
        <v>4.5104510451045101</v>
      </c>
      <c r="BE36" s="29">
        <v>31.573157315731574</v>
      </c>
      <c r="BF36" s="29">
        <v>22.442244224422442</v>
      </c>
      <c r="BG36" s="29">
        <v>41.474147414741473</v>
      </c>
      <c r="BH36" s="57">
        <v>775</v>
      </c>
      <c r="BI36" s="57">
        <v>503</v>
      </c>
      <c r="BJ36" s="57">
        <v>272</v>
      </c>
      <c r="BK36" s="83">
        <v>3.225806451612903</v>
      </c>
      <c r="BL36" s="83">
        <v>28.258064516129032</v>
      </c>
      <c r="BM36" s="83">
        <v>18.70967741935484</v>
      </c>
      <c r="BN36" s="83">
        <v>49.806451612903217</v>
      </c>
      <c r="BO36" s="57">
        <v>645</v>
      </c>
      <c r="BP36" s="57">
        <v>403</v>
      </c>
      <c r="BQ36" s="57">
        <v>242</v>
      </c>
      <c r="BR36" s="83">
        <v>2.3255813953488373</v>
      </c>
      <c r="BS36" s="83">
        <v>25.736434108527135</v>
      </c>
      <c r="BT36" s="83">
        <v>19.224806201550386</v>
      </c>
      <c r="BU36" s="78">
        <v>52.713178294573638</v>
      </c>
      <c r="BV36" s="62"/>
    </row>
    <row r="37" spans="2:74" ht="8.25" customHeight="1">
      <c r="B37" s="107">
        <v>357</v>
      </c>
      <c r="C37" s="74" t="s">
        <v>113</v>
      </c>
      <c r="D37" s="74">
        <f>VLOOKUP(B37,'2020_Rohdaten_BA'!$A$10:$E$59,3,FALSE)</f>
        <v>4630</v>
      </c>
      <c r="E37" s="74">
        <f>VLOOKUP(B37,'2020_Rohdaten_BA'!$A$10:$E$59,4,FALSE)</f>
        <v>3136</v>
      </c>
      <c r="F37" s="74">
        <f>VLOOKUP(B37,'2020_Rohdaten_BA'!$A$10:$E$59,5,FALSE)</f>
        <v>1494</v>
      </c>
      <c r="G37" s="74">
        <f>VLOOKUP(B37,'2020_Rohdaten_BA'!$A$10:$M$59,12,FALSE)</f>
        <v>8.9200863930885532</v>
      </c>
      <c r="H37" s="74">
        <f>VLOOKUP(B37,'2020_Rohdaten_BA'!$A$10:$M$59,11,FALSE)</f>
        <v>35.485961123110151</v>
      </c>
      <c r="I37" s="74">
        <f>VLOOKUP(B37,'2020_Rohdaten_BA'!$A$10:$M$59,10,FALSE)</f>
        <v>26.37149028077754</v>
      </c>
      <c r="J37" s="74">
        <f>VLOOKUP(B37,'2020_Rohdaten_BA'!$A$10:$M$59,13,FALSE)</f>
        <v>29.22246220302376</v>
      </c>
      <c r="K37" s="193">
        <f>VLOOKUP(B37,'C4_Berechnung'!$A$10:I$61,3,FALSE)</f>
        <v>4111</v>
      </c>
      <c r="L37" s="193">
        <f>VLOOKUP(B37,'C4_Berechnung'!$A$10:$I$61,4,FALSE)</f>
        <v>2823</v>
      </c>
      <c r="M37" s="193">
        <f>VLOOKUP(B37,'C4_Berechnung'!$A$10:$I$61,5,FALSE)</f>
        <v>1288</v>
      </c>
      <c r="N37" s="115">
        <f>VLOOKUP(B37,'C4_Berechnung'!$A$10:$I$61,6,FALSE)</f>
        <v>8.878618341036244</v>
      </c>
      <c r="O37" s="115">
        <f>VLOOKUP(B37,'C4_Berechnung'!$A$10:$I$61,7,FALSE)</f>
        <v>35.879348090488932</v>
      </c>
      <c r="P37" s="115">
        <f>VLOOKUP(B37,'C4_Berechnung'!$A$10:$I$61,8,FALSE)</f>
        <v>23.960107029919726</v>
      </c>
      <c r="Q37" s="115">
        <f>VLOOKUP(B37,'C4_Berechnung'!$A$10:$I$61,9,FALSE)</f>
        <v>31.281926538555098</v>
      </c>
      <c r="R37" s="112">
        <v>3606</v>
      </c>
      <c r="S37" s="112">
        <v>2464</v>
      </c>
      <c r="T37" s="112">
        <v>1142</v>
      </c>
      <c r="U37" s="75">
        <v>8.7077093732667787</v>
      </c>
      <c r="V37" s="75">
        <v>34.803105934553521</v>
      </c>
      <c r="W37" s="75">
        <v>22.462562396006653</v>
      </c>
      <c r="X37" s="75">
        <v>34.026622296173045</v>
      </c>
      <c r="Y37" s="112">
        <v>3356</v>
      </c>
      <c r="Z37" s="112">
        <v>2263</v>
      </c>
      <c r="AA37" s="112">
        <v>1093</v>
      </c>
      <c r="AB37" s="75">
        <v>19.338498212157329</v>
      </c>
      <c r="AC37" s="75">
        <v>37.216924910607865</v>
      </c>
      <c r="AD37" s="75">
        <v>8.9094159713945178</v>
      </c>
      <c r="AE37" s="75">
        <v>34.535160905840286</v>
      </c>
      <c r="AF37" s="112">
        <v>2984</v>
      </c>
      <c r="AG37" s="112">
        <v>1975</v>
      </c>
      <c r="AH37" s="112">
        <v>1009</v>
      </c>
      <c r="AI37" s="75">
        <v>16.823056300268096</v>
      </c>
      <c r="AJ37" s="75">
        <v>40.214477211796243</v>
      </c>
      <c r="AK37" s="75">
        <v>8.8136729222520103</v>
      </c>
      <c r="AL37" s="75">
        <v>34.148793565683647</v>
      </c>
      <c r="AM37" s="57">
        <v>2229</v>
      </c>
      <c r="AN37" s="57">
        <v>1487</v>
      </c>
      <c r="AO37" s="57">
        <v>742</v>
      </c>
      <c r="AP37" s="29">
        <v>10.273665320771647</v>
      </c>
      <c r="AQ37" s="29">
        <v>31.942575145805296</v>
      </c>
      <c r="AR37" s="29">
        <v>19.02198295199641</v>
      </c>
      <c r="AS37" s="29">
        <v>38.761776581426652</v>
      </c>
      <c r="AT37" s="57">
        <v>2018</v>
      </c>
      <c r="AU37" s="57">
        <v>1339</v>
      </c>
      <c r="AV37" s="57">
        <v>679</v>
      </c>
      <c r="AW37" s="29">
        <v>9.4648166501486628</v>
      </c>
      <c r="AX37" s="29">
        <v>31.318136769078297</v>
      </c>
      <c r="AY37" s="29">
        <v>18.334985133795836</v>
      </c>
      <c r="AZ37" s="29">
        <v>40.882061446977204</v>
      </c>
      <c r="BA37" s="57">
        <v>1752</v>
      </c>
      <c r="BB37" s="57">
        <v>1116</v>
      </c>
      <c r="BC37" s="57">
        <v>636</v>
      </c>
      <c r="BD37" s="29">
        <v>9.1894977168949765</v>
      </c>
      <c r="BE37" s="29">
        <v>27.853881278538811</v>
      </c>
      <c r="BF37" s="29">
        <v>17.751141552511417</v>
      </c>
      <c r="BG37" s="29">
        <v>45.205479452054803</v>
      </c>
      <c r="BH37" s="57">
        <v>1437</v>
      </c>
      <c r="BI37" s="57">
        <v>875</v>
      </c>
      <c r="BJ37" s="57">
        <v>562</v>
      </c>
      <c r="BK37" s="83">
        <v>6.8197633959638138</v>
      </c>
      <c r="BL37" s="83">
        <v>27.20946416144746</v>
      </c>
      <c r="BM37" s="83">
        <v>27.905358385525403</v>
      </c>
      <c r="BN37" s="83">
        <v>38.065414057063329</v>
      </c>
      <c r="BO37" s="57">
        <v>1295</v>
      </c>
      <c r="BP37" s="57">
        <v>791</v>
      </c>
      <c r="BQ37" s="57">
        <v>504</v>
      </c>
      <c r="BR37" s="83">
        <v>6.2548262548262556</v>
      </c>
      <c r="BS37" s="83">
        <v>28.108108108108109</v>
      </c>
      <c r="BT37" s="83">
        <v>32.972972972972975</v>
      </c>
      <c r="BU37" s="78">
        <v>32.664092664092664</v>
      </c>
      <c r="BV37" s="62"/>
    </row>
    <row r="38" spans="2:74" ht="8.25" customHeight="1">
      <c r="B38" s="107">
        <v>358</v>
      </c>
      <c r="C38" s="74" t="s">
        <v>114</v>
      </c>
      <c r="D38" s="74">
        <f>VLOOKUP(B38,'2020_Rohdaten_BA'!$A$10:$E$59,3,FALSE)</f>
        <v>4303</v>
      </c>
      <c r="E38" s="74">
        <f>VLOOKUP(B38,'2020_Rohdaten_BA'!$A$10:$E$59,4,FALSE)</f>
        <v>2824</v>
      </c>
      <c r="F38" s="74">
        <f>VLOOKUP(B38,'2020_Rohdaten_BA'!$A$10:$E$59,5,FALSE)</f>
        <v>1479</v>
      </c>
      <c r="G38" s="74">
        <f>VLOOKUP(B38,'2020_Rohdaten_BA'!$A$10:$M$59,12,FALSE)</f>
        <v>7.9247036950964445</v>
      </c>
      <c r="H38" s="74">
        <f>VLOOKUP(B38,'2020_Rohdaten_BA'!$A$10:$M$59,11,FALSE)</f>
        <v>36.369974436439691</v>
      </c>
      <c r="I38" s="74">
        <f>VLOOKUP(B38,'2020_Rohdaten_BA'!$A$10:$M$59,10,FALSE)</f>
        <v>21.798745061584942</v>
      </c>
      <c r="J38" s="74">
        <f>VLOOKUP(B38,'2020_Rohdaten_BA'!$A$10:$M$59,13,FALSE)</f>
        <v>33.906576806878924</v>
      </c>
      <c r="K38" s="193">
        <f>VLOOKUP(B38,'C4_Berechnung'!$A$10:I$61,3,FALSE)</f>
        <v>4245</v>
      </c>
      <c r="L38" s="193">
        <f>VLOOKUP(B38,'C4_Berechnung'!$A$10:$I$61,4,FALSE)</f>
        <v>2765</v>
      </c>
      <c r="M38" s="193">
        <f>VLOOKUP(B38,'C4_Berechnung'!$A$10:$I$61,5,FALSE)</f>
        <v>1480</v>
      </c>
      <c r="N38" s="115">
        <f>VLOOKUP(B38,'C4_Berechnung'!$A$10:$I$61,6,FALSE)</f>
        <v>7.4676089517078914</v>
      </c>
      <c r="O38" s="115">
        <f>VLOOKUP(B38,'C4_Berechnung'!$A$10:$I$61,7,FALSE)</f>
        <v>35.948174322732626</v>
      </c>
      <c r="P38" s="115">
        <f>VLOOKUP(B38,'C4_Berechnung'!$A$10:$I$61,8,FALSE)</f>
        <v>21.43698468786808</v>
      </c>
      <c r="Q38" s="115">
        <f>VLOOKUP(B38,'C4_Berechnung'!$A$10:$I$61,9,FALSE)</f>
        <v>35.147232037691403</v>
      </c>
      <c r="R38" s="112">
        <v>3797</v>
      </c>
      <c r="S38" s="112">
        <v>2508</v>
      </c>
      <c r="T38" s="112">
        <v>1289</v>
      </c>
      <c r="U38" s="75">
        <v>7.3742428232815378</v>
      </c>
      <c r="V38" s="75">
        <v>36.792204371872536</v>
      </c>
      <c r="W38" s="75">
        <v>20.858572557282066</v>
      </c>
      <c r="X38" s="75">
        <v>34.974980247563863</v>
      </c>
      <c r="Y38" s="112">
        <v>3290</v>
      </c>
      <c r="Z38" s="112">
        <v>2171</v>
      </c>
      <c r="AA38" s="112">
        <v>1119</v>
      </c>
      <c r="AB38" s="75">
        <v>21.124620060790271</v>
      </c>
      <c r="AC38" s="75">
        <v>35.775075987841944</v>
      </c>
      <c r="AD38" s="75">
        <v>7.5379939209726441</v>
      </c>
      <c r="AE38" s="75">
        <v>35.562310030395139</v>
      </c>
      <c r="AF38" s="112">
        <v>2855</v>
      </c>
      <c r="AG38" s="112">
        <v>1854</v>
      </c>
      <c r="AH38" s="112">
        <v>1001</v>
      </c>
      <c r="AI38" s="75">
        <v>21.190893169877409</v>
      </c>
      <c r="AJ38" s="75">
        <v>36.812609457092819</v>
      </c>
      <c r="AK38" s="75">
        <v>7.8809106830122584</v>
      </c>
      <c r="AL38" s="75">
        <v>34.115586690017516</v>
      </c>
      <c r="AM38" s="57">
        <v>2484</v>
      </c>
      <c r="AN38" s="57">
        <v>1634</v>
      </c>
      <c r="AO38" s="57">
        <v>850</v>
      </c>
      <c r="AP38" s="29">
        <v>7.7294685990338161</v>
      </c>
      <c r="AQ38" s="29">
        <v>37.721417069243159</v>
      </c>
      <c r="AR38" s="29">
        <v>19.404186795491142</v>
      </c>
      <c r="AS38" s="29">
        <v>35.144927536231883</v>
      </c>
      <c r="AT38" s="57">
        <v>2268</v>
      </c>
      <c r="AU38" s="57">
        <v>1510</v>
      </c>
      <c r="AV38" s="57">
        <v>758</v>
      </c>
      <c r="AW38" s="29">
        <v>7.4955908289241622</v>
      </c>
      <c r="AX38" s="29">
        <v>37.213403880070544</v>
      </c>
      <c r="AY38" s="29">
        <v>18.562610229276896</v>
      </c>
      <c r="AZ38" s="29">
        <v>36.728395061728392</v>
      </c>
      <c r="BA38" s="57">
        <v>2105</v>
      </c>
      <c r="BB38" s="57">
        <v>1391</v>
      </c>
      <c r="BC38" s="57">
        <v>714</v>
      </c>
      <c r="BD38" s="29">
        <v>5.3681710213776723</v>
      </c>
      <c r="BE38" s="29">
        <v>30.023752969121141</v>
      </c>
      <c r="BF38" s="29">
        <v>16.959619952494062</v>
      </c>
      <c r="BG38" s="29">
        <v>47.648456057007124</v>
      </c>
      <c r="BH38" s="57">
        <v>1726</v>
      </c>
      <c r="BI38" s="57">
        <v>1114</v>
      </c>
      <c r="BJ38" s="57">
        <v>612</v>
      </c>
      <c r="BK38" s="83">
        <v>4.6349942062572422</v>
      </c>
      <c r="BL38" s="83">
        <v>26.709154113557361</v>
      </c>
      <c r="BM38" s="83">
        <v>24.449594438006951</v>
      </c>
      <c r="BN38" s="83">
        <v>44.206257242178445</v>
      </c>
      <c r="BO38" s="57">
        <v>1605</v>
      </c>
      <c r="BP38" s="57">
        <v>1029</v>
      </c>
      <c r="BQ38" s="57">
        <v>576</v>
      </c>
      <c r="BR38" s="83">
        <v>3.0529595015576323</v>
      </c>
      <c r="BS38" s="83">
        <v>26.915887850467289</v>
      </c>
      <c r="BT38" s="83">
        <v>25.420560747663551</v>
      </c>
      <c r="BU38" s="78">
        <v>44.610591900311526</v>
      </c>
      <c r="BV38" s="62"/>
    </row>
    <row r="39" spans="2:74" ht="8.25" customHeight="1">
      <c r="B39" s="107">
        <v>359</v>
      </c>
      <c r="C39" s="74" t="s">
        <v>115</v>
      </c>
      <c r="D39" s="74">
        <f>VLOOKUP(B39,'2020_Rohdaten_BA'!$A$10:$E$59,3,FALSE)</f>
        <v>5874</v>
      </c>
      <c r="E39" s="74">
        <f>VLOOKUP(B39,'2020_Rohdaten_BA'!$A$10:$E$59,4,FALSE)</f>
        <v>4173</v>
      </c>
      <c r="F39" s="74">
        <f>VLOOKUP(B39,'2020_Rohdaten_BA'!$A$10:$E$59,5,FALSE)</f>
        <v>1701</v>
      </c>
      <c r="G39" s="74">
        <f>VLOOKUP(B39,'2020_Rohdaten_BA'!$A$10:$M$59,12,FALSE)</f>
        <v>9.0909090909090917</v>
      </c>
      <c r="H39" s="74">
        <f>VLOOKUP(B39,'2020_Rohdaten_BA'!$A$10:$M$59,11,FALSE)</f>
        <v>24.940415389853591</v>
      </c>
      <c r="I39" s="74">
        <f>VLOOKUP(B39,'2020_Rohdaten_BA'!$A$10:$M$59,10,FALSE)</f>
        <v>22.948586993530814</v>
      </c>
      <c r="J39" s="74">
        <f>VLOOKUP(B39,'2020_Rohdaten_BA'!$A$10:$M$59,13,FALSE)</f>
        <v>43.020088525706505</v>
      </c>
      <c r="K39" s="193">
        <f>VLOOKUP(B39,'C4_Berechnung'!$A$10:I$61,3,FALSE)</f>
        <v>5633</v>
      </c>
      <c r="L39" s="193">
        <f>VLOOKUP(B39,'C4_Berechnung'!$A$10:$I$61,4,FALSE)</f>
        <v>4017</v>
      </c>
      <c r="M39" s="193">
        <f>VLOOKUP(B39,'C4_Berechnung'!$A$10:$I$61,5,FALSE)</f>
        <v>1616</v>
      </c>
      <c r="N39" s="115">
        <f>VLOOKUP(B39,'C4_Berechnung'!$A$10:$I$61,6,FALSE)</f>
        <v>8.2904313864725729</v>
      </c>
      <c r="O39" s="115">
        <f>VLOOKUP(B39,'C4_Berechnung'!$A$10:$I$61,7,FALSE)</f>
        <v>24.729273921533817</v>
      </c>
      <c r="P39" s="115">
        <f>VLOOKUP(B39,'C4_Berechnung'!$A$10:$I$61,8,FALSE)</f>
        <v>22.048641931475235</v>
      </c>
      <c r="Q39" s="115">
        <f>VLOOKUP(B39,'C4_Berechnung'!$A$10:$I$61,9,FALSE)</f>
        <v>44.931652760518375</v>
      </c>
      <c r="R39" s="112">
        <v>5030</v>
      </c>
      <c r="S39" s="112">
        <v>3638</v>
      </c>
      <c r="T39" s="112">
        <v>1392</v>
      </c>
      <c r="U39" s="75">
        <v>7.7137176938369789</v>
      </c>
      <c r="V39" s="75">
        <v>25.347912524850898</v>
      </c>
      <c r="W39" s="75">
        <v>20.656063618290258</v>
      </c>
      <c r="X39" s="75">
        <v>46.282306163021872</v>
      </c>
      <c r="Y39" s="112">
        <v>4514</v>
      </c>
      <c r="Z39" s="112">
        <v>3241</v>
      </c>
      <c r="AA39" s="112">
        <v>1273</v>
      </c>
      <c r="AB39" s="75">
        <v>18.365086397873284</v>
      </c>
      <c r="AC39" s="75">
        <v>25.963668586619406</v>
      </c>
      <c r="AD39" s="75">
        <v>7.9973416038989802</v>
      </c>
      <c r="AE39" s="75">
        <v>47.673903411608329</v>
      </c>
      <c r="AF39" s="112">
        <v>4321</v>
      </c>
      <c r="AG39" s="112">
        <v>3253</v>
      </c>
      <c r="AH39" s="112">
        <v>1068</v>
      </c>
      <c r="AI39" s="75">
        <v>15.667669520944225</v>
      </c>
      <c r="AJ39" s="75">
        <v>24.369358944688731</v>
      </c>
      <c r="AK39" s="75">
        <v>7.4288359176116634</v>
      </c>
      <c r="AL39" s="75">
        <v>52.534135616755385</v>
      </c>
      <c r="AM39" s="57">
        <v>4157</v>
      </c>
      <c r="AN39" s="57">
        <v>3195</v>
      </c>
      <c r="AO39" s="57">
        <v>962</v>
      </c>
      <c r="AP39" s="29">
        <v>6.3988453211450569</v>
      </c>
      <c r="AQ39" s="29">
        <v>25.066153476064468</v>
      </c>
      <c r="AR39" s="29">
        <v>13.302862641327881</v>
      </c>
      <c r="AS39" s="29">
        <v>55.232138561462591</v>
      </c>
      <c r="AT39" s="57">
        <v>4176</v>
      </c>
      <c r="AU39" s="57">
        <v>3228</v>
      </c>
      <c r="AV39" s="57">
        <v>948</v>
      </c>
      <c r="AW39" s="29">
        <v>6.1781609195402298</v>
      </c>
      <c r="AX39" s="29">
        <v>24.305555555555554</v>
      </c>
      <c r="AY39" s="29">
        <v>11.422413793103448</v>
      </c>
      <c r="AZ39" s="29">
        <v>58.093869731800766</v>
      </c>
      <c r="BA39" s="57">
        <v>3996</v>
      </c>
      <c r="BB39" s="57">
        <v>3142</v>
      </c>
      <c r="BC39" s="57">
        <v>854</v>
      </c>
      <c r="BD39" s="29">
        <v>6.1311311311311307</v>
      </c>
      <c r="BE39" s="29">
        <v>22.797797797797799</v>
      </c>
      <c r="BF39" s="29">
        <v>9.5095095095095097</v>
      </c>
      <c r="BG39" s="29">
        <v>61.561561561561561</v>
      </c>
      <c r="BH39" s="57">
        <v>3800</v>
      </c>
      <c r="BI39" s="57">
        <v>3172</v>
      </c>
      <c r="BJ39" s="57">
        <v>628</v>
      </c>
      <c r="BK39" s="83">
        <v>10.710526315789473</v>
      </c>
      <c r="BL39" s="83">
        <v>22.973684210526315</v>
      </c>
      <c r="BM39" s="83">
        <v>7.8157894736842106</v>
      </c>
      <c r="BN39" s="83">
        <v>58.500000000000007</v>
      </c>
      <c r="BO39" s="57">
        <v>3469</v>
      </c>
      <c r="BP39" s="57">
        <v>2915</v>
      </c>
      <c r="BQ39" s="57">
        <v>554</v>
      </c>
      <c r="BR39" s="83">
        <v>9.7722686653214179</v>
      </c>
      <c r="BS39" s="83">
        <v>23.320841741135773</v>
      </c>
      <c r="BT39" s="83">
        <v>8.8209858748918997</v>
      </c>
      <c r="BU39" s="78">
        <v>58.085903718650897</v>
      </c>
      <c r="BV39" s="62"/>
    </row>
    <row r="40" spans="2:74" ht="8.25" customHeight="1">
      <c r="B40" s="107">
        <v>360</v>
      </c>
      <c r="C40" s="74" t="s">
        <v>116</v>
      </c>
      <c r="D40" s="74">
        <f>VLOOKUP(B40,'2020_Rohdaten_BA'!$A$10:$E$59,3,FALSE)</f>
        <v>1682</v>
      </c>
      <c r="E40" s="74">
        <f>VLOOKUP(B40,'2020_Rohdaten_BA'!$A$10:$E$59,4,FALSE)</f>
        <v>1035</v>
      </c>
      <c r="F40" s="74">
        <f>VLOOKUP(B40,'2020_Rohdaten_BA'!$A$10:$E$59,5,FALSE)</f>
        <v>647</v>
      </c>
      <c r="G40" s="74">
        <f>VLOOKUP(B40,'2020_Rohdaten_BA'!$A$10:$M$59,12,FALSE)</f>
        <v>13.376932223543401</v>
      </c>
      <c r="H40" s="74">
        <f>VLOOKUP(B40,'2020_Rohdaten_BA'!$A$10:$M$59,11,FALSE)</f>
        <v>35.969084423305588</v>
      </c>
      <c r="I40" s="74">
        <f>VLOOKUP(B40,'2020_Rohdaten_BA'!$A$10:$M$59,10,FALSE)</f>
        <v>22.116527942925089</v>
      </c>
      <c r="J40" s="74">
        <f>VLOOKUP(B40,'2020_Rohdaten_BA'!$A$10:$M$59,13,FALSE)</f>
        <v>28.53745541022592</v>
      </c>
      <c r="K40" s="193">
        <f>VLOOKUP(B40,'C4_Berechnung'!$A$10:I$61,3,FALSE)</f>
        <v>1615</v>
      </c>
      <c r="L40" s="193">
        <f>VLOOKUP(B40,'C4_Berechnung'!$A$10:$I$61,4,FALSE)</f>
        <v>1016</v>
      </c>
      <c r="M40" s="193">
        <f>VLOOKUP(B40,'C4_Berechnung'!$A$10:$I$61,5,FALSE)</f>
        <v>599</v>
      </c>
      <c r="N40" s="115">
        <f>VLOOKUP(B40,'C4_Berechnung'!$A$10:$I$61,6,FALSE)</f>
        <v>14.489164086687307</v>
      </c>
      <c r="O40" s="115">
        <f>VLOOKUP(B40,'C4_Berechnung'!$A$10:$I$61,7,FALSE)</f>
        <v>35.60371517027864</v>
      </c>
      <c r="P40" s="115">
        <f>VLOOKUP(B40,'C4_Berechnung'!$A$10:$I$61,8,FALSE)</f>
        <v>22.229102167182663</v>
      </c>
      <c r="Q40" s="115">
        <f>VLOOKUP(B40,'C4_Berechnung'!$A$10:$I$61,9,FALSE)</f>
        <v>27.678018575851393</v>
      </c>
      <c r="R40" s="112">
        <v>1413</v>
      </c>
      <c r="S40" s="112">
        <v>883</v>
      </c>
      <c r="T40" s="112">
        <v>530</v>
      </c>
      <c r="U40" s="75">
        <v>14.578910120311395</v>
      </c>
      <c r="V40" s="75">
        <v>34.748761500353858</v>
      </c>
      <c r="W40" s="75">
        <v>19.53290870488323</v>
      </c>
      <c r="X40" s="75">
        <v>31.139419674451524</v>
      </c>
      <c r="Y40" s="112">
        <v>1245</v>
      </c>
      <c r="Z40" s="112">
        <v>750</v>
      </c>
      <c r="AA40" s="112">
        <v>495</v>
      </c>
      <c r="AB40" s="75">
        <v>17.831325301204821</v>
      </c>
      <c r="AC40" s="75">
        <v>32.690763052208837</v>
      </c>
      <c r="AD40" s="75">
        <v>16.626506024096386</v>
      </c>
      <c r="AE40" s="75">
        <v>32.851405622489963</v>
      </c>
      <c r="AF40" s="112">
        <v>1068</v>
      </c>
      <c r="AG40" s="112">
        <v>660</v>
      </c>
      <c r="AH40" s="112">
        <v>408</v>
      </c>
      <c r="AI40" s="75">
        <v>17.977528089887642</v>
      </c>
      <c r="AJ40" s="75">
        <v>35.018726591760299</v>
      </c>
      <c r="AK40" s="75">
        <v>16.292134831460675</v>
      </c>
      <c r="AL40" s="75">
        <v>30.711610486891384</v>
      </c>
      <c r="AM40" s="57">
        <v>962</v>
      </c>
      <c r="AN40" s="57">
        <v>570</v>
      </c>
      <c r="AO40" s="57">
        <v>392</v>
      </c>
      <c r="AP40" s="29">
        <v>16.735966735966738</v>
      </c>
      <c r="AQ40" s="29">
        <v>33.991683991683992</v>
      </c>
      <c r="AR40" s="29">
        <v>16.424116424116423</v>
      </c>
      <c r="AS40" s="29">
        <v>32.848232848232854</v>
      </c>
      <c r="AT40" s="57">
        <v>857</v>
      </c>
      <c r="AU40" s="57">
        <v>501</v>
      </c>
      <c r="AV40" s="57">
        <v>356</v>
      </c>
      <c r="AW40" s="29">
        <v>14.935822637106183</v>
      </c>
      <c r="AX40" s="29">
        <v>34.189031505250881</v>
      </c>
      <c r="AY40" s="29">
        <v>15.402567094515755</v>
      </c>
      <c r="AZ40" s="29">
        <v>35.472578763127174</v>
      </c>
      <c r="BA40" s="57">
        <v>752</v>
      </c>
      <c r="BB40" s="57">
        <v>437</v>
      </c>
      <c r="BC40" s="57">
        <v>315</v>
      </c>
      <c r="BD40" s="29">
        <v>12.5</v>
      </c>
      <c r="BE40" s="29">
        <v>29.920212765957448</v>
      </c>
      <c r="BF40" s="29">
        <v>11.569148936170212</v>
      </c>
      <c r="BG40" s="29">
        <v>46.010638297872347</v>
      </c>
      <c r="BH40" s="57">
        <v>596</v>
      </c>
      <c r="BI40" s="57">
        <v>361</v>
      </c>
      <c r="BJ40" s="57">
        <v>235</v>
      </c>
      <c r="BK40" s="83">
        <v>9.2281879194630871</v>
      </c>
      <c r="BL40" s="83">
        <v>29.194630872483224</v>
      </c>
      <c r="BM40" s="83">
        <v>11.409395973154362</v>
      </c>
      <c r="BN40" s="83">
        <v>50.167785234899327</v>
      </c>
      <c r="BO40" s="57">
        <v>523</v>
      </c>
      <c r="BP40" s="57">
        <v>310</v>
      </c>
      <c r="BQ40" s="57">
        <v>213</v>
      </c>
      <c r="BR40" s="83">
        <v>7.4569789674952203</v>
      </c>
      <c r="BS40" s="83">
        <v>31.166347992351817</v>
      </c>
      <c r="BT40" s="83">
        <v>12.619502868068832</v>
      </c>
      <c r="BU40" s="78">
        <v>48.75717017208413</v>
      </c>
      <c r="BV40" s="62"/>
    </row>
    <row r="41" spans="2:74" ht="8.25" customHeight="1">
      <c r="B41" s="107">
        <v>361</v>
      </c>
      <c r="C41" s="74" t="s">
        <v>117</v>
      </c>
      <c r="D41" s="74">
        <f>VLOOKUP(B41,'2020_Rohdaten_BA'!$A$10:$E$59,3,FALSE)</f>
        <v>5629</v>
      </c>
      <c r="E41" s="74">
        <f>VLOOKUP(B41,'2020_Rohdaten_BA'!$A$10:$E$59,4,FALSE)</f>
        <v>3944</v>
      </c>
      <c r="F41" s="74">
        <f>VLOOKUP(B41,'2020_Rohdaten_BA'!$A$10:$E$59,5,FALSE)</f>
        <v>1685</v>
      </c>
      <c r="G41" s="74">
        <f>VLOOKUP(B41,'2020_Rohdaten_BA'!$A$10:$M$59,12,FALSE)</f>
        <v>7.6567774027358322</v>
      </c>
      <c r="H41" s="74">
        <f>VLOOKUP(B41,'2020_Rohdaten_BA'!$A$10:$M$59,11,FALSE)</f>
        <v>24.089536329721088</v>
      </c>
      <c r="I41" s="74">
        <f>VLOOKUP(B41,'2020_Rohdaten_BA'!$A$10:$M$59,10,FALSE)</f>
        <v>27.83798187955232</v>
      </c>
      <c r="J41" s="74">
        <f>VLOOKUP(B41,'2020_Rohdaten_BA'!$A$10:$M$59,13,FALSE)</f>
        <v>40.415704387990765</v>
      </c>
      <c r="K41" s="193">
        <f>VLOOKUP(B41,'C4_Berechnung'!$A$10:I$61,3,FALSE)</f>
        <v>4890</v>
      </c>
      <c r="L41" s="193">
        <f>VLOOKUP(B41,'C4_Berechnung'!$A$10:$I$61,4,FALSE)</f>
        <v>3456</v>
      </c>
      <c r="M41" s="193">
        <f>VLOOKUP(B41,'C4_Berechnung'!$A$10:$I$61,5,FALSE)</f>
        <v>1434</v>
      </c>
      <c r="N41" s="115">
        <f>VLOOKUP(B41,'C4_Berechnung'!$A$10:$I$61,6,FALSE)</f>
        <v>8.1186094069529648</v>
      </c>
      <c r="O41" s="115">
        <f>VLOOKUP(B41,'C4_Berechnung'!$A$10:$I$61,7,FALSE)</f>
        <v>26.400817995910021</v>
      </c>
      <c r="P41" s="115">
        <f>VLOOKUP(B41,'C4_Berechnung'!$A$10:$I$61,8,FALSE)</f>
        <v>26.012269938650306</v>
      </c>
      <c r="Q41" s="115">
        <f>VLOOKUP(B41,'C4_Berechnung'!$A$10:$I$61,9,FALSE)</f>
        <v>39.468302658486706</v>
      </c>
      <c r="R41" s="112">
        <v>4393</v>
      </c>
      <c r="S41" s="112">
        <v>3082</v>
      </c>
      <c r="T41" s="112">
        <v>1311</v>
      </c>
      <c r="U41" s="75">
        <v>8.2403824265877521</v>
      </c>
      <c r="V41" s="75">
        <v>26.178010471204189</v>
      </c>
      <c r="W41" s="75">
        <v>25.950375597541541</v>
      </c>
      <c r="X41" s="75">
        <v>39.631231504666516</v>
      </c>
      <c r="Y41" s="112">
        <v>3863</v>
      </c>
      <c r="Z41" s="112">
        <v>2605</v>
      </c>
      <c r="AA41" s="112">
        <v>1258</v>
      </c>
      <c r="AB41" s="75">
        <v>25.213564587108468</v>
      </c>
      <c r="AC41" s="75">
        <v>27.439813616360343</v>
      </c>
      <c r="AD41" s="75">
        <v>9.2415221330572095</v>
      </c>
      <c r="AE41" s="75">
        <v>38.105099663473986</v>
      </c>
      <c r="AF41" s="112">
        <v>3287</v>
      </c>
      <c r="AG41" s="112">
        <v>2209</v>
      </c>
      <c r="AH41" s="112">
        <v>1078</v>
      </c>
      <c r="AI41" s="75">
        <v>25.585640401581987</v>
      </c>
      <c r="AJ41" s="75">
        <v>29.327654396105874</v>
      </c>
      <c r="AK41" s="75">
        <v>10.495892911469424</v>
      </c>
      <c r="AL41" s="75">
        <v>34.590812290842713</v>
      </c>
      <c r="AM41" s="57">
        <v>2706</v>
      </c>
      <c r="AN41" s="57">
        <v>1764</v>
      </c>
      <c r="AO41" s="57">
        <v>942</v>
      </c>
      <c r="AP41" s="29">
        <v>11.936437546193645</v>
      </c>
      <c r="AQ41" s="29">
        <v>31.300813008130078</v>
      </c>
      <c r="AR41" s="29">
        <v>23.133776792313377</v>
      </c>
      <c r="AS41" s="29">
        <v>33.628972653362908</v>
      </c>
      <c r="AT41" s="57">
        <v>2427</v>
      </c>
      <c r="AU41" s="57">
        <v>1566</v>
      </c>
      <c r="AV41" s="57">
        <v>861</v>
      </c>
      <c r="AW41" s="29">
        <v>11.701689328388957</v>
      </c>
      <c r="AX41" s="29">
        <v>31.520395550061803</v>
      </c>
      <c r="AY41" s="29">
        <v>25.751957148743305</v>
      </c>
      <c r="AZ41" s="29">
        <v>31.025957972805934</v>
      </c>
      <c r="BA41" s="57">
        <v>2239</v>
      </c>
      <c r="BB41" s="57">
        <v>1434</v>
      </c>
      <c r="BC41" s="57">
        <v>805</v>
      </c>
      <c r="BD41" s="29">
        <v>10.45109423849933</v>
      </c>
      <c r="BE41" s="29">
        <v>28.271549799017421</v>
      </c>
      <c r="BF41" s="29">
        <v>24.47521214828048</v>
      </c>
      <c r="BG41" s="29">
        <v>36.802143814202772</v>
      </c>
      <c r="BH41" s="57">
        <v>1943</v>
      </c>
      <c r="BI41" s="57">
        <v>1264</v>
      </c>
      <c r="BJ41" s="57">
        <v>679</v>
      </c>
      <c r="BK41" s="83">
        <v>7.8229541945445193</v>
      </c>
      <c r="BL41" s="83">
        <v>24.395265054040145</v>
      </c>
      <c r="BM41" s="83">
        <v>33.093154915079772</v>
      </c>
      <c r="BN41" s="83">
        <v>34.688625836335568</v>
      </c>
      <c r="BO41" s="57">
        <v>1820</v>
      </c>
      <c r="BP41" s="57">
        <v>1195</v>
      </c>
      <c r="BQ41" s="57">
        <v>625</v>
      </c>
      <c r="BR41" s="83">
        <v>7.9670329670329663</v>
      </c>
      <c r="BS41" s="83">
        <v>24.945054945054945</v>
      </c>
      <c r="BT41" s="83">
        <v>36.483516483516482</v>
      </c>
      <c r="BU41" s="78">
        <v>30.604395604395602</v>
      </c>
      <c r="BV41" s="62"/>
    </row>
    <row r="42" spans="2:74" s="54" customFormat="1" ht="16.5" customHeight="1">
      <c r="B42" s="108">
        <v>3</v>
      </c>
      <c r="C42" s="84" t="s">
        <v>156</v>
      </c>
      <c r="D42" s="74">
        <f>VLOOKUP(B42,'2020_Rohdaten_BA'!$A$10:$E$59,3,FALSE)</f>
        <v>47031</v>
      </c>
      <c r="E42" s="74">
        <f>VLOOKUP(B42,'2020_Rohdaten_BA'!$A$10:$E$59,4,FALSE)</f>
        <v>32095</v>
      </c>
      <c r="F42" s="74">
        <f>VLOOKUP(B42,'2020_Rohdaten_BA'!$A$10:$E$59,5,FALSE)</f>
        <v>14936</v>
      </c>
      <c r="G42" s="74">
        <f>VLOOKUP(B42,'2020_Rohdaten_BA'!$A$10:$M$59,12,FALSE)</f>
        <v>9.3491526865259083</v>
      </c>
      <c r="H42" s="74">
        <f>VLOOKUP(B42,'2020_Rohdaten_BA'!$A$10:$M$59,11,FALSE)</f>
        <v>29.712317407667282</v>
      </c>
      <c r="I42" s="74">
        <f>VLOOKUP(B42,'2020_Rohdaten_BA'!$A$10:$M$59,10,FALSE)</f>
        <v>26.35708362569369</v>
      </c>
      <c r="J42" s="74">
        <f>VLOOKUP(B42,'2020_Rohdaten_BA'!$A$10:$M$59,13,FALSE)</f>
        <v>34.58144628011312</v>
      </c>
      <c r="K42" s="193">
        <f>VLOOKUP(B42,'C4_Berechnung'!$A$10:I$61,3,FALSE)</f>
        <v>44252</v>
      </c>
      <c r="L42" s="193">
        <f>VLOOKUP(B42,'C4_Berechnung'!$A$10:$I$61,4,FALSE)</f>
        <v>30425</v>
      </c>
      <c r="M42" s="193">
        <f>VLOOKUP(B42,'C4_Berechnung'!$A$10:$I$61,5,FALSE)</f>
        <v>13827</v>
      </c>
      <c r="N42" s="115">
        <f>VLOOKUP(B42,'C4_Berechnung'!$A$10:$I$61,6,FALSE)</f>
        <v>9.0775558166862513</v>
      </c>
      <c r="O42" s="115">
        <f>VLOOKUP(B42,'C4_Berechnung'!$A$10:$I$61,7,FALSE)</f>
        <v>29.944409292235378</v>
      </c>
      <c r="P42" s="115">
        <f>VLOOKUP(B42,'C4_Berechnung'!$A$10:$I$61,8,FALSE)</f>
        <v>25.601102775015818</v>
      </c>
      <c r="Q42" s="115">
        <f>VLOOKUP(B42,'C4_Berechnung'!$A$10:$I$61,9,FALSE)</f>
        <v>35.376932116062548</v>
      </c>
      <c r="R42" s="113">
        <v>39896</v>
      </c>
      <c r="S42" s="113">
        <v>27474</v>
      </c>
      <c r="T42" s="113">
        <v>12422</v>
      </c>
      <c r="U42" s="85">
        <v>8.9156807700020053</v>
      </c>
      <c r="V42" s="85">
        <v>30.313815921395626</v>
      </c>
      <c r="W42" s="85">
        <v>24.067575696811712</v>
      </c>
      <c r="X42" s="85">
        <v>36.702927611790656</v>
      </c>
      <c r="Y42" s="113">
        <v>34592</v>
      </c>
      <c r="Z42" s="113">
        <v>23121</v>
      </c>
      <c r="AA42" s="113">
        <v>11471</v>
      </c>
      <c r="AB42" s="85">
        <v>21.603260869565215</v>
      </c>
      <c r="AC42" s="85">
        <v>30.923334875115632</v>
      </c>
      <c r="AD42" s="85">
        <v>9.2622571692876967</v>
      </c>
      <c r="AE42" s="85">
        <v>38.211147086031453</v>
      </c>
      <c r="AF42" s="113">
        <v>30576</v>
      </c>
      <c r="AG42" s="113">
        <v>20392</v>
      </c>
      <c r="AH42" s="113">
        <v>10184</v>
      </c>
      <c r="AI42" s="85">
        <v>20.692700156985872</v>
      </c>
      <c r="AJ42" s="85">
        <v>31.511643118785976</v>
      </c>
      <c r="AK42" s="85">
        <v>9.1542386185243316</v>
      </c>
      <c r="AL42" s="85">
        <v>38.641418105703821</v>
      </c>
      <c r="AM42" s="86">
        <v>26561</v>
      </c>
      <c r="AN42" s="86">
        <v>17714</v>
      </c>
      <c r="AO42" s="86">
        <v>8847</v>
      </c>
      <c r="AP42" s="87">
        <v>9.1939309513949024</v>
      </c>
      <c r="AQ42" s="87">
        <v>31.45212906140582</v>
      </c>
      <c r="AR42" s="87">
        <v>19.389330221000716</v>
      </c>
      <c r="AS42" s="87">
        <v>39.964609766198556</v>
      </c>
      <c r="AT42" s="86">
        <v>24090</v>
      </c>
      <c r="AU42" s="86">
        <v>16115</v>
      </c>
      <c r="AV42" s="86">
        <v>7975</v>
      </c>
      <c r="AW42" s="87">
        <v>8.9207139892071385</v>
      </c>
      <c r="AX42" s="87">
        <v>31.008717310087174</v>
      </c>
      <c r="AY42" s="87">
        <v>19.057700290577003</v>
      </c>
      <c r="AZ42" s="87">
        <v>41.012868410128682</v>
      </c>
      <c r="BA42" s="86">
        <v>22006</v>
      </c>
      <c r="BB42" s="86">
        <v>14556</v>
      </c>
      <c r="BC42" s="86">
        <v>7450</v>
      </c>
      <c r="BD42" s="87">
        <v>7.7387985094974105</v>
      </c>
      <c r="BE42" s="87">
        <v>27.292556575479416</v>
      </c>
      <c r="BF42" s="87">
        <v>17.299827319821866</v>
      </c>
      <c r="BG42" s="87">
        <v>47.668817595201304</v>
      </c>
      <c r="BH42" s="86">
        <v>18471</v>
      </c>
      <c r="BI42" s="86">
        <v>12339</v>
      </c>
      <c r="BJ42" s="86">
        <v>6132</v>
      </c>
      <c r="BK42" s="88">
        <v>7.4819988089437501</v>
      </c>
      <c r="BL42" s="88">
        <v>24.822695035460992</v>
      </c>
      <c r="BM42" s="88">
        <v>20.594445346759784</v>
      </c>
      <c r="BN42" s="88">
        <v>47.100860808835471</v>
      </c>
      <c r="BO42" s="86">
        <v>16854</v>
      </c>
      <c r="BP42" s="86">
        <v>11193</v>
      </c>
      <c r="BQ42" s="86">
        <v>5661</v>
      </c>
      <c r="BR42" s="88">
        <v>7.1140382105138249</v>
      </c>
      <c r="BS42" s="88">
        <v>25.246232348403939</v>
      </c>
      <c r="BT42" s="88">
        <v>21.870179185949922</v>
      </c>
      <c r="BU42" s="89">
        <v>45.769550255132316</v>
      </c>
      <c r="BV42" s="106"/>
    </row>
    <row r="43" spans="2:74" ht="8.25" customHeight="1">
      <c r="B43" s="107">
        <v>401</v>
      </c>
      <c r="C43" s="74" t="s">
        <v>139</v>
      </c>
      <c r="D43" s="74">
        <f>VLOOKUP(B43,'2020_Rohdaten_BA'!$A$10:$E$59,3,FALSE)</f>
        <v>1864</v>
      </c>
      <c r="E43" s="74">
        <f>VLOOKUP(B43,'2020_Rohdaten_BA'!$A$10:$E$59,4,FALSE)</f>
        <v>1219</v>
      </c>
      <c r="F43" s="74">
        <f>VLOOKUP(B43,'2020_Rohdaten_BA'!$A$10:$E$59,5,FALSE)</f>
        <v>645</v>
      </c>
      <c r="G43" s="74">
        <f>VLOOKUP(B43,'2020_Rohdaten_BA'!$A$10:$M$59,12,FALSE)</f>
        <v>9.9785407725321882</v>
      </c>
      <c r="H43" s="74">
        <f>VLOOKUP(B43,'2020_Rohdaten_BA'!$A$10:$M$59,11,FALSE)</f>
        <v>31.276824034334766</v>
      </c>
      <c r="I43" s="74">
        <f>VLOOKUP(B43,'2020_Rohdaten_BA'!$A$10:$M$59,10,FALSE)</f>
        <v>32.13519313304721</v>
      </c>
      <c r="J43" s="74">
        <f>VLOOKUP(B43,'2020_Rohdaten_BA'!$A$10:$M$59,13,FALSE)</f>
        <v>26.609442060085836</v>
      </c>
      <c r="K43" s="193">
        <f>VLOOKUP(B43,'C4_Berechnung'!$A$10:I$61,3,FALSE)</f>
        <v>1802</v>
      </c>
      <c r="L43" s="193">
        <f>VLOOKUP(B43,'C4_Berechnung'!$A$10:$I$61,4,FALSE)</f>
        <v>1145</v>
      </c>
      <c r="M43" s="193">
        <f>VLOOKUP(B43,'C4_Berechnung'!$A$10:$I$61,5,FALSE)</f>
        <v>657</v>
      </c>
      <c r="N43" s="115">
        <f>VLOOKUP(B43,'C4_Berechnung'!$A$10:$I$61,6,FALSE)</f>
        <v>9.3229744728079904</v>
      </c>
      <c r="O43" s="115">
        <f>VLOOKUP(B43,'C4_Berechnung'!$A$10:$I$61,7,FALSE)</f>
        <v>30.965593784683684</v>
      </c>
      <c r="P43" s="115">
        <f>VLOOKUP(B43,'C4_Berechnung'!$A$10:$I$61,8,FALSE)</f>
        <v>28.856825749167591</v>
      </c>
      <c r="Q43" s="115">
        <f>VLOOKUP(B43,'C4_Berechnung'!$A$10:$I$61,9,FALSE)</f>
        <v>30.854605993340734</v>
      </c>
      <c r="R43" s="112">
        <v>1707</v>
      </c>
      <c r="S43" s="112">
        <v>1028</v>
      </c>
      <c r="T43" s="112">
        <v>679</v>
      </c>
      <c r="U43" s="75">
        <v>8.9630931458699479</v>
      </c>
      <c r="V43" s="75">
        <v>30.228471001757466</v>
      </c>
      <c r="W43" s="75">
        <v>27.123608670181603</v>
      </c>
      <c r="X43" s="75">
        <v>33.684827182190979</v>
      </c>
      <c r="Y43" s="112">
        <v>1536</v>
      </c>
      <c r="Z43" s="112">
        <v>891</v>
      </c>
      <c r="AA43" s="112">
        <v>645</v>
      </c>
      <c r="AB43" s="75">
        <v>26.432291666666668</v>
      </c>
      <c r="AC43" s="75">
        <v>30.2734375</v>
      </c>
      <c r="AD43" s="75">
        <v>8.984375</v>
      </c>
      <c r="AE43" s="75">
        <v>34.309895833333329</v>
      </c>
      <c r="AF43" s="112">
        <v>1350</v>
      </c>
      <c r="AG43" s="112">
        <v>754</v>
      </c>
      <c r="AH43" s="112">
        <v>596</v>
      </c>
      <c r="AI43" s="75">
        <v>26.888888888888889</v>
      </c>
      <c r="AJ43" s="75">
        <v>29.407407407407408</v>
      </c>
      <c r="AK43" s="75">
        <v>8.6666666666666679</v>
      </c>
      <c r="AL43" s="75">
        <v>35.037037037037038</v>
      </c>
      <c r="AM43" s="57">
        <v>1165</v>
      </c>
      <c r="AN43" s="57">
        <v>617</v>
      </c>
      <c r="AO43" s="57">
        <v>548</v>
      </c>
      <c r="AP43" s="29">
        <v>8.7553648068669521</v>
      </c>
      <c r="AQ43" s="29">
        <v>28.412017167381975</v>
      </c>
      <c r="AR43" s="29">
        <v>25.321888412017167</v>
      </c>
      <c r="AS43" s="29">
        <v>37.510729613733915</v>
      </c>
      <c r="AT43" s="57">
        <v>1088</v>
      </c>
      <c r="AU43" s="57">
        <v>588</v>
      </c>
      <c r="AV43" s="57">
        <v>500</v>
      </c>
      <c r="AW43" s="29">
        <v>6.5257352941176476</v>
      </c>
      <c r="AX43" s="29">
        <v>27.113970588235293</v>
      </c>
      <c r="AY43" s="29">
        <v>26.286764705882355</v>
      </c>
      <c r="AZ43" s="29">
        <v>40.073529411764717</v>
      </c>
      <c r="BA43" s="57">
        <v>1035</v>
      </c>
      <c r="BB43" s="57">
        <v>515</v>
      </c>
      <c r="BC43" s="57">
        <v>520</v>
      </c>
      <c r="BD43" s="29">
        <v>4.1545893719806761</v>
      </c>
      <c r="BE43" s="29">
        <v>23.188405797101449</v>
      </c>
      <c r="BF43" s="29">
        <v>18.55072463768116</v>
      </c>
      <c r="BG43" s="29">
        <v>54.106280193236714</v>
      </c>
      <c r="BH43" s="57">
        <v>915</v>
      </c>
      <c r="BI43" s="57">
        <v>474</v>
      </c>
      <c r="BJ43" s="57">
        <v>441</v>
      </c>
      <c r="BK43" s="83">
        <v>3.6065573770491808</v>
      </c>
      <c r="BL43" s="83">
        <v>23.169398907103826</v>
      </c>
      <c r="BM43" s="83">
        <v>18.797814207650273</v>
      </c>
      <c r="BN43" s="83">
        <v>54.42622950819672</v>
      </c>
      <c r="BO43" s="57">
        <v>774</v>
      </c>
      <c r="BP43" s="57">
        <v>404</v>
      </c>
      <c r="BQ43" s="57">
        <v>370</v>
      </c>
      <c r="BR43" s="83">
        <v>3.6175710594315245</v>
      </c>
      <c r="BS43" s="83">
        <v>25.710594315245476</v>
      </c>
      <c r="BT43" s="83">
        <v>18.475452196382431</v>
      </c>
      <c r="BU43" s="78">
        <v>52.196382428940566</v>
      </c>
      <c r="BV43" s="62"/>
    </row>
    <row r="44" spans="2:74" ht="8.25" customHeight="1">
      <c r="B44" s="107">
        <v>402</v>
      </c>
      <c r="C44" s="74" t="s">
        <v>140</v>
      </c>
      <c r="D44" s="74">
        <f>VLOOKUP(B44,'2020_Rohdaten_BA'!$A$10:$E$59,3,FALSE)</f>
        <v>1823</v>
      </c>
      <c r="E44" s="74">
        <f>VLOOKUP(B44,'2020_Rohdaten_BA'!$A$10:$E$59,4,FALSE)</f>
        <v>1350</v>
      </c>
      <c r="F44" s="74">
        <f>VLOOKUP(B44,'2020_Rohdaten_BA'!$A$10:$E$59,5,FALSE)</f>
        <v>473</v>
      </c>
      <c r="G44" s="74">
        <f>VLOOKUP(B44,'2020_Rohdaten_BA'!$A$10:$M$59,12,FALSE)</f>
        <v>10.093252879868349</v>
      </c>
      <c r="H44" s="74">
        <f>VLOOKUP(B44,'2020_Rohdaten_BA'!$A$10:$M$59,11,FALSE)</f>
        <v>33.296763576522217</v>
      </c>
      <c r="I44" s="74">
        <f>VLOOKUP(B44,'2020_Rohdaten_BA'!$A$10:$M$59,10,FALSE)</f>
        <v>26.330224904004389</v>
      </c>
      <c r="J44" s="74">
        <f>VLOOKUP(B44,'2020_Rohdaten_BA'!$A$10:$M$59,13,FALSE)</f>
        <v>30.279758639605046</v>
      </c>
      <c r="K44" s="193">
        <f>VLOOKUP(B44,'C4_Berechnung'!$A$10:I$61,3,FALSE)</f>
        <v>1927</v>
      </c>
      <c r="L44" s="193">
        <f>VLOOKUP(B44,'C4_Berechnung'!$A$10:$I$61,4,FALSE)</f>
        <v>1437</v>
      </c>
      <c r="M44" s="193">
        <f>VLOOKUP(B44,'C4_Berechnung'!$A$10:$I$61,5,FALSE)</f>
        <v>490</v>
      </c>
      <c r="N44" s="115">
        <f>VLOOKUP(B44,'C4_Berechnung'!$A$10:$I$61,6,FALSE)</f>
        <v>9.2371562013492472</v>
      </c>
      <c r="O44" s="115">
        <f>VLOOKUP(B44,'C4_Berechnung'!$A$10:$I$61,7,FALSE)</f>
        <v>33.834976647638818</v>
      </c>
      <c r="P44" s="115">
        <f>VLOOKUP(B44,'C4_Berechnung'!$A$10:$I$61,8,FALSE)</f>
        <v>26.466009340944474</v>
      </c>
      <c r="Q44" s="115">
        <f>VLOOKUP(B44,'C4_Berechnung'!$A$10:$I$61,9,FALSE)</f>
        <v>30.461857810067464</v>
      </c>
      <c r="R44" s="112">
        <v>1906</v>
      </c>
      <c r="S44" s="112">
        <v>1444</v>
      </c>
      <c r="T44" s="112">
        <v>462</v>
      </c>
      <c r="U44" s="75">
        <v>8.9716684155299049</v>
      </c>
      <c r="V44" s="75">
        <v>35.88667366211962</v>
      </c>
      <c r="W44" s="75">
        <v>26.495278069254987</v>
      </c>
      <c r="X44" s="75">
        <v>28.646379853095489</v>
      </c>
      <c r="Y44" s="112">
        <v>1621</v>
      </c>
      <c r="Z44" s="112">
        <v>1203</v>
      </c>
      <c r="AA44" s="112">
        <v>418</v>
      </c>
      <c r="AB44" s="75">
        <v>23.874151758173966</v>
      </c>
      <c r="AC44" s="75">
        <v>38.433066008636644</v>
      </c>
      <c r="AD44" s="75">
        <v>9.8704503392967311</v>
      </c>
      <c r="AE44" s="75">
        <v>27.82233189389266</v>
      </c>
      <c r="AF44" s="112">
        <v>1508</v>
      </c>
      <c r="AG44" s="112">
        <v>1127</v>
      </c>
      <c r="AH44" s="112">
        <v>381</v>
      </c>
      <c r="AI44" s="75">
        <v>22.745358090185679</v>
      </c>
      <c r="AJ44" s="75">
        <v>40.318302387267906</v>
      </c>
      <c r="AK44" s="75">
        <v>9.0185676392572933</v>
      </c>
      <c r="AL44" s="75">
        <v>27.91777188328912</v>
      </c>
      <c r="AM44" s="57">
        <v>1507</v>
      </c>
      <c r="AN44" s="57">
        <v>1196</v>
      </c>
      <c r="AO44" s="57">
        <v>311</v>
      </c>
      <c r="AP44" s="29">
        <v>8.0955540809555409</v>
      </c>
      <c r="AQ44" s="29">
        <v>40.942269409422693</v>
      </c>
      <c r="AR44" s="29">
        <v>20.902455209024552</v>
      </c>
      <c r="AS44" s="29">
        <v>30.059721300597214</v>
      </c>
      <c r="AT44" s="57">
        <v>1230</v>
      </c>
      <c r="AU44" s="57">
        <v>984</v>
      </c>
      <c r="AV44" s="57">
        <v>246</v>
      </c>
      <c r="AW44" s="29">
        <v>8.617886178861788</v>
      </c>
      <c r="AX44" s="29">
        <v>40.243902439024396</v>
      </c>
      <c r="AY44" s="29">
        <v>16.747967479674799</v>
      </c>
      <c r="AZ44" s="29">
        <v>34.390243902439018</v>
      </c>
      <c r="BA44" s="57">
        <v>1104</v>
      </c>
      <c r="BB44" s="57">
        <v>877</v>
      </c>
      <c r="BC44" s="57">
        <v>227</v>
      </c>
      <c r="BD44" s="29">
        <v>8.1521739130434785</v>
      </c>
      <c r="BE44" s="29">
        <v>35.054347826086953</v>
      </c>
      <c r="BF44" s="29">
        <v>18.659420289855071</v>
      </c>
      <c r="BG44" s="29">
        <v>38.134057971014506</v>
      </c>
      <c r="BH44" s="57">
        <v>909</v>
      </c>
      <c r="BI44" s="57">
        <v>715</v>
      </c>
      <c r="BJ44" s="57">
        <v>194</v>
      </c>
      <c r="BK44" s="83">
        <v>6.6006600660065997</v>
      </c>
      <c r="BL44" s="83">
        <v>35.093509350935093</v>
      </c>
      <c r="BM44" s="83">
        <v>16.061606160616062</v>
      </c>
      <c r="BN44" s="83">
        <v>42.244224422442244</v>
      </c>
      <c r="BO44" s="57">
        <v>791</v>
      </c>
      <c r="BP44" s="57">
        <v>612</v>
      </c>
      <c r="BQ44" s="57">
        <v>179</v>
      </c>
      <c r="BR44" s="83">
        <v>7.8381795195954496</v>
      </c>
      <c r="BS44" s="83">
        <v>39.443742098609356</v>
      </c>
      <c r="BT44" s="83">
        <v>15.802781289506953</v>
      </c>
      <c r="BU44" s="78">
        <v>36.915297092288242</v>
      </c>
      <c r="BV44" s="62"/>
    </row>
    <row r="45" spans="2:74" ht="8.25" customHeight="1">
      <c r="B45" s="107">
        <v>403</v>
      </c>
      <c r="C45" s="74" t="s">
        <v>141</v>
      </c>
      <c r="D45" s="74">
        <f>VLOOKUP(B45,'2020_Rohdaten_BA'!$A$10:$E$59,3,FALSE)</f>
        <v>6162</v>
      </c>
      <c r="E45" s="74">
        <f>VLOOKUP(B45,'2020_Rohdaten_BA'!$A$10:$E$59,4,FALSE)</f>
        <v>3917</v>
      </c>
      <c r="F45" s="74">
        <f>VLOOKUP(B45,'2020_Rohdaten_BA'!$A$10:$E$59,5,FALSE)</f>
        <v>2245</v>
      </c>
      <c r="G45" s="74">
        <f>VLOOKUP(B45,'2020_Rohdaten_BA'!$A$10:$M$59,12,FALSE)</f>
        <v>18.159688412852969</v>
      </c>
      <c r="H45" s="74">
        <f>VLOOKUP(B45,'2020_Rohdaten_BA'!$A$10:$M$59,11,FALSE)</f>
        <v>24.683544303797468</v>
      </c>
      <c r="I45" s="74">
        <f>VLOOKUP(B45,'2020_Rohdaten_BA'!$A$10:$M$59,10,FALSE)</f>
        <v>29.11392405063291</v>
      </c>
      <c r="J45" s="74">
        <f>VLOOKUP(B45,'2020_Rohdaten_BA'!$A$10:$M$59,13,FALSE)</f>
        <v>28.042843232716649</v>
      </c>
      <c r="K45" s="193">
        <f>VLOOKUP(B45,'C4_Berechnung'!$A$10:I$61,3,FALSE)</f>
        <v>5889</v>
      </c>
      <c r="L45" s="193">
        <f>VLOOKUP(B45,'C4_Berechnung'!$A$10:$I$61,4,FALSE)</f>
        <v>3809</v>
      </c>
      <c r="M45" s="193">
        <f>VLOOKUP(B45,'C4_Berechnung'!$A$10:$I$61,5,FALSE)</f>
        <v>2080</v>
      </c>
      <c r="N45" s="115">
        <f>VLOOKUP(B45,'C4_Berechnung'!$A$10:$I$61,6,FALSE)</f>
        <v>17.710986585158771</v>
      </c>
      <c r="O45" s="115">
        <f>VLOOKUP(B45,'C4_Berechnung'!$A$10:$I$61,7,FALSE)</f>
        <v>24.961793173713705</v>
      </c>
      <c r="P45" s="115">
        <f>VLOOKUP(B45,'C4_Berechnung'!$A$10:$I$61,8,FALSE)</f>
        <v>27.576838172864662</v>
      </c>
      <c r="Q45" s="115">
        <f>VLOOKUP(B45,'C4_Berechnung'!$A$10:$I$61,9,FALSE)</f>
        <v>29.750382068262862</v>
      </c>
      <c r="R45" s="112">
        <v>4897</v>
      </c>
      <c r="S45" s="112">
        <v>3124</v>
      </c>
      <c r="T45" s="112">
        <v>1773</v>
      </c>
      <c r="U45" s="75">
        <v>18.664488462323874</v>
      </c>
      <c r="V45" s="75">
        <v>26.608127424954052</v>
      </c>
      <c r="W45" s="75">
        <v>27.179906064937715</v>
      </c>
      <c r="X45" s="75">
        <v>27.547478047784356</v>
      </c>
      <c r="Y45" s="112">
        <v>4306</v>
      </c>
      <c r="Z45" s="112">
        <v>2682</v>
      </c>
      <c r="AA45" s="112">
        <v>1624</v>
      </c>
      <c r="AB45" s="75">
        <v>23.989781699953554</v>
      </c>
      <c r="AC45" s="75">
        <v>27.519739897816997</v>
      </c>
      <c r="AD45" s="75">
        <v>18.253599628425452</v>
      </c>
      <c r="AE45" s="75">
        <v>30.236878773803994</v>
      </c>
      <c r="AF45" s="112">
        <v>3802</v>
      </c>
      <c r="AG45" s="112">
        <v>2298</v>
      </c>
      <c r="AH45" s="112">
        <v>1504</v>
      </c>
      <c r="AI45" s="75">
        <v>21.962125197264598</v>
      </c>
      <c r="AJ45" s="75">
        <v>28.485007890583901</v>
      </c>
      <c r="AK45" s="75">
        <v>17.648605996843767</v>
      </c>
      <c r="AL45" s="75">
        <v>31.904260915307731</v>
      </c>
      <c r="AM45" s="57">
        <v>3254</v>
      </c>
      <c r="AN45" s="57">
        <v>1894</v>
      </c>
      <c r="AO45" s="57">
        <v>1360</v>
      </c>
      <c r="AP45" s="29">
        <v>19.821757836508912</v>
      </c>
      <c r="AQ45" s="29">
        <v>28.795328826060235</v>
      </c>
      <c r="AR45" s="29">
        <v>21.727105101413642</v>
      </c>
      <c r="AS45" s="29">
        <v>29.655808236017211</v>
      </c>
      <c r="AT45" s="57">
        <v>2913</v>
      </c>
      <c r="AU45" s="57">
        <v>1673</v>
      </c>
      <c r="AV45" s="57">
        <v>1240</v>
      </c>
      <c r="AW45" s="29">
        <v>18.57191898386543</v>
      </c>
      <c r="AX45" s="29">
        <v>27.943700652248545</v>
      </c>
      <c r="AY45" s="29">
        <v>22.931685547545484</v>
      </c>
      <c r="AZ45" s="29">
        <v>30.552694816340541</v>
      </c>
      <c r="BA45" s="57">
        <v>2850</v>
      </c>
      <c r="BB45" s="57">
        <v>1654</v>
      </c>
      <c r="BC45" s="57">
        <v>1196</v>
      </c>
      <c r="BD45" s="29">
        <v>15.543859649122806</v>
      </c>
      <c r="BE45" s="29">
        <v>22.280701754385966</v>
      </c>
      <c r="BF45" s="29">
        <v>21.438596491228072</v>
      </c>
      <c r="BG45" s="29">
        <v>40.736842105263158</v>
      </c>
      <c r="BH45" s="57">
        <v>2245</v>
      </c>
      <c r="BI45" s="57">
        <v>1217</v>
      </c>
      <c r="BJ45" s="57">
        <v>1028</v>
      </c>
      <c r="BK45" s="83">
        <v>13.407572383073497</v>
      </c>
      <c r="BL45" s="83">
        <v>23.518930957683743</v>
      </c>
      <c r="BM45" s="83">
        <v>21.202672605790646</v>
      </c>
      <c r="BN45" s="83">
        <v>41.870824053452125</v>
      </c>
      <c r="BO45" s="57">
        <v>1976</v>
      </c>
      <c r="BP45" s="57">
        <v>1070</v>
      </c>
      <c r="BQ45" s="57">
        <v>906</v>
      </c>
      <c r="BR45" s="83">
        <v>13.056680161943321</v>
      </c>
      <c r="BS45" s="83">
        <v>24.898785425101213</v>
      </c>
      <c r="BT45" s="83">
        <v>20.141700404858302</v>
      </c>
      <c r="BU45" s="78">
        <v>41.902834008097173</v>
      </c>
      <c r="BV45" s="62"/>
    </row>
    <row r="46" spans="2:74" ht="8.25" customHeight="1">
      <c r="B46" s="107">
        <v>404</v>
      </c>
      <c r="C46" s="74" t="s">
        <v>142</v>
      </c>
      <c r="D46" s="74">
        <f>VLOOKUP(B46,'2020_Rohdaten_BA'!$A$10:$E$59,3,FALSE)</f>
        <v>8847</v>
      </c>
      <c r="E46" s="74">
        <f>VLOOKUP(B46,'2020_Rohdaten_BA'!$A$10:$E$59,4,FALSE)</f>
        <v>4934</v>
      </c>
      <c r="F46" s="74">
        <f>VLOOKUP(B46,'2020_Rohdaten_BA'!$A$10:$E$59,5,FALSE)</f>
        <v>3913</v>
      </c>
      <c r="G46" s="74">
        <f>VLOOKUP(B46,'2020_Rohdaten_BA'!$A$10:$M$59,12,FALSE)</f>
        <v>11.325873177348253</v>
      </c>
      <c r="H46" s="74">
        <f>VLOOKUP(B46,'2020_Rohdaten_BA'!$A$10:$M$59,11,FALSE)</f>
        <v>30.224935006216796</v>
      </c>
      <c r="I46" s="74">
        <f>VLOOKUP(B46,'2020_Rohdaten_BA'!$A$10:$M$59,10,FALSE)</f>
        <v>32.293432802079799</v>
      </c>
      <c r="J46" s="74">
        <f>VLOOKUP(B46,'2020_Rohdaten_BA'!$A$10:$M$59,13,FALSE)</f>
        <v>26.155759014355148</v>
      </c>
      <c r="K46" s="193">
        <f>VLOOKUP(B46,'C4_Berechnung'!$A$10:I$61,3,FALSE)</f>
        <v>8627</v>
      </c>
      <c r="L46" s="193">
        <f>VLOOKUP(B46,'C4_Berechnung'!$A$10:$I$61,4,FALSE)</f>
        <v>4905</v>
      </c>
      <c r="M46" s="193">
        <f>VLOOKUP(B46,'C4_Berechnung'!$A$10:$I$61,5,FALSE)</f>
        <v>3722</v>
      </c>
      <c r="N46" s="115">
        <f>VLOOKUP(B46,'C4_Berechnung'!$A$10:$I$61,6,FALSE)</f>
        <v>10.791700475252116</v>
      </c>
      <c r="O46" s="115">
        <f>VLOOKUP(B46,'C4_Berechnung'!$A$10:$I$61,7,FALSE)</f>
        <v>29.500405703025386</v>
      </c>
      <c r="P46" s="115">
        <f>VLOOKUP(B46,'C4_Berechnung'!$A$10:$I$61,8,FALSE)</f>
        <v>32.050539005448009</v>
      </c>
      <c r="Q46" s="115">
        <f>VLOOKUP(B46,'C4_Berechnung'!$A$10:$I$61,9,FALSE)</f>
        <v>27.657354816274488</v>
      </c>
      <c r="R46" s="112">
        <v>7549</v>
      </c>
      <c r="S46" s="112">
        <v>4282</v>
      </c>
      <c r="T46" s="112">
        <v>3267</v>
      </c>
      <c r="U46" s="75">
        <v>10.994833752814943</v>
      </c>
      <c r="V46" s="75">
        <v>30.600079480725924</v>
      </c>
      <c r="W46" s="75">
        <v>30.812028083189823</v>
      </c>
      <c r="X46" s="75">
        <v>27.593058683269305</v>
      </c>
      <c r="Y46" s="112">
        <v>6975</v>
      </c>
      <c r="Z46" s="112">
        <v>3933</v>
      </c>
      <c r="AA46" s="112">
        <v>3042</v>
      </c>
      <c r="AB46" s="75">
        <v>29.275985663082437</v>
      </c>
      <c r="AC46" s="75">
        <v>31.913978494623656</v>
      </c>
      <c r="AD46" s="75">
        <v>10.265232974910395</v>
      </c>
      <c r="AE46" s="75">
        <v>28.544802867383513</v>
      </c>
      <c r="AF46" s="112">
        <v>6418</v>
      </c>
      <c r="AG46" s="112">
        <v>3581</v>
      </c>
      <c r="AH46" s="112">
        <v>2837</v>
      </c>
      <c r="AI46" s="75">
        <v>27.609847304456213</v>
      </c>
      <c r="AJ46" s="75">
        <v>32.76721720162044</v>
      </c>
      <c r="AK46" s="75">
        <v>10.096603303209722</v>
      </c>
      <c r="AL46" s="75">
        <v>29.526332190713617</v>
      </c>
      <c r="AM46" s="57">
        <v>5656</v>
      </c>
      <c r="AN46" s="57">
        <v>3101</v>
      </c>
      <c r="AO46" s="57">
        <v>2555</v>
      </c>
      <c r="AP46" s="29">
        <v>10.696605374823196</v>
      </c>
      <c r="AQ46" s="29">
        <v>32.708628005657708</v>
      </c>
      <c r="AR46" s="29">
        <v>28.217821782178216</v>
      </c>
      <c r="AS46" s="29">
        <v>28.376944837340876</v>
      </c>
      <c r="AT46" s="57">
        <v>5043</v>
      </c>
      <c r="AU46" s="57">
        <v>2772</v>
      </c>
      <c r="AV46" s="57">
        <v>2271</v>
      </c>
      <c r="AW46" s="29">
        <v>10.152686892722587</v>
      </c>
      <c r="AX46" s="29">
        <v>33.511798532619473</v>
      </c>
      <c r="AY46" s="29">
        <v>26.174895895300416</v>
      </c>
      <c r="AZ46" s="29">
        <v>30.160618679357533</v>
      </c>
      <c r="BA46" s="57">
        <v>5026</v>
      </c>
      <c r="BB46" s="57">
        <v>2728</v>
      </c>
      <c r="BC46" s="57">
        <v>2298</v>
      </c>
      <c r="BD46" s="29">
        <v>9.0728213290887378</v>
      </c>
      <c r="BE46" s="29">
        <v>26.064464783127733</v>
      </c>
      <c r="BF46" s="29">
        <v>22.22443294866693</v>
      </c>
      <c r="BG46" s="29">
        <v>42.638280939116598</v>
      </c>
      <c r="BH46" s="57">
        <v>4333</v>
      </c>
      <c r="BI46" s="57">
        <v>2453</v>
      </c>
      <c r="BJ46" s="57">
        <v>1880</v>
      </c>
      <c r="BK46" s="83">
        <v>7.8467574428802216</v>
      </c>
      <c r="BL46" s="83">
        <v>25.571197784444959</v>
      </c>
      <c r="BM46" s="83">
        <v>31.940918532194786</v>
      </c>
      <c r="BN46" s="83">
        <v>34.641126240480034</v>
      </c>
      <c r="BO46" s="57">
        <v>4024</v>
      </c>
      <c r="BP46" s="57">
        <v>2226</v>
      </c>
      <c r="BQ46" s="57">
        <v>1798</v>
      </c>
      <c r="BR46" s="83">
        <v>7.6540755467196826</v>
      </c>
      <c r="BS46" s="83">
        <v>27.236580516898606</v>
      </c>
      <c r="BT46" s="83">
        <v>31.088469184890656</v>
      </c>
      <c r="BU46" s="78">
        <v>34.020874751491057</v>
      </c>
      <c r="BV46" s="62"/>
    </row>
    <row r="47" spans="2:74" ht="8.25" customHeight="1">
      <c r="B47" s="107">
        <v>405</v>
      </c>
      <c r="C47" s="74" t="s">
        <v>143</v>
      </c>
      <c r="D47" s="74">
        <f>VLOOKUP(B47,'2020_Rohdaten_BA'!$A$10:$E$59,3,FALSE)</f>
        <v>1855</v>
      </c>
      <c r="E47" s="74">
        <f>VLOOKUP(B47,'2020_Rohdaten_BA'!$A$10:$E$59,4,FALSE)</f>
        <v>1310</v>
      </c>
      <c r="F47" s="74">
        <f>VLOOKUP(B47,'2020_Rohdaten_BA'!$A$10:$E$59,5,FALSE)</f>
        <v>545</v>
      </c>
      <c r="G47" s="74">
        <f>VLOOKUP(B47,'2020_Rohdaten_BA'!$A$10:$M$59,12,FALSE)</f>
        <v>14.716981132075471</v>
      </c>
      <c r="H47" s="74">
        <f>VLOOKUP(B47,'2020_Rohdaten_BA'!$A$10:$M$59,11,FALSE)</f>
        <v>27.385444743935309</v>
      </c>
      <c r="I47" s="74">
        <f>VLOOKUP(B47,'2020_Rohdaten_BA'!$A$10:$M$59,10,FALSE)</f>
        <v>33.423180592991912</v>
      </c>
      <c r="J47" s="74">
        <f>VLOOKUP(B47,'2020_Rohdaten_BA'!$A$10:$M$59,13,FALSE)</f>
        <v>24.474393530997304</v>
      </c>
      <c r="K47" s="193">
        <f>VLOOKUP(B47,'C4_Berechnung'!$A$10:I$61,3,FALSE)</f>
        <v>1637</v>
      </c>
      <c r="L47" s="193">
        <f>VLOOKUP(B47,'C4_Berechnung'!$A$10:$I$61,4,FALSE)</f>
        <v>1146</v>
      </c>
      <c r="M47" s="193">
        <f>VLOOKUP(B47,'C4_Berechnung'!$A$10:$I$61,5,FALSE)</f>
        <v>491</v>
      </c>
      <c r="N47" s="115">
        <f>VLOOKUP(B47,'C4_Berechnung'!$A$10:$I$61,6,FALSE)</f>
        <v>15.210751374465486</v>
      </c>
      <c r="O47" s="115">
        <f>VLOOKUP(B47,'C4_Berechnung'!$A$10:$I$61,7,FALSE)</f>
        <v>29.138668295662796</v>
      </c>
      <c r="P47" s="115">
        <f>VLOOKUP(B47,'C4_Berechnung'!$A$10:$I$61,8,FALSE)</f>
        <v>30.726939523518631</v>
      </c>
      <c r="Q47" s="115">
        <f>VLOOKUP(B47,'C4_Berechnung'!$A$10:$I$61,9,FALSE)</f>
        <v>24.923640806353085</v>
      </c>
      <c r="R47" s="112">
        <v>1589</v>
      </c>
      <c r="S47" s="112">
        <v>1167</v>
      </c>
      <c r="T47" s="112">
        <v>422</v>
      </c>
      <c r="U47" s="75">
        <v>13.782252989301448</v>
      </c>
      <c r="V47" s="75">
        <v>28.382630585273755</v>
      </c>
      <c r="W47" s="75">
        <v>27.375707992448078</v>
      </c>
      <c r="X47" s="75">
        <v>30.459408432976716</v>
      </c>
      <c r="Y47" s="112">
        <v>1208</v>
      </c>
      <c r="Z47" s="112">
        <v>826</v>
      </c>
      <c r="AA47" s="112">
        <v>382</v>
      </c>
      <c r="AB47" s="75">
        <v>22.682119205298012</v>
      </c>
      <c r="AC47" s="75">
        <v>34.354304635761594</v>
      </c>
      <c r="AD47" s="75">
        <v>14.98344370860927</v>
      </c>
      <c r="AE47" s="75">
        <v>27.980132450331123</v>
      </c>
      <c r="AF47" s="112">
        <v>1156</v>
      </c>
      <c r="AG47" s="112">
        <v>808</v>
      </c>
      <c r="AH47" s="112">
        <v>348</v>
      </c>
      <c r="AI47" s="75">
        <v>22.664359861591695</v>
      </c>
      <c r="AJ47" s="75">
        <v>34.256055363321799</v>
      </c>
      <c r="AK47" s="75">
        <v>14.359861591695502</v>
      </c>
      <c r="AL47" s="75">
        <v>28.719723183391004</v>
      </c>
      <c r="AM47" s="57">
        <v>954</v>
      </c>
      <c r="AN47" s="57">
        <v>637</v>
      </c>
      <c r="AO47" s="57">
        <v>317</v>
      </c>
      <c r="AP47" s="29">
        <v>15.09433962264151</v>
      </c>
      <c r="AQ47" s="29">
        <v>33.333333333333329</v>
      </c>
      <c r="AR47" s="29">
        <v>21.488469601677149</v>
      </c>
      <c r="AS47" s="29">
        <v>30.083857442348009</v>
      </c>
      <c r="AT47" s="57">
        <v>772</v>
      </c>
      <c r="AU47" s="57">
        <v>499</v>
      </c>
      <c r="AV47" s="57">
        <v>273</v>
      </c>
      <c r="AW47" s="29">
        <v>16.968911917098445</v>
      </c>
      <c r="AX47" s="29">
        <v>35.62176165803109</v>
      </c>
      <c r="AY47" s="29">
        <v>18.652849740932641</v>
      </c>
      <c r="AZ47" s="29">
        <v>28.756476683937827</v>
      </c>
      <c r="BA47" s="57">
        <v>722</v>
      </c>
      <c r="BB47" s="57">
        <v>474</v>
      </c>
      <c r="BC47" s="57">
        <v>248</v>
      </c>
      <c r="BD47" s="29">
        <v>11.495844875346259</v>
      </c>
      <c r="BE47" s="29">
        <v>30.886426592797783</v>
      </c>
      <c r="BF47" s="29">
        <v>19.94459833795014</v>
      </c>
      <c r="BG47" s="29">
        <v>37.67313019390582</v>
      </c>
      <c r="BH47" s="57">
        <v>618</v>
      </c>
      <c r="BI47" s="57">
        <v>384</v>
      </c>
      <c r="BJ47" s="57">
        <v>234</v>
      </c>
      <c r="BK47" s="83">
        <v>13.915857605177994</v>
      </c>
      <c r="BL47" s="83">
        <v>27.831715210355988</v>
      </c>
      <c r="BM47" s="83">
        <v>20.550161812297734</v>
      </c>
      <c r="BN47" s="83">
        <v>37.702265372168284</v>
      </c>
      <c r="BO47" s="57">
        <v>581</v>
      </c>
      <c r="BP47" s="57">
        <v>354</v>
      </c>
      <c r="BQ47" s="57">
        <v>227</v>
      </c>
      <c r="BR47" s="83">
        <v>13.253012048192772</v>
      </c>
      <c r="BS47" s="83">
        <v>27.538726333907054</v>
      </c>
      <c r="BT47" s="83">
        <v>24.096385542168676</v>
      </c>
      <c r="BU47" s="78">
        <v>35.111876075731502</v>
      </c>
      <c r="BV47" s="62"/>
    </row>
    <row r="48" spans="2:74" ht="8.25" customHeight="1">
      <c r="B48" s="107">
        <v>451</v>
      </c>
      <c r="C48" s="74" t="s">
        <v>118</v>
      </c>
      <c r="D48" s="74">
        <f>VLOOKUP(B48,'2020_Rohdaten_BA'!$A$10:$E$59,3,FALSE)</f>
        <v>4153</v>
      </c>
      <c r="E48" s="74">
        <f>VLOOKUP(B48,'2020_Rohdaten_BA'!$A$10:$E$59,4,FALSE)</f>
        <v>2852</v>
      </c>
      <c r="F48" s="74">
        <f>VLOOKUP(B48,'2020_Rohdaten_BA'!$A$10:$E$59,5,FALSE)</f>
        <v>1301</v>
      </c>
      <c r="G48" s="74">
        <f>VLOOKUP(B48,'2020_Rohdaten_BA'!$A$10:$M$59,12,FALSE)</f>
        <v>7.3922465687454855</v>
      </c>
      <c r="H48" s="74">
        <f>VLOOKUP(B48,'2020_Rohdaten_BA'!$A$10:$M$59,11,FALSE)</f>
        <v>25.571875752468095</v>
      </c>
      <c r="I48" s="74">
        <f>VLOOKUP(B48,'2020_Rohdaten_BA'!$A$10:$M$59,10,FALSE)</f>
        <v>26.896219600288948</v>
      </c>
      <c r="J48" s="74">
        <f>VLOOKUP(B48,'2020_Rohdaten_BA'!$A$10:$M$59,13,FALSE)</f>
        <v>40.139658078497469</v>
      </c>
      <c r="K48" s="193">
        <f>VLOOKUP(B48,'C4_Berechnung'!$A$10:I$61,3,FALSE)</f>
        <v>3785</v>
      </c>
      <c r="L48" s="193">
        <f>VLOOKUP(B48,'C4_Berechnung'!$A$10:$I$61,4,FALSE)</f>
        <v>2613</v>
      </c>
      <c r="M48" s="193">
        <f>VLOOKUP(B48,'C4_Berechnung'!$A$10:$I$61,5,FALSE)</f>
        <v>1172</v>
      </c>
      <c r="N48" s="115">
        <f>VLOOKUP(B48,'C4_Berechnung'!$A$10:$I$61,6,FALSE)</f>
        <v>6.8692206076618234</v>
      </c>
      <c r="O48" s="115">
        <f>VLOOKUP(B48,'C4_Berechnung'!$A$10:$I$61,7,FALSE)</f>
        <v>26.182298546895641</v>
      </c>
      <c r="P48" s="115">
        <f>VLOOKUP(B48,'C4_Berechnung'!$A$10:$I$61,8,FALSE)</f>
        <v>24.861294583883751</v>
      </c>
      <c r="Q48" s="115">
        <f>VLOOKUP(B48,'C4_Berechnung'!$A$10:$I$61,9,FALSE)</f>
        <v>42.087186261558784</v>
      </c>
      <c r="R48" s="112">
        <v>3428</v>
      </c>
      <c r="S48" s="112">
        <v>2332</v>
      </c>
      <c r="T48" s="112">
        <v>1096</v>
      </c>
      <c r="U48" s="75">
        <v>5.8051341890315049</v>
      </c>
      <c r="V48" s="75">
        <v>26.983663943990667</v>
      </c>
      <c r="W48" s="75">
        <v>23.045507584597434</v>
      </c>
      <c r="X48" s="75">
        <v>44.1656942823804</v>
      </c>
      <c r="Y48" s="112">
        <v>2934</v>
      </c>
      <c r="Z48" s="112">
        <v>2033</v>
      </c>
      <c r="AA48" s="112">
        <v>901</v>
      </c>
      <c r="AB48" s="75">
        <v>22.801635991820042</v>
      </c>
      <c r="AC48" s="75">
        <v>26.380368098159508</v>
      </c>
      <c r="AD48" s="75">
        <v>5.5896387184730747</v>
      </c>
      <c r="AE48" s="75">
        <v>45.228357191547374</v>
      </c>
      <c r="AF48" s="112">
        <v>2769</v>
      </c>
      <c r="AG48" s="112">
        <v>1962</v>
      </c>
      <c r="AH48" s="112">
        <v>807</v>
      </c>
      <c r="AI48" s="75">
        <v>19.501625135427954</v>
      </c>
      <c r="AJ48" s="75">
        <v>25.315998555435176</v>
      </c>
      <c r="AK48" s="75">
        <v>5.4893463344167577</v>
      </c>
      <c r="AL48" s="75">
        <v>49.693029974720119</v>
      </c>
      <c r="AM48" s="57">
        <v>2321</v>
      </c>
      <c r="AN48" s="57">
        <v>1570</v>
      </c>
      <c r="AO48" s="57">
        <v>751</v>
      </c>
      <c r="AP48" s="29">
        <v>5.8164584230934944</v>
      </c>
      <c r="AQ48" s="29">
        <v>27.057302886686774</v>
      </c>
      <c r="AR48" s="29">
        <v>18.914261094355879</v>
      </c>
      <c r="AS48" s="29">
        <v>48.211977595863857</v>
      </c>
      <c r="AT48" s="57">
        <v>2132</v>
      </c>
      <c r="AU48" s="57">
        <v>1462</v>
      </c>
      <c r="AV48" s="57">
        <v>670</v>
      </c>
      <c r="AW48" s="29">
        <v>5.0656660412757972</v>
      </c>
      <c r="AX48" s="29">
        <v>28.04878048780488</v>
      </c>
      <c r="AY48" s="29">
        <v>18.714821763602252</v>
      </c>
      <c r="AZ48" s="29">
        <v>48.170731707317067</v>
      </c>
      <c r="BA48" s="57">
        <v>1917</v>
      </c>
      <c r="BB48" s="57">
        <v>1315</v>
      </c>
      <c r="BC48" s="57">
        <v>602</v>
      </c>
      <c r="BD48" s="29">
        <v>4.9556598852373499</v>
      </c>
      <c r="BE48" s="29">
        <v>23.526343244653102</v>
      </c>
      <c r="BF48" s="29">
        <v>15.805946791862285</v>
      </c>
      <c r="BG48" s="29">
        <v>55.712050078247259</v>
      </c>
      <c r="BH48" s="57">
        <v>1467</v>
      </c>
      <c r="BI48" s="57">
        <v>993</v>
      </c>
      <c r="BJ48" s="57">
        <v>474</v>
      </c>
      <c r="BK48" s="83">
        <v>3.6809815950920246</v>
      </c>
      <c r="BL48" s="83">
        <v>21.199727334696661</v>
      </c>
      <c r="BM48" s="83">
        <v>23.790047716428084</v>
      </c>
      <c r="BN48" s="83">
        <v>51.329243353783227</v>
      </c>
      <c r="BO48" s="57">
        <v>1243</v>
      </c>
      <c r="BP48" s="57">
        <v>851</v>
      </c>
      <c r="BQ48" s="57">
        <v>392</v>
      </c>
      <c r="BR48" s="83">
        <v>4.1029766693483509</v>
      </c>
      <c r="BS48" s="83">
        <v>23.008849557522122</v>
      </c>
      <c r="BT48" s="83">
        <v>27.755430410297667</v>
      </c>
      <c r="BU48" s="78">
        <v>45.13274336283186</v>
      </c>
      <c r="BV48" s="62"/>
    </row>
    <row r="49" spans="2:74" ht="8.25" customHeight="1">
      <c r="B49" s="107">
        <v>452</v>
      </c>
      <c r="C49" s="74" t="s">
        <v>119</v>
      </c>
      <c r="D49" s="74">
        <f>VLOOKUP(B49,'2020_Rohdaten_BA'!$A$10:$E$59,3,FALSE)</f>
        <v>4164</v>
      </c>
      <c r="E49" s="74">
        <f>VLOOKUP(B49,'2020_Rohdaten_BA'!$A$10:$E$59,4,FALSE)</f>
        <v>2658</v>
      </c>
      <c r="F49" s="74">
        <f>VLOOKUP(B49,'2020_Rohdaten_BA'!$A$10:$E$59,5,FALSE)</f>
        <v>1506</v>
      </c>
      <c r="G49" s="74">
        <f>VLOOKUP(B49,'2020_Rohdaten_BA'!$A$10:$M$59,12,FALSE)</f>
        <v>9.0057636887608066</v>
      </c>
      <c r="H49" s="74">
        <f>VLOOKUP(B49,'2020_Rohdaten_BA'!$A$10:$M$59,11,FALSE)</f>
        <v>27.713736791546591</v>
      </c>
      <c r="I49" s="74">
        <f>VLOOKUP(B49,'2020_Rohdaten_BA'!$A$10:$M$59,10,FALSE)</f>
        <v>27.209414024975985</v>
      </c>
      <c r="J49" s="74">
        <f>VLOOKUP(B49,'2020_Rohdaten_BA'!$A$10:$M$59,13,FALSE)</f>
        <v>36.07108549471662</v>
      </c>
      <c r="K49" s="193">
        <f>VLOOKUP(B49,'C4_Berechnung'!$A$10:I$61,3,FALSE)</f>
        <v>4363</v>
      </c>
      <c r="L49" s="193">
        <f>VLOOKUP(B49,'C4_Berechnung'!$A$10:$I$61,4,FALSE)</f>
        <v>2791</v>
      </c>
      <c r="M49" s="193">
        <f>VLOOKUP(B49,'C4_Berechnung'!$A$10:$I$61,5,FALSE)</f>
        <v>1572</v>
      </c>
      <c r="N49" s="115">
        <f>VLOOKUP(B49,'C4_Berechnung'!$A$10:$I$61,6,FALSE)</f>
        <v>8.1824432729773093</v>
      </c>
      <c r="O49" s="115">
        <f>VLOOKUP(B49,'C4_Berechnung'!$A$10:$I$61,7,FALSE)</f>
        <v>26.816410726564289</v>
      </c>
      <c r="P49" s="115">
        <f>VLOOKUP(B49,'C4_Berechnung'!$A$10:$I$61,8,FALSE)</f>
        <v>26.335090534036215</v>
      </c>
      <c r="Q49" s="115">
        <f>VLOOKUP(B49,'C4_Berechnung'!$A$10:$I$61,9,FALSE)</f>
        <v>38.666055466422186</v>
      </c>
      <c r="R49" s="112">
        <v>4232</v>
      </c>
      <c r="S49" s="112">
        <v>2716</v>
      </c>
      <c r="T49" s="112">
        <v>1516</v>
      </c>
      <c r="U49" s="75">
        <v>8.2466918714555764</v>
      </c>
      <c r="V49" s="75">
        <v>27.882797731568999</v>
      </c>
      <c r="W49" s="75">
        <v>23.298676748582231</v>
      </c>
      <c r="X49" s="75">
        <v>40.571833648393195</v>
      </c>
      <c r="Y49" s="112">
        <v>3934</v>
      </c>
      <c r="Z49" s="112">
        <v>2507</v>
      </c>
      <c r="AA49" s="112">
        <v>1427</v>
      </c>
      <c r="AB49" s="75">
        <v>22.191154041687849</v>
      </c>
      <c r="AC49" s="75">
        <v>29.588205388917132</v>
      </c>
      <c r="AD49" s="75">
        <v>8.4646670055922719</v>
      </c>
      <c r="AE49" s="75">
        <v>39.755973563802741</v>
      </c>
      <c r="AF49" s="112">
        <v>3395</v>
      </c>
      <c r="AG49" s="112">
        <v>2094</v>
      </c>
      <c r="AH49" s="112">
        <v>1301</v>
      </c>
      <c r="AI49" s="75">
        <v>20.824742268041238</v>
      </c>
      <c r="AJ49" s="75">
        <v>30.044182621502209</v>
      </c>
      <c r="AK49" s="75">
        <v>8.3652430044182609</v>
      </c>
      <c r="AL49" s="75">
        <v>40.765832106038289</v>
      </c>
      <c r="AM49" s="57">
        <v>3182</v>
      </c>
      <c r="AN49" s="57">
        <v>1983</v>
      </c>
      <c r="AO49" s="57">
        <v>1199</v>
      </c>
      <c r="AP49" s="29">
        <v>6.945317410433689</v>
      </c>
      <c r="AQ49" s="29">
        <v>30.609679446888748</v>
      </c>
      <c r="AR49" s="29">
        <v>19.35889377749843</v>
      </c>
      <c r="AS49" s="29">
        <v>43.086109365179141</v>
      </c>
      <c r="AT49" s="57">
        <v>2728</v>
      </c>
      <c r="AU49" s="57">
        <v>1697</v>
      </c>
      <c r="AV49" s="57">
        <v>1031</v>
      </c>
      <c r="AW49" s="29">
        <v>7.1114369501466284</v>
      </c>
      <c r="AX49" s="29">
        <v>27.126099706744867</v>
      </c>
      <c r="AY49" s="29">
        <v>18.878299120234605</v>
      </c>
      <c r="AZ49" s="29">
        <v>46.884164222873906</v>
      </c>
      <c r="BA49" s="57">
        <v>2155</v>
      </c>
      <c r="BB49" s="57">
        <v>1250</v>
      </c>
      <c r="BC49" s="57">
        <v>905</v>
      </c>
      <c r="BD49" s="29">
        <v>6.8677494199535962</v>
      </c>
      <c r="BE49" s="29">
        <v>24.222737819025522</v>
      </c>
      <c r="BF49" s="29">
        <v>18.561484918793504</v>
      </c>
      <c r="BG49" s="29">
        <v>50.348027842227381</v>
      </c>
      <c r="BH49" s="57">
        <v>1508</v>
      </c>
      <c r="BI49" s="57">
        <v>843</v>
      </c>
      <c r="BJ49" s="57">
        <v>665</v>
      </c>
      <c r="BK49" s="83">
        <v>5.636604774535809</v>
      </c>
      <c r="BL49" s="83">
        <v>23.209549071618039</v>
      </c>
      <c r="BM49" s="83">
        <v>20.755968169761275</v>
      </c>
      <c r="BN49" s="83">
        <v>50.397877984084872</v>
      </c>
      <c r="BO49" s="57">
        <v>1373</v>
      </c>
      <c r="BP49" s="57">
        <v>801</v>
      </c>
      <c r="BQ49" s="57">
        <v>572</v>
      </c>
      <c r="BR49" s="83">
        <v>5.7538237436270938</v>
      </c>
      <c r="BS49" s="83">
        <v>21.849963583394029</v>
      </c>
      <c r="BT49" s="83">
        <v>19.592134013109977</v>
      </c>
      <c r="BU49" s="78">
        <v>52.804078659868892</v>
      </c>
      <c r="BV49" s="62"/>
    </row>
    <row r="50" spans="2:74" ht="8.25" customHeight="1">
      <c r="B50" s="107">
        <v>453</v>
      </c>
      <c r="C50" s="74" t="s">
        <v>120</v>
      </c>
      <c r="D50" s="74">
        <f>VLOOKUP(B50,'2020_Rohdaten_BA'!$A$10:$E$59,3,FALSE)</f>
        <v>10632</v>
      </c>
      <c r="E50" s="74">
        <f>VLOOKUP(B50,'2020_Rohdaten_BA'!$A$10:$E$59,4,FALSE)</f>
        <v>7314</v>
      </c>
      <c r="F50" s="74">
        <f>VLOOKUP(B50,'2020_Rohdaten_BA'!$A$10:$E$59,5,FALSE)</f>
        <v>3318</v>
      </c>
      <c r="G50" s="74">
        <f>VLOOKUP(B50,'2020_Rohdaten_BA'!$A$10:$M$59,12,FALSE)</f>
        <v>3.1602708803611739</v>
      </c>
      <c r="H50" s="74">
        <f>VLOOKUP(B50,'2020_Rohdaten_BA'!$A$10:$M$59,11,FALSE)</f>
        <v>20.372460496613996</v>
      </c>
      <c r="I50" s="74">
        <f>VLOOKUP(B50,'2020_Rohdaten_BA'!$A$10:$M$59,10,FALSE)</f>
        <v>30.088412340105343</v>
      </c>
      <c r="J50" s="74">
        <f>VLOOKUP(B50,'2020_Rohdaten_BA'!$A$10:$M$59,13,FALSE)</f>
        <v>46.378856282919486</v>
      </c>
      <c r="K50" s="193">
        <f>VLOOKUP(B50,'C4_Berechnung'!$A$10:I$61,3,FALSE)</f>
        <v>10030</v>
      </c>
      <c r="L50" s="193">
        <f>VLOOKUP(B50,'C4_Berechnung'!$A$10:$I$61,4,FALSE)</f>
        <v>6972</v>
      </c>
      <c r="M50" s="193">
        <f>VLOOKUP(B50,'C4_Berechnung'!$A$10:$I$61,5,FALSE)</f>
        <v>3058</v>
      </c>
      <c r="N50" s="115">
        <f>VLOOKUP(B50,'C4_Berechnung'!$A$10:$I$61,6,FALSE)</f>
        <v>3.1306081754735793</v>
      </c>
      <c r="O50" s="115">
        <f>VLOOKUP(B50,'C4_Berechnung'!$A$10:$I$61,7,FALSE)</f>
        <v>20.508474576271187</v>
      </c>
      <c r="P50" s="115">
        <f>VLOOKUP(B50,'C4_Berechnung'!$A$10:$I$61,8,FALSE)</f>
        <v>28.005982053838483</v>
      </c>
      <c r="Q50" s="115">
        <f>VLOOKUP(B50,'C4_Berechnung'!$A$10:$I$61,9,FALSE)</f>
        <v>48.354935194416747</v>
      </c>
      <c r="R50" s="112">
        <v>9140</v>
      </c>
      <c r="S50" s="112">
        <v>6398</v>
      </c>
      <c r="T50" s="112">
        <v>2742</v>
      </c>
      <c r="U50" s="75">
        <v>2.9102844638949672</v>
      </c>
      <c r="V50" s="75">
        <v>19.277899343544856</v>
      </c>
      <c r="W50" s="75">
        <v>26.827133479212257</v>
      </c>
      <c r="X50" s="75">
        <v>50.984682713347915</v>
      </c>
      <c r="Y50" s="112">
        <v>7928</v>
      </c>
      <c r="Z50" s="112">
        <v>5694</v>
      </c>
      <c r="AA50" s="112">
        <v>2234</v>
      </c>
      <c r="AB50" s="75">
        <v>25.403632694248234</v>
      </c>
      <c r="AC50" s="75">
        <v>18.592330978809283</v>
      </c>
      <c r="AD50" s="75">
        <v>2.9011099899091826</v>
      </c>
      <c r="AE50" s="75">
        <v>53.102926337033296</v>
      </c>
      <c r="AF50" s="112">
        <v>6135</v>
      </c>
      <c r="AG50" s="112">
        <v>4327</v>
      </c>
      <c r="AH50" s="112">
        <v>1808</v>
      </c>
      <c r="AI50" s="75">
        <v>25.525672371638141</v>
      </c>
      <c r="AJ50" s="75">
        <v>20.603096984515076</v>
      </c>
      <c r="AK50" s="75">
        <v>3.3414832925835372</v>
      </c>
      <c r="AL50" s="75">
        <v>50.529747351263246</v>
      </c>
      <c r="AM50" s="57">
        <v>5111</v>
      </c>
      <c r="AN50" s="57">
        <v>3624</v>
      </c>
      <c r="AO50" s="57">
        <v>1487</v>
      </c>
      <c r="AP50" s="29">
        <v>3.2283310506750142</v>
      </c>
      <c r="AQ50" s="29">
        <v>21.32655057718646</v>
      </c>
      <c r="AR50" s="29">
        <v>21.502641361768735</v>
      </c>
      <c r="AS50" s="29">
        <v>53.942477010369785</v>
      </c>
      <c r="AT50" s="57">
        <v>4579</v>
      </c>
      <c r="AU50" s="57">
        <v>3248</v>
      </c>
      <c r="AV50" s="57">
        <v>1331</v>
      </c>
      <c r="AW50" s="29">
        <v>3.0574361214238914</v>
      </c>
      <c r="AX50" s="29">
        <v>20.419305525223848</v>
      </c>
      <c r="AY50" s="29">
        <v>22.493994321904346</v>
      </c>
      <c r="AZ50" s="29">
        <v>54.029264031447909</v>
      </c>
      <c r="BA50" s="57">
        <v>3948</v>
      </c>
      <c r="BB50" s="57">
        <v>2817</v>
      </c>
      <c r="BC50" s="57">
        <v>1131</v>
      </c>
      <c r="BD50" s="29">
        <v>2.2796352583586628</v>
      </c>
      <c r="BE50" s="29">
        <v>16.742654508611956</v>
      </c>
      <c r="BF50" s="29">
        <v>18.009118541033434</v>
      </c>
      <c r="BG50" s="29">
        <v>62.968591691995961</v>
      </c>
      <c r="BH50" s="57">
        <v>2649</v>
      </c>
      <c r="BI50" s="57">
        <v>1960</v>
      </c>
      <c r="BJ50" s="57">
        <v>689</v>
      </c>
      <c r="BK50" s="83">
        <v>2.0762551906379767</v>
      </c>
      <c r="BL50" s="83">
        <v>16.572291430728576</v>
      </c>
      <c r="BM50" s="83">
        <v>25.519063797659491</v>
      </c>
      <c r="BN50" s="83">
        <v>55.832389580973945</v>
      </c>
      <c r="BO50" s="57">
        <v>2434</v>
      </c>
      <c r="BP50" s="57">
        <v>1793</v>
      </c>
      <c r="BQ50" s="57">
        <v>641</v>
      </c>
      <c r="BR50" s="83">
        <v>1.9720624486442069</v>
      </c>
      <c r="BS50" s="83">
        <v>21.405094494658996</v>
      </c>
      <c r="BT50" s="83">
        <v>31.34757600657354</v>
      </c>
      <c r="BU50" s="78">
        <v>45.275267050123247</v>
      </c>
      <c r="BV50" s="62"/>
    </row>
    <row r="51" spans="2:74" ht="8.25" customHeight="1">
      <c r="B51" s="107">
        <v>454</v>
      </c>
      <c r="C51" s="74" t="s">
        <v>121</v>
      </c>
      <c r="D51" s="74">
        <f>VLOOKUP(B51,'2020_Rohdaten_BA'!$A$10:$E$59,3,FALSE)</f>
        <v>14967</v>
      </c>
      <c r="E51" s="74">
        <f>VLOOKUP(B51,'2020_Rohdaten_BA'!$A$10:$E$59,4,FALSE)</f>
        <v>10881</v>
      </c>
      <c r="F51" s="74">
        <f>VLOOKUP(B51,'2020_Rohdaten_BA'!$A$10:$E$59,5,FALSE)</f>
        <v>4086</v>
      </c>
      <c r="G51" s="74">
        <f>VLOOKUP(B51,'2020_Rohdaten_BA'!$A$10:$M$59,12,FALSE)</f>
        <v>7.3695463352709289</v>
      </c>
      <c r="H51" s="74">
        <f>VLOOKUP(B51,'2020_Rohdaten_BA'!$A$10:$M$59,11,FALSE)</f>
        <v>28.195363132224227</v>
      </c>
      <c r="I51" s="74">
        <f>VLOOKUP(B51,'2020_Rohdaten_BA'!$A$10:$M$59,10,FALSE)</f>
        <v>19.823611946281819</v>
      </c>
      <c r="J51" s="74">
        <f>VLOOKUP(B51,'2020_Rohdaten_BA'!$A$10:$M$59,13,FALSE)</f>
        <v>44.611478586223022</v>
      </c>
      <c r="K51" s="193">
        <f>VLOOKUP(B51,'C4_Berechnung'!$A$10:I$61,3,FALSE)</f>
        <v>13916</v>
      </c>
      <c r="L51" s="193">
        <f>VLOOKUP(B51,'C4_Berechnung'!$A$10:$I$61,4,FALSE)</f>
        <v>10248</v>
      </c>
      <c r="M51" s="193">
        <f>VLOOKUP(B51,'C4_Berechnung'!$A$10:$I$61,5,FALSE)</f>
        <v>3668</v>
      </c>
      <c r="N51" s="115">
        <f>VLOOKUP(B51,'C4_Berechnung'!$A$10:$I$61,6,FALSE)</f>
        <v>6.6182811152630068</v>
      </c>
      <c r="O51" s="115">
        <f>VLOOKUP(B51,'C4_Berechnung'!$A$10:$I$61,7,FALSE)</f>
        <v>28.377407300948548</v>
      </c>
      <c r="P51" s="115">
        <f>VLOOKUP(B51,'C4_Berechnung'!$A$10:$I$61,8,FALSE)</f>
        <v>19.186547858580052</v>
      </c>
      <c r="Q51" s="115">
        <f>VLOOKUP(B51,'C4_Berechnung'!$A$10:$I$61,9,FALSE)</f>
        <v>45.817763725208394</v>
      </c>
      <c r="R51" s="112">
        <v>12405</v>
      </c>
      <c r="S51" s="112">
        <v>9075</v>
      </c>
      <c r="T51" s="112">
        <v>3330</v>
      </c>
      <c r="U51" s="75">
        <v>6.5376864167674329</v>
      </c>
      <c r="V51" s="75">
        <v>30.100765820233775</v>
      </c>
      <c r="W51" s="75">
        <v>20.233776702942365</v>
      </c>
      <c r="X51" s="75">
        <v>43.127771060056432</v>
      </c>
      <c r="Y51" s="112">
        <v>10836</v>
      </c>
      <c r="Z51" s="112">
        <v>7902</v>
      </c>
      <c r="AA51" s="112">
        <v>2934</v>
      </c>
      <c r="AB51" s="75">
        <v>19.204503506829088</v>
      </c>
      <c r="AC51" s="75">
        <v>29.346622369878183</v>
      </c>
      <c r="AD51" s="75">
        <v>6.7183462532299743</v>
      </c>
      <c r="AE51" s="75">
        <v>44.730527870062751</v>
      </c>
      <c r="AF51" s="112">
        <v>9390</v>
      </c>
      <c r="AG51" s="112">
        <v>6844</v>
      </c>
      <c r="AH51" s="112">
        <v>2546</v>
      </c>
      <c r="AI51" s="75">
        <v>16.922257720979765</v>
      </c>
      <c r="AJ51" s="75">
        <v>29.861554845580407</v>
      </c>
      <c r="AK51" s="75">
        <v>6.98615548455804</v>
      </c>
      <c r="AL51" s="75">
        <v>46.230031948881788</v>
      </c>
      <c r="AM51" s="57">
        <v>7801</v>
      </c>
      <c r="AN51" s="57">
        <v>5793</v>
      </c>
      <c r="AO51" s="57">
        <v>2008</v>
      </c>
      <c r="AP51" s="29">
        <v>7.0760158953980259</v>
      </c>
      <c r="AQ51" s="29">
        <v>30.214075118574542</v>
      </c>
      <c r="AR51" s="29">
        <v>15.754390462761183</v>
      </c>
      <c r="AS51" s="29">
        <v>46.95551852326625</v>
      </c>
      <c r="AT51" s="57">
        <v>5620</v>
      </c>
      <c r="AU51" s="57">
        <v>4178</v>
      </c>
      <c r="AV51" s="57">
        <v>1442</v>
      </c>
      <c r="AW51" s="29">
        <v>7.9715302491103204</v>
      </c>
      <c r="AX51" s="29">
        <v>35.587188612099645</v>
      </c>
      <c r="AY51" s="29">
        <v>17.330960854092528</v>
      </c>
      <c r="AZ51" s="29">
        <v>39.110320284697508</v>
      </c>
      <c r="BA51" s="57">
        <v>4817</v>
      </c>
      <c r="BB51" s="57">
        <v>3511</v>
      </c>
      <c r="BC51" s="57">
        <v>1306</v>
      </c>
      <c r="BD51" s="29">
        <v>7.9510068507369729</v>
      </c>
      <c r="BE51" s="29">
        <v>32.592900145318666</v>
      </c>
      <c r="BF51" s="29">
        <v>14.780984014947062</v>
      </c>
      <c r="BG51" s="29">
        <v>44.675108988997295</v>
      </c>
      <c r="BH51" s="57">
        <v>3084</v>
      </c>
      <c r="BI51" s="57">
        <v>2236</v>
      </c>
      <c r="BJ51" s="57">
        <v>848</v>
      </c>
      <c r="BK51" s="83">
        <v>7.4254215304798965</v>
      </c>
      <c r="BL51" s="83">
        <v>35.376134889753565</v>
      </c>
      <c r="BM51" s="83">
        <v>17.866407263294423</v>
      </c>
      <c r="BN51" s="83">
        <v>39.33203631647212</v>
      </c>
      <c r="BO51" s="57">
        <v>2771</v>
      </c>
      <c r="BP51" s="57">
        <v>2047</v>
      </c>
      <c r="BQ51" s="57">
        <v>724</v>
      </c>
      <c r="BR51" s="83">
        <v>7.0371706964994587</v>
      </c>
      <c r="BS51" s="83">
        <v>37.748105377120176</v>
      </c>
      <c r="BT51" s="83">
        <v>18.765788523998555</v>
      </c>
      <c r="BU51" s="78">
        <v>36.448935402381814</v>
      </c>
      <c r="BV51" s="62"/>
    </row>
    <row r="52" spans="2:74" ht="8.25" customHeight="1">
      <c r="B52" s="107">
        <v>455</v>
      </c>
      <c r="C52" s="74" t="s">
        <v>122</v>
      </c>
      <c r="D52" s="74">
        <f>VLOOKUP(B52,'2020_Rohdaten_BA'!$A$10:$E$59,3,FALSE)</f>
        <v>1524</v>
      </c>
      <c r="E52" s="74">
        <f>VLOOKUP(B52,'2020_Rohdaten_BA'!$A$10:$E$59,4,FALSE)</f>
        <v>982</v>
      </c>
      <c r="F52" s="74">
        <f>VLOOKUP(B52,'2020_Rohdaten_BA'!$A$10:$E$59,5,FALSE)</f>
        <v>542</v>
      </c>
      <c r="G52" s="74">
        <f>VLOOKUP(B52,'2020_Rohdaten_BA'!$A$10:$M$59,12,FALSE)</f>
        <v>12.532808398950131</v>
      </c>
      <c r="H52" s="74">
        <f>VLOOKUP(B52,'2020_Rohdaten_BA'!$A$10:$M$59,11,FALSE)</f>
        <v>29.396325459317584</v>
      </c>
      <c r="I52" s="74">
        <f>VLOOKUP(B52,'2020_Rohdaten_BA'!$A$10:$M$59,10,FALSE)</f>
        <v>23.097112860892388</v>
      </c>
      <c r="J52" s="74">
        <f>VLOOKUP(B52,'2020_Rohdaten_BA'!$A$10:$M$59,13,FALSE)</f>
        <v>34.973753280839894</v>
      </c>
      <c r="K52" s="193">
        <f>VLOOKUP(B52,'C4_Berechnung'!$A$10:I$61,3,FALSE)</f>
        <v>1407</v>
      </c>
      <c r="L52" s="193">
        <f>VLOOKUP(B52,'C4_Berechnung'!$A$10:$I$61,4,FALSE)</f>
        <v>905</v>
      </c>
      <c r="M52" s="193">
        <f>VLOOKUP(B52,'C4_Berechnung'!$A$10:$I$61,5,FALSE)</f>
        <v>502</v>
      </c>
      <c r="N52" s="115">
        <f>VLOOKUP(B52,'C4_Berechnung'!$A$10:$I$61,6,FALSE)</f>
        <v>10.803127221037668</v>
      </c>
      <c r="O52" s="115">
        <f>VLOOKUP(B52,'C4_Berechnung'!$A$10:$I$61,7,FALSE)</f>
        <v>30.063965884861407</v>
      </c>
      <c r="P52" s="115">
        <f>VLOOKUP(B52,'C4_Berechnung'!$A$10:$I$61,8,FALSE)</f>
        <v>22.316986496090973</v>
      </c>
      <c r="Q52" s="115">
        <f>VLOOKUP(B52,'C4_Berechnung'!$A$10:$I$61,9,FALSE)</f>
        <v>36.815920398009951</v>
      </c>
      <c r="R52" s="112">
        <v>1301</v>
      </c>
      <c r="S52" s="112">
        <v>846</v>
      </c>
      <c r="T52" s="112">
        <v>455</v>
      </c>
      <c r="U52" s="75">
        <v>11.837048424289009</v>
      </c>
      <c r="V52" s="75">
        <v>30.822444273635664</v>
      </c>
      <c r="W52" s="75">
        <v>20.138355111452729</v>
      </c>
      <c r="X52" s="75">
        <v>37.202152190622598</v>
      </c>
      <c r="Y52" s="112">
        <v>1141</v>
      </c>
      <c r="Z52" s="112">
        <v>726</v>
      </c>
      <c r="AA52" s="112">
        <v>415</v>
      </c>
      <c r="AB52" s="75">
        <v>18.75547765118317</v>
      </c>
      <c r="AC52" s="75">
        <v>29.623137598597722</v>
      </c>
      <c r="AD52" s="75">
        <v>11.831726555652935</v>
      </c>
      <c r="AE52" s="75">
        <v>39.789658194566172</v>
      </c>
      <c r="AF52" s="112">
        <v>992</v>
      </c>
      <c r="AG52" s="112">
        <v>609</v>
      </c>
      <c r="AH52" s="112">
        <v>383</v>
      </c>
      <c r="AI52" s="75">
        <v>17.338709677419356</v>
      </c>
      <c r="AJ52" s="75">
        <v>30.040322580645164</v>
      </c>
      <c r="AK52" s="75">
        <v>12.298387096774194</v>
      </c>
      <c r="AL52" s="75">
        <v>40.322580645161288</v>
      </c>
      <c r="AM52" s="57">
        <v>961</v>
      </c>
      <c r="AN52" s="57">
        <v>580</v>
      </c>
      <c r="AO52" s="57">
        <v>381</v>
      </c>
      <c r="AP52" s="29">
        <v>9.469302809573362</v>
      </c>
      <c r="AQ52" s="29">
        <v>30.905306971904267</v>
      </c>
      <c r="AR52" s="29">
        <v>19.87513007284079</v>
      </c>
      <c r="AS52" s="29">
        <v>39.75026014568158</v>
      </c>
      <c r="AT52" s="57">
        <v>856</v>
      </c>
      <c r="AU52" s="57">
        <v>508</v>
      </c>
      <c r="AV52" s="57">
        <v>348</v>
      </c>
      <c r="AW52" s="29">
        <v>9.1121495327102799</v>
      </c>
      <c r="AX52" s="29">
        <v>33.177570093457945</v>
      </c>
      <c r="AY52" s="29">
        <v>19.859813084112147</v>
      </c>
      <c r="AZ52" s="29">
        <v>37.850467289719631</v>
      </c>
      <c r="BA52" s="57">
        <v>737</v>
      </c>
      <c r="BB52" s="57">
        <v>435</v>
      </c>
      <c r="BC52" s="57">
        <v>302</v>
      </c>
      <c r="BD52" s="29">
        <v>8.0054274084124835</v>
      </c>
      <c r="BE52" s="29">
        <v>25.915875169606512</v>
      </c>
      <c r="BF52" s="29">
        <v>17.503392130257804</v>
      </c>
      <c r="BG52" s="29">
        <v>48.575305291723197</v>
      </c>
      <c r="BH52" s="57">
        <v>544</v>
      </c>
      <c r="BI52" s="57">
        <v>300</v>
      </c>
      <c r="BJ52" s="57">
        <v>244</v>
      </c>
      <c r="BK52" s="83">
        <v>6.6176470588235299</v>
      </c>
      <c r="BL52" s="83">
        <v>29.963235294117645</v>
      </c>
      <c r="BM52" s="83">
        <v>18.382352941176471</v>
      </c>
      <c r="BN52" s="83">
        <v>45.036764705882362</v>
      </c>
      <c r="BO52" s="57">
        <v>506</v>
      </c>
      <c r="BP52" s="57">
        <v>300</v>
      </c>
      <c r="BQ52" s="57">
        <v>206</v>
      </c>
      <c r="BR52" s="83">
        <v>3.9525691699604746</v>
      </c>
      <c r="BS52" s="83">
        <v>32.411067193675891</v>
      </c>
      <c r="BT52" s="83">
        <v>19.762845849802371</v>
      </c>
      <c r="BU52" s="78">
        <v>43.873517786561258</v>
      </c>
      <c r="BV52" s="62"/>
    </row>
    <row r="53" spans="2:74" ht="8.25" customHeight="1">
      <c r="B53" s="107">
        <v>456</v>
      </c>
      <c r="C53" s="74" t="s">
        <v>123</v>
      </c>
      <c r="D53" s="74">
        <f>VLOOKUP(B53,'2020_Rohdaten_BA'!$A$10:$E$59,3,FALSE)</f>
        <v>5790</v>
      </c>
      <c r="E53" s="74">
        <f>VLOOKUP(B53,'2020_Rohdaten_BA'!$A$10:$E$59,4,FALSE)</f>
        <v>3984</v>
      </c>
      <c r="F53" s="74">
        <f>VLOOKUP(B53,'2020_Rohdaten_BA'!$A$10:$E$59,5,FALSE)</f>
        <v>1806</v>
      </c>
      <c r="G53" s="74">
        <f>VLOOKUP(B53,'2020_Rohdaten_BA'!$A$10:$M$59,12,FALSE)</f>
        <v>7.1157167530224523</v>
      </c>
      <c r="H53" s="74">
        <f>VLOOKUP(B53,'2020_Rohdaten_BA'!$A$10:$M$59,11,FALSE)</f>
        <v>36.183074265975819</v>
      </c>
      <c r="I53" s="74">
        <f>VLOOKUP(B53,'2020_Rohdaten_BA'!$A$10:$M$59,10,FALSE)</f>
        <v>22.107081174438687</v>
      </c>
      <c r="J53" s="74">
        <f>VLOOKUP(B53,'2020_Rohdaten_BA'!$A$10:$M$59,13,FALSE)</f>
        <v>34.594127806563037</v>
      </c>
      <c r="K53" s="193">
        <f>VLOOKUP(B53,'C4_Berechnung'!$A$10:I$61,3,FALSE)</f>
        <v>5658</v>
      </c>
      <c r="L53" s="193">
        <f>VLOOKUP(B53,'C4_Berechnung'!$A$10:$I$61,4,FALSE)</f>
        <v>3875</v>
      </c>
      <c r="M53" s="193">
        <f>VLOOKUP(B53,'C4_Berechnung'!$A$10:$I$61,5,FALSE)</f>
        <v>1783</v>
      </c>
      <c r="N53" s="115">
        <f>VLOOKUP(B53,'C4_Berechnung'!$A$10:$I$61,6,FALSE)</f>
        <v>6.8928950159066806</v>
      </c>
      <c r="O53" s="115">
        <f>VLOOKUP(B53,'C4_Berechnung'!$A$10:$I$61,7,FALSE)</f>
        <v>37.345351714386709</v>
      </c>
      <c r="P53" s="115">
        <f>VLOOKUP(B53,'C4_Berechnung'!$A$10:$I$61,8,FALSE)</f>
        <v>21.50936726758572</v>
      </c>
      <c r="Q53" s="115">
        <f>VLOOKUP(B53,'C4_Berechnung'!$A$10:$I$61,9,FALSE)</f>
        <v>34.252386002120893</v>
      </c>
      <c r="R53" s="112">
        <v>5166</v>
      </c>
      <c r="S53" s="112">
        <v>3511</v>
      </c>
      <c r="T53" s="112">
        <v>1655</v>
      </c>
      <c r="U53" s="75">
        <v>6.5814943863724356</v>
      </c>
      <c r="V53" s="75">
        <v>38.559814169570267</v>
      </c>
      <c r="W53" s="75">
        <v>20.596205962059621</v>
      </c>
      <c r="X53" s="75">
        <v>34.262485481997679</v>
      </c>
      <c r="Y53" s="112">
        <v>4741</v>
      </c>
      <c r="Z53" s="112">
        <v>3221</v>
      </c>
      <c r="AA53" s="112">
        <v>1520</v>
      </c>
      <c r="AB53" s="75">
        <v>18.540392322294874</v>
      </c>
      <c r="AC53" s="75">
        <v>40.582155663362158</v>
      </c>
      <c r="AD53" s="75">
        <v>6.3066863530900656</v>
      </c>
      <c r="AE53" s="75">
        <v>34.570765661252899</v>
      </c>
      <c r="AF53" s="112">
        <v>4464</v>
      </c>
      <c r="AG53" s="112">
        <v>2998</v>
      </c>
      <c r="AH53" s="112">
        <v>1466</v>
      </c>
      <c r="AI53" s="75">
        <v>17.405913978494624</v>
      </c>
      <c r="AJ53" s="75">
        <v>39.202508960573482</v>
      </c>
      <c r="AK53" s="75">
        <v>6.25</v>
      </c>
      <c r="AL53" s="75">
        <v>37.141577060931901</v>
      </c>
      <c r="AM53" s="57">
        <v>3906</v>
      </c>
      <c r="AN53" s="57">
        <v>2577</v>
      </c>
      <c r="AO53" s="57">
        <v>1329</v>
      </c>
      <c r="AP53" s="29">
        <v>6.477214541730671</v>
      </c>
      <c r="AQ53" s="29">
        <v>39.73374295954941</v>
      </c>
      <c r="AR53" s="29">
        <v>16.820276497695851</v>
      </c>
      <c r="AS53" s="29">
        <v>36.968766001024065</v>
      </c>
      <c r="AT53" s="57">
        <v>3298</v>
      </c>
      <c r="AU53" s="57">
        <v>2222</v>
      </c>
      <c r="AV53" s="57">
        <v>1076</v>
      </c>
      <c r="AW53" s="29">
        <v>6.3978168587022433</v>
      </c>
      <c r="AX53" s="29">
        <v>42.631898120072769</v>
      </c>
      <c r="AY53" s="29">
        <v>16.00970285021225</v>
      </c>
      <c r="AZ53" s="29">
        <v>34.960582171012739</v>
      </c>
      <c r="BA53" s="57">
        <v>3138</v>
      </c>
      <c r="BB53" s="57">
        <v>2122</v>
      </c>
      <c r="BC53" s="57">
        <v>1016</v>
      </c>
      <c r="BD53" s="29">
        <v>5.353728489483748</v>
      </c>
      <c r="BE53" s="29">
        <v>37.667304015296367</v>
      </c>
      <c r="BF53" s="29">
        <v>15.423836838750796</v>
      </c>
      <c r="BG53" s="29">
        <v>41.555130656469082</v>
      </c>
      <c r="BH53" s="57">
        <v>1987</v>
      </c>
      <c r="BI53" s="57">
        <v>1363</v>
      </c>
      <c r="BJ53" s="57">
        <v>624</v>
      </c>
      <c r="BK53" s="83">
        <v>4.5294413688978361</v>
      </c>
      <c r="BL53" s="83">
        <v>36.48716658278812</v>
      </c>
      <c r="BM53" s="83">
        <v>20.684448917966783</v>
      </c>
      <c r="BN53" s="83">
        <v>38.298943130347254</v>
      </c>
      <c r="BO53" s="57">
        <v>1685</v>
      </c>
      <c r="BP53" s="57">
        <v>1137</v>
      </c>
      <c r="BQ53" s="57">
        <v>548</v>
      </c>
      <c r="BR53" s="83">
        <v>4.9258160237388724</v>
      </c>
      <c r="BS53" s="83">
        <v>39.169139465875368</v>
      </c>
      <c r="BT53" s="83">
        <v>19.465875370919878</v>
      </c>
      <c r="BU53" s="78">
        <v>36.439169139465882</v>
      </c>
      <c r="BV53" s="62"/>
    </row>
    <row r="54" spans="2:74" ht="8.25" customHeight="1">
      <c r="B54" s="107">
        <v>457</v>
      </c>
      <c r="C54" s="74" t="s">
        <v>124</v>
      </c>
      <c r="D54" s="74">
        <f>VLOOKUP(B54,'2020_Rohdaten_BA'!$A$10:$E$59,3,FALSE)</f>
        <v>3766</v>
      </c>
      <c r="E54" s="74">
        <f>VLOOKUP(B54,'2020_Rohdaten_BA'!$A$10:$E$59,4,FALSE)</f>
        <v>2684</v>
      </c>
      <c r="F54" s="74">
        <f>VLOOKUP(B54,'2020_Rohdaten_BA'!$A$10:$E$59,5,FALSE)</f>
        <v>1082</v>
      </c>
      <c r="G54" s="74">
        <f>VLOOKUP(B54,'2020_Rohdaten_BA'!$A$10:$M$59,12,FALSE)</f>
        <v>8.2049920339883169</v>
      </c>
      <c r="H54" s="74">
        <f>VLOOKUP(B54,'2020_Rohdaten_BA'!$A$10:$M$59,11,FALSE)</f>
        <v>29.925650557620816</v>
      </c>
      <c r="I54" s="74">
        <f>VLOOKUP(B54,'2020_Rohdaten_BA'!$A$10:$M$59,10,FALSE)</f>
        <v>18.401486988847584</v>
      </c>
      <c r="J54" s="74">
        <f>VLOOKUP(B54,'2020_Rohdaten_BA'!$A$10:$M$59,13,FALSE)</f>
        <v>43.467870419543281</v>
      </c>
      <c r="K54" s="193">
        <f>VLOOKUP(B54,'C4_Berechnung'!$A$10:I$61,3,FALSE)</f>
        <v>3734</v>
      </c>
      <c r="L54" s="193">
        <f>VLOOKUP(B54,'C4_Berechnung'!$A$10:$I$61,4,FALSE)</f>
        <v>2680</v>
      </c>
      <c r="M54" s="193">
        <f>VLOOKUP(B54,'C4_Berechnung'!$A$10:$I$61,5,FALSE)</f>
        <v>1054</v>
      </c>
      <c r="N54" s="115">
        <f>VLOOKUP(B54,'C4_Berechnung'!$A$10:$I$61,6,FALSE)</f>
        <v>8.1146223888591322</v>
      </c>
      <c r="O54" s="115">
        <f>VLOOKUP(B54,'C4_Berechnung'!$A$10:$I$61,7,FALSE)</f>
        <v>29.539367970005355</v>
      </c>
      <c r="P54" s="115">
        <f>VLOOKUP(B54,'C4_Berechnung'!$A$10:$I$61,8,FALSE)</f>
        <v>16.952329941081949</v>
      </c>
      <c r="Q54" s="115">
        <f>VLOOKUP(B54,'C4_Berechnung'!$A$10:$I$61,9,FALSE)</f>
        <v>45.393679700053561</v>
      </c>
      <c r="R54" s="112">
        <v>3327</v>
      </c>
      <c r="S54" s="112">
        <v>2340</v>
      </c>
      <c r="T54" s="112">
        <v>987</v>
      </c>
      <c r="U54" s="75">
        <v>8.6263901412684092</v>
      </c>
      <c r="V54" s="75">
        <v>29.636308987075445</v>
      </c>
      <c r="W54" s="75">
        <v>15.419296663660957</v>
      </c>
      <c r="X54" s="75">
        <v>46.318004207995187</v>
      </c>
      <c r="Y54" s="112">
        <v>2855</v>
      </c>
      <c r="Z54" s="112">
        <v>1943</v>
      </c>
      <c r="AA54" s="112">
        <v>912</v>
      </c>
      <c r="AB54" s="75">
        <v>15.691768826619965</v>
      </c>
      <c r="AC54" s="75">
        <v>33.730297723292466</v>
      </c>
      <c r="AD54" s="75">
        <v>9.3520140105078813</v>
      </c>
      <c r="AE54" s="75">
        <v>41.225919439579684</v>
      </c>
      <c r="AF54" s="112">
        <v>2482</v>
      </c>
      <c r="AG54" s="112">
        <v>1663</v>
      </c>
      <c r="AH54" s="112">
        <v>819</v>
      </c>
      <c r="AI54" s="75">
        <v>15.350523771152297</v>
      </c>
      <c r="AJ54" s="75">
        <v>32.87671232876712</v>
      </c>
      <c r="AK54" s="75">
        <v>9.7099113618049966</v>
      </c>
      <c r="AL54" s="75">
        <v>42.062852538275585</v>
      </c>
      <c r="AM54" s="57">
        <v>2168</v>
      </c>
      <c r="AN54" s="57">
        <v>1460</v>
      </c>
      <c r="AO54" s="57">
        <v>708</v>
      </c>
      <c r="AP54" s="29">
        <v>10.285977859778598</v>
      </c>
      <c r="AQ54" s="29">
        <v>33.025830258302584</v>
      </c>
      <c r="AR54" s="29">
        <v>13.422509225092252</v>
      </c>
      <c r="AS54" s="29">
        <v>43.265682656826563</v>
      </c>
      <c r="AT54" s="57">
        <v>1862</v>
      </c>
      <c r="AU54" s="57">
        <v>1250</v>
      </c>
      <c r="AV54" s="57">
        <v>612</v>
      </c>
      <c r="AW54" s="29">
        <v>10.472610096670246</v>
      </c>
      <c r="AX54" s="29">
        <v>33.243823845327604</v>
      </c>
      <c r="AY54" s="29">
        <v>13.48012889366273</v>
      </c>
      <c r="AZ54" s="29">
        <v>42.803437164339414</v>
      </c>
      <c r="BA54" s="57">
        <v>1804</v>
      </c>
      <c r="BB54" s="57">
        <v>1189</v>
      </c>
      <c r="BC54" s="57">
        <v>615</v>
      </c>
      <c r="BD54" s="29">
        <v>7.815964523281596</v>
      </c>
      <c r="BE54" s="29">
        <v>24.778270509977826</v>
      </c>
      <c r="BF54" s="29">
        <v>12.472283813747229</v>
      </c>
      <c r="BG54" s="29">
        <v>54.933481152993352</v>
      </c>
      <c r="BH54" s="57">
        <v>1537</v>
      </c>
      <c r="BI54" s="57">
        <v>1099</v>
      </c>
      <c r="BJ54" s="57">
        <v>438</v>
      </c>
      <c r="BK54" s="83">
        <v>4.9446974625894597</v>
      </c>
      <c r="BL54" s="83">
        <v>22.381262199089136</v>
      </c>
      <c r="BM54" s="83">
        <v>13.467794404684449</v>
      </c>
      <c r="BN54" s="83">
        <v>59.20624593363695</v>
      </c>
      <c r="BO54" s="57">
        <v>1352</v>
      </c>
      <c r="BP54" s="57">
        <v>970</v>
      </c>
      <c r="BQ54" s="57">
        <v>382</v>
      </c>
      <c r="BR54" s="83">
        <v>4.7337278106508878</v>
      </c>
      <c r="BS54" s="83">
        <v>24.630177514792901</v>
      </c>
      <c r="BT54" s="83">
        <v>12.278106508875739</v>
      </c>
      <c r="BU54" s="78">
        <v>58.357988165680467</v>
      </c>
      <c r="BV54" s="62"/>
    </row>
    <row r="55" spans="2:74" ht="8.25" customHeight="1">
      <c r="B55" s="107">
        <v>458</v>
      </c>
      <c r="C55" s="74" t="s">
        <v>125</v>
      </c>
      <c r="D55" s="74">
        <f>VLOOKUP(B55,'2020_Rohdaten_BA'!$A$10:$E$59,3,FALSE)</f>
        <v>3842</v>
      </c>
      <c r="E55" s="74">
        <f>VLOOKUP(B55,'2020_Rohdaten_BA'!$A$10:$E$59,4,FALSE)</f>
        <v>2708</v>
      </c>
      <c r="F55" s="74">
        <f>VLOOKUP(B55,'2020_Rohdaten_BA'!$A$10:$E$59,5,FALSE)</f>
        <v>1134</v>
      </c>
      <c r="G55" s="74">
        <f>VLOOKUP(B55,'2020_Rohdaten_BA'!$A$10:$M$59,12,FALSE)</f>
        <v>5.1535658511192084</v>
      </c>
      <c r="H55" s="74">
        <f>VLOOKUP(B55,'2020_Rohdaten_BA'!$A$10:$M$59,11,FALSE)</f>
        <v>26.236335242061426</v>
      </c>
      <c r="I55" s="74">
        <f>VLOOKUP(B55,'2020_Rohdaten_BA'!$A$10:$M$59,10,FALSE)</f>
        <v>27.355543987506508</v>
      </c>
      <c r="J55" s="74">
        <f>VLOOKUP(B55,'2020_Rohdaten_BA'!$A$10:$M$59,13,FALSE)</f>
        <v>41.254554919312859</v>
      </c>
      <c r="K55" s="193">
        <f>VLOOKUP(B55,'C4_Berechnung'!$A$10:I$61,3,FALSE)</f>
        <v>3710</v>
      </c>
      <c r="L55" s="193">
        <f>VLOOKUP(B55,'C4_Berechnung'!$A$10:$I$61,4,FALSE)</f>
        <v>2646</v>
      </c>
      <c r="M55" s="193">
        <f>VLOOKUP(B55,'C4_Berechnung'!$A$10:$I$61,5,FALSE)</f>
        <v>1064</v>
      </c>
      <c r="N55" s="115">
        <f>VLOOKUP(B55,'C4_Berechnung'!$A$10:$I$61,6,FALSE)</f>
        <v>4.4204851752021561</v>
      </c>
      <c r="O55" s="115">
        <f>VLOOKUP(B55,'C4_Berechnung'!$A$10:$I$61,7,FALSE)</f>
        <v>25.525606469002696</v>
      </c>
      <c r="P55" s="115">
        <f>VLOOKUP(B55,'C4_Berechnung'!$A$10:$I$61,8,FALSE)</f>
        <v>27.035040431266847</v>
      </c>
      <c r="Q55" s="115">
        <f>VLOOKUP(B55,'C4_Berechnung'!$A$10:$I$61,9,FALSE)</f>
        <v>43.018867924528301</v>
      </c>
      <c r="R55" s="112">
        <v>3207</v>
      </c>
      <c r="S55" s="112">
        <v>2308</v>
      </c>
      <c r="T55" s="112">
        <v>899</v>
      </c>
      <c r="U55" s="75">
        <v>4.20954162768943</v>
      </c>
      <c r="V55" s="75">
        <v>25.101340816962892</v>
      </c>
      <c r="W55" s="75">
        <v>25.194886186467102</v>
      </c>
      <c r="X55" s="75">
        <v>45.49423136888057</v>
      </c>
      <c r="Y55" s="112">
        <v>2773</v>
      </c>
      <c r="Z55" s="112">
        <v>1968</v>
      </c>
      <c r="AA55" s="112">
        <v>805</v>
      </c>
      <c r="AB55" s="75">
        <v>23.548503425892537</v>
      </c>
      <c r="AC55" s="75">
        <v>26.433465560764514</v>
      </c>
      <c r="AD55" s="75">
        <v>4.5077533357374682</v>
      </c>
      <c r="AE55" s="75">
        <v>45.51027767760548</v>
      </c>
      <c r="AF55" s="112">
        <v>2350</v>
      </c>
      <c r="AG55" s="112">
        <v>1656</v>
      </c>
      <c r="AH55" s="112">
        <v>694</v>
      </c>
      <c r="AI55" s="75">
        <v>21.74468085106383</v>
      </c>
      <c r="AJ55" s="75">
        <v>25.191489361702128</v>
      </c>
      <c r="AK55" s="75">
        <v>4.3829787234042552</v>
      </c>
      <c r="AL55" s="75">
        <v>48.680851063829792</v>
      </c>
      <c r="AM55" s="57">
        <v>2064</v>
      </c>
      <c r="AN55" s="57">
        <v>1474</v>
      </c>
      <c r="AO55" s="57">
        <v>590</v>
      </c>
      <c r="AP55" s="29">
        <v>4.4089147286821708</v>
      </c>
      <c r="AQ55" s="29">
        <v>23.885658914728683</v>
      </c>
      <c r="AR55" s="29">
        <v>20.736434108527131</v>
      </c>
      <c r="AS55" s="29">
        <v>50.968992248062015</v>
      </c>
      <c r="AT55" s="57">
        <v>1947</v>
      </c>
      <c r="AU55" s="57">
        <v>1328</v>
      </c>
      <c r="AV55" s="57">
        <v>619</v>
      </c>
      <c r="AW55" s="29">
        <v>4.2116076014381099</v>
      </c>
      <c r="AX55" s="29">
        <v>23.112480739599384</v>
      </c>
      <c r="AY55" s="29">
        <v>31.124807395993837</v>
      </c>
      <c r="AZ55" s="29">
        <v>41.551104262968664</v>
      </c>
      <c r="BA55" s="57">
        <v>1646</v>
      </c>
      <c r="BB55" s="57">
        <v>1111</v>
      </c>
      <c r="BC55" s="57">
        <v>535</v>
      </c>
      <c r="BD55" s="29">
        <v>3.7059538274605104</v>
      </c>
      <c r="BE55" s="29">
        <v>20.473876063183475</v>
      </c>
      <c r="BF55" s="29">
        <v>27.52126366950182</v>
      </c>
      <c r="BG55" s="29">
        <v>48.298906439854193</v>
      </c>
      <c r="BH55" s="57">
        <v>1372</v>
      </c>
      <c r="BI55" s="57">
        <v>917</v>
      </c>
      <c r="BJ55" s="57">
        <v>455</v>
      </c>
      <c r="BK55" s="83">
        <v>2.0408163265306123</v>
      </c>
      <c r="BL55" s="83">
        <v>18.367346938775512</v>
      </c>
      <c r="BM55" s="83">
        <v>16.326530612244898</v>
      </c>
      <c r="BN55" s="83">
        <v>63.265306122448983</v>
      </c>
      <c r="BO55" s="57">
        <v>1320</v>
      </c>
      <c r="BP55" s="57">
        <v>916</v>
      </c>
      <c r="BQ55" s="57">
        <v>404</v>
      </c>
      <c r="BR55" s="83">
        <v>2.1212121212121215</v>
      </c>
      <c r="BS55" s="83">
        <v>16.666666666666664</v>
      </c>
      <c r="BT55" s="83">
        <v>15.681818181818183</v>
      </c>
      <c r="BU55" s="78">
        <v>65.530303030303031</v>
      </c>
      <c r="BV55" s="62"/>
    </row>
    <row r="56" spans="2:74" ht="8.25" customHeight="1">
      <c r="B56" s="107">
        <v>459</v>
      </c>
      <c r="C56" s="74" t="s">
        <v>126</v>
      </c>
      <c r="D56" s="74">
        <f>VLOOKUP(B56,'2020_Rohdaten_BA'!$A$10:$E$59,3,FALSE)</f>
        <v>17707</v>
      </c>
      <c r="E56" s="74">
        <f>VLOOKUP(B56,'2020_Rohdaten_BA'!$A$10:$E$59,4,FALSE)</f>
        <v>11697</v>
      </c>
      <c r="F56" s="74">
        <f>VLOOKUP(B56,'2020_Rohdaten_BA'!$A$10:$E$59,5,FALSE)</f>
        <v>6010</v>
      </c>
      <c r="G56" s="74">
        <f>VLOOKUP(B56,'2020_Rohdaten_BA'!$A$10:$M$59,12,FALSE)</f>
        <v>4.5575196250070595</v>
      </c>
      <c r="H56" s="74">
        <f>VLOOKUP(B56,'2020_Rohdaten_BA'!$A$10:$M$59,11,FALSE)</f>
        <v>22.889252837860735</v>
      </c>
      <c r="I56" s="74">
        <f>VLOOKUP(B56,'2020_Rohdaten_BA'!$A$10:$M$59,10,FALSE)</f>
        <v>25.374145818038063</v>
      </c>
      <c r="J56" s="74">
        <f>VLOOKUP(B56,'2020_Rohdaten_BA'!$A$10:$M$59,13,FALSE)</f>
        <v>47.179081719094142</v>
      </c>
      <c r="K56" s="193">
        <f>VLOOKUP(B56,'C4_Berechnung'!$A$10:I$61,3,FALSE)</f>
        <v>17588</v>
      </c>
      <c r="L56" s="193">
        <f>VLOOKUP(B56,'C4_Berechnung'!$A$10:$I$61,4,FALSE)</f>
        <v>11759</v>
      </c>
      <c r="M56" s="193">
        <f>VLOOKUP(B56,'C4_Berechnung'!$A$10:$I$61,5,FALSE)</f>
        <v>5829</v>
      </c>
      <c r="N56" s="115">
        <f>VLOOKUP(B56,'C4_Berechnung'!$A$10:$I$61,6,FALSE)</f>
        <v>4.196042756424835</v>
      </c>
      <c r="O56" s="115">
        <f>VLOOKUP(B56,'C4_Berechnung'!$A$10:$I$61,7,FALSE)</f>
        <v>22.174209688423925</v>
      </c>
      <c r="P56" s="115">
        <f>VLOOKUP(B56,'C4_Berechnung'!$A$10:$I$61,8,FALSE)</f>
        <v>24.55651580623152</v>
      </c>
      <c r="Q56" s="115">
        <f>VLOOKUP(B56,'C4_Berechnung'!$A$10:$I$61,9,FALSE)</f>
        <v>49.073231748919717</v>
      </c>
      <c r="R56" s="112">
        <v>16160</v>
      </c>
      <c r="S56" s="112">
        <v>10937</v>
      </c>
      <c r="T56" s="112">
        <v>5223</v>
      </c>
      <c r="U56" s="75">
        <v>3.9975247524752477</v>
      </c>
      <c r="V56" s="75">
        <v>21.998762376237625</v>
      </c>
      <c r="W56" s="75">
        <v>24.077970297029701</v>
      </c>
      <c r="X56" s="75">
        <v>49.925742574257427</v>
      </c>
      <c r="Y56" s="112">
        <v>13926</v>
      </c>
      <c r="Z56" s="112">
        <v>9370</v>
      </c>
      <c r="AA56" s="112">
        <v>4556</v>
      </c>
      <c r="AB56" s="75">
        <v>24.673273014505241</v>
      </c>
      <c r="AC56" s="75">
        <v>23.617693522906794</v>
      </c>
      <c r="AD56" s="75">
        <v>4.3156685336780125</v>
      </c>
      <c r="AE56" s="75">
        <v>47.393364928909953</v>
      </c>
      <c r="AF56" s="112">
        <v>11933</v>
      </c>
      <c r="AG56" s="112">
        <v>8100</v>
      </c>
      <c r="AH56" s="112">
        <v>3833</v>
      </c>
      <c r="AI56" s="75">
        <v>25.668314757395461</v>
      </c>
      <c r="AJ56" s="75">
        <v>24.009050532137767</v>
      </c>
      <c r="AK56" s="75">
        <v>4.3409033771893073</v>
      </c>
      <c r="AL56" s="75">
        <v>45.981731333277466</v>
      </c>
      <c r="AM56" s="57">
        <v>10321</v>
      </c>
      <c r="AN56" s="57">
        <v>7130</v>
      </c>
      <c r="AO56" s="57">
        <v>3191</v>
      </c>
      <c r="AP56" s="29">
        <v>4.2631527952717763</v>
      </c>
      <c r="AQ56" s="29">
        <v>25.511093886251334</v>
      </c>
      <c r="AR56" s="29">
        <v>24.774731130704389</v>
      </c>
      <c r="AS56" s="29">
        <v>45.451022187772494</v>
      </c>
      <c r="AT56" s="57">
        <v>8767</v>
      </c>
      <c r="AU56" s="57">
        <v>5978</v>
      </c>
      <c r="AV56" s="57">
        <v>2789</v>
      </c>
      <c r="AW56" s="29">
        <v>4.323029542602943</v>
      </c>
      <c r="AX56" s="29">
        <v>24.786129804950381</v>
      </c>
      <c r="AY56" s="29">
        <v>26.896315729439944</v>
      </c>
      <c r="AZ56" s="29">
        <v>43.994524923006729</v>
      </c>
      <c r="BA56" s="57">
        <v>7527</v>
      </c>
      <c r="BB56" s="57">
        <v>5133</v>
      </c>
      <c r="BC56" s="57">
        <v>2394</v>
      </c>
      <c r="BD56" s="29">
        <v>3.7066560382622558</v>
      </c>
      <c r="BE56" s="29">
        <v>22.492360834329748</v>
      </c>
      <c r="BF56" s="29">
        <v>25.680882157566092</v>
      </c>
      <c r="BG56" s="29">
        <v>48.120100969841914</v>
      </c>
      <c r="BH56" s="57">
        <v>6322</v>
      </c>
      <c r="BI56" s="57">
        <v>4360</v>
      </c>
      <c r="BJ56" s="57">
        <v>1962</v>
      </c>
      <c r="BK56" s="83">
        <v>3.0211958241062953</v>
      </c>
      <c r="BL56" s="83">
        <v>18.664979436887062</v>
      </c>
      <c r="BM56" s="83">
        <v>36.048718759886114</v>
      </c>
      <c r="BN56" s="83">
        <v>42.265105979120527</v>
      </c>
      <c r="BO56" s="57">
        <v>5311</v>
      </c>
      <c r="BP56" s="57">
        <v>3710</v>
      </c>
      <c r="BQ56" s="57">
        <v>1601</v>
      </c>
      <c r="BR56" s="83">
        <v>2.9749576350969686</v>
      </c>
      <c r="BS56" s="83">
        <v>20.12803615138392</v>
      </c>
      <c r="BT56" s="83">
        <v>43.268687629448316</v>
      </c>
      <c r="BU56" s="78">
        <v>33.628318584070797</v>
      </c>
      <c r="BV56" s="62"/>
    </row>
    <row r="57" spans="2:74" ht="8.25" customHeight="1">
      <c r="B57" s="107">
        <v>460</v>
      </c>
      <c r="C57" s="74" t="s">
        <v>127</v>
      </c>
      <c r="D57" s="74">
        <f>VLOOKUP(B57,'2020_Rohdaten_BA'!$A$10:$E$59,3,FALSE)</f>
        <v>11205</v>
      </c>
      <c r="E57" s="74">
        <f>VLOOKUP(B57,'2020_Rohdaten_BA'!$A$10:$E$59,4,FALSE)</f>
        <v>7462</v>
      </c>
      <c r="F57" s="74">
        <f>VLOOKUP(B57,'2020_Rohdaten_BA'!$A$10:$E$59,5,FALSE)</f>
        <v>3743</v>
      </c>
      <c r="G57" s="74">
        <f>VLOOKUP(B57,'2020_Rohdaten_BA'!$A$10:$M$59,12,FALSE)</f>
        <v>4.2659526996876398</v>
      </c>
      <c r="H57" s="74">
        <f>VLOOKUP(B57,'2020_Rohdaten_BA'!$A$10:$M$59,11,FALSE)</f>
        <v>21.526104417670684</v>
      </c>
      <c r="I57" s="74">
        <f>VLOOKUP(B57,'2020_Rohdaten_BA'!$A$10:$M$59,10,FALSE)</f>
        <v>27.282463186077646</v>
      </c>
      <c r="J57" s="74">
        <f>VLOOKUP(B57,'2020_Rohdaten_BA'!$A$10:$M$59,13,FALSE)</f>
        <v>46.925479696564032</v>
      </c>
      <c r="K57" s="193">
        <f>VLOOKUP(B57,'C4_Berechnung'!$A$10:I$61,3,FALSE)</f>
        <v>10720</v>
      </c>
      <c r="L57" s="193">
        <f>VLOOKUP(B57,'C4_Berechnung'!$A$10:$I$61,4,FALSE)</f>
        <v>7249</v>
      </c>
      <c r="M57" s="193">
        <f>VLOOKUP(B57,'C4_Berechnung'!$A$10:$I$61,5,FALSE)</f>
        <v>3471</v>
      </c>
      <c r="N57" s="115">
        <f>VLOOKUP(B57,'C4_Berechnung'!$A$10:$I$61,6,FALSE)</f>
        <v>4.4123134328358207</v>
      </c>
      <c r="O57" s="115">
        <f>VLOOKUP(B57,'C4_Berechnung'!$A$10:$I$61,7,FALSE)</f>
        <v>21.128731343283583</v>
      </c>
      <c r="P57" s="115">
        <f>VLOOKUP(B57,'C4_Berechnung'!$A$10:$I$61,8,FALSE)</f>
        <v>27.406716417910449</v>
      </c>
      <c r="Q57" s="115">
        <f>VLOOKUP(B57,'C4_Berechnung'!$A$10:$I$61,9,FALSE)</f>
        <v>47.052238805970148</v>
      </c>
      <c r="R57" s="112">
        <v>9815</v>
      </c>
      <c r="S57" s="112">
        <v>6648</v>
      </c>
      <c r="T57" s="112">
        <v>3167</v>
      </c>
      <c r="U57" s="75">
        <v>4.1569026999490575</v>
      </c>
      <c r="V57" s="75">
        <v>22.027508914926134</v>
      </c>
      <c r="W57" s="75">
        <v>25.674987264391234</v>
      </c>
      <c r="X57" s="75">
        <v>48.140601120733571</v>
      </c>
      <c r="Y57" s="112">
        <v>9005</v>
      </c>
      <c r="Z57" s="112">
        <v>6010</v>
      </c>
      <c r="AA57" s="112">
        <v>2995</v>
      </c>
      <c r="AB57" s="75">
        <v>24.652970571904497</v>
      </c>
      <c r="AC57" s="75">
        <v>21.787895613548027</v>
      </c>
      <c r="AD57" s="75">
        <v>3.9644641865630206</v>
      </c>
      <c r="AE57" s="75">
        <v>49.594669627984459</v>
      </c>
      <c r="AF57" s="112">
        <v>8345</v>
      </c>
      <c r="AG57" s="112">
        <v>5481</v>
      </c>
      <c r="AH57" s="112">
        <v>2864</v>
      </c>
      <c r="AI57" s="75">
        <v>25.871779508687837</v>
      </c>
      <c r="AJ57" s="75">
        <v>20</v>
      </c>
      <c r="AK57" s="75">
        <v>3.9185140802875975</v>
      </c>
      <c r="AL57" s="75">
        <v>50.20970641102457</v>
      </c>
      <c r="AM57" s="57">
        <v>7530</v>
      </c>
      <c r="AN57" s="57">
        <v>4866</v>
      </c>
      <c r="AO57" s="57">
        <v>2664</v>
      </c>
      <c r="AP57" s="29">
        <v>3.5723771580345289</v>
      </c>
      <c r="AQ57" s="29">
        <v>19.070385126162019</v>
      </c>
      <c r="AR57" s="29">
        <v>25.830013280212484</v>
      </c>
      <c r="AS57" s="29">
        <v>51.527224435590966</v>
      </c>
      <c r="AT57" s="57">
        <v>6430</v>
      </c>
      <c r="AU57" s="57">
        <v>4165</v>
      </c>
      <c r="AV57" s="57">
        <v>2265</v>
      </c>
      <c r="AW57" s="29">
        <v>3.9502332814930012</v>
      </c>
      <c r="AX57" s="29">
        <v>17.293934681181959</v>
      </c>
      <c r="AY57" s="29">
        <v>25.863141524105753</v>
      </c>
      <c r="AZ57" s="29">
        <v>52.892690513219286</v>
      </c>
      <c r="BA57" s="57">
        <v>6068</v>
      </c>
      <c r="BB57" s="57">
        <v>3964</v>
      </c>
      <c r="BC57" s="57">
        <v>2104</v>
      </c>
      <c r="BD57" s="29">
        <v>3.4937376400791038</v>
      </c>
      <c r="BE57" s="29">
        <v>12.673038892551089</v>
      </c>
      <c r="BF57" s="29">
        <v>21.704021094264998</v>
      </c>
      <c r="BG57" s="29">
        <v>62.129202373104803</v>
      </c>
      <c r="BH57" s="57">
        <v>4812</v>
      </c>
      <c r="BI57" s="57">
        <v>3104</v>
      </c>
      <c r="BJ57" s="57">
        <v>1708</v>
      </c>
      <c r="BK57" s="83">
        <v>3.2626766417290107</v>
      </c>
      <c r="BL57" s="83">
        <v>10.203657522859517</v>
      </c>
      <c r="BM57" s="83">
        <v>20.802161263507895</v>
      </c>
      <c r="BN57" s="83">
        <v>65.731504571903571</v>
      </c>
      <c r="BO57" s="57">
        <v>3764</v>
      </c>
      <c r="BP57" s="57">
        <v>2398</v>
      </c>
      <c r="BQ57" s="57">
        <v>1366</v>
      </c>
      <c r="BR57" s="83">
        <v>3.6131774707757707</v>
      </c>
      <c r="BS57" s="83">
        <v>11.955366631243358</v>
      </c>
      <c r="BT57" s="83">
        <v>26.886291179596171</v>
      </c>
      <c r="BU57" s="78">
        <v>57.545164718384697</v>
      </c>
      <c r="BV57" s="62"/>
    </row>
    <row r="58" spans="2:74" ht="8.25" customHeight="1">
      <c r="B58" s="107">
        <v>461</v>
      </c>
      <c r="C58" s="74" t="s">
        <v>128</v>
      </c>
      <c r="D58" s="74">
        <f>VLOOKUP(B58,'2020_Rohdaten_BA'!$A$10:$E$59,3,FALSE)</f>
        <v>2505</v>
      </c>
      <c r="E58" s="74">
        <f>VLOOKUP(B58,'2020_Rohdaten_BA'!$A$10:$E$59,4,FALSE)</f>
        <v>1989</v>
      </c>
      <c r="F58" s="74">
        <f>VLOOKUP(B58,'2020_Rohdaten_BA'!$A$10:$E$59,5,FALSE)</f>
        <v>516</v>
      </c>
      <c r="G58" s="74">
        <f>VLOOKUP(B58,'2020_Rohdaten_BA'!$A$10:$M$59,12,FALSE)</f>
        <v>6.9461077844311374</v>
      </c>
      <c r="H58" s="74">
        <f>VLOOKUP(B58,'2020_Rohdaten_BA'!$A$10:$M$59,11,FALSE)</f>
        <v>35.36926147704591</v>
      </c>
      <c r="I58" s="74">
        <f>VLOOKUP(B58,'2020_Rohdaten_BA'!$A$10:$M$59,10,FALSE)</f>
        <v>21.077844311377245</v>
      </c>
      <c r="J58" s="74">
        <f>VLOOKUP(B58,'2020_Rohdaten_BA'!$A$10:$M$59,13,FALSE)</f>
        <v>36.606786427145707</v>
      </c>
      <c r="K58" s="193">
        <f>VLOOKUP(B58,'C4_Berechnung'!$A$10:I$61,3,FALSE)</f>
        <v>2489</v>
      </c>
      <c r="L58" s="193">
        <f>VLOOKUP(B58,'C4_Berechnung'!$A$10:$I$61,4,FALSE)</f>
        <v>2018</v>
      </c>
      <c r="M58" s="193">
        <f>VLOOKUP(B58,'C4_Berechnung'!$A$10:$I$61,5,FALSE)</f>
        <v>471</v>
      </c>
      <c r="N58" s="115">
        <f>VLOOKUP(B58,'C4_Berechnung'!$A$10:$I$61,6,FALSE)</f>
        <v>6.2274005624748892</v>
      </c>
      <c r="O58" s="115">
        <f>VLOOKUP(B58,'C4_Berechnung'!$A$10:$I$61,7,FALSE)</f>
        <v>35.074327038971475</v>
      </c>
      <c r="P58" s="115">
        <f>VLOOKUP(B58,'C4_Berechnung'!$A$10:$I$61,8,FALSE)</f>
        <v>20.36962635596625</v>
      </c>
      <c r="Q58" s="115">
        <f>VLOOKUP(B58,'C4_Berechnung'!$A$10:$I$61,9,FALSE)</f>
        <v>38.328646042587387</v>
      </c>
      <c r="R58" s="112">
        <v>2455</v>
      </c>
      <c r="S58" s="112">
        <v>2010</v>
      </c>
      <c r="T58" s="112">
        <v>445</v>
      </c>
      <c r="U58" s="75">
        <v>5.6619144602851321</v>
      </c>
      <c r="V58" s="75">
        <v>34.501018329938901</v>
      </c>
      <c r="W58" s="75">
        <v>19.633401221995928</v>
      </c>
      <c r="X58" s="75">
        <v>40.203665987780042</v>
      </c>
      <c r="Y58" s="112">
        <v>2101</v>
      </c>
      <c r="Z58" s="112">
        <v>1739</v>
      </c>
      <c r="AA58" s="112">
        <v>362</v>
      </c>
      <c r="AB58" s="75">
        <v>18.419800095192766</v>
      </c>
      <c r="AC58" s="75">
        <v>36.220847215611613</v>
      </c>
      <c r="AD58" s="75">
        <v>6.0923369823893383</v>
      </c>
      <c r="AE58" s="75">
        <v>39.267015706806284</v>
      </c>
      <c r="AF58" s="112">
        <v>1850</v>
      </c>
      <c r="AG58" s="112">
        <v>1511</v>
      </c>
      <c r="AH58" s="112">
        <v>339</v>
      </c>
      <c r="AI58" s="75">
        <v>18.216216216216218</v>
      </c>
      <c r="AJ58" s="75">
        <v>37.567567567567565</v>
      </c>
      <c r="AK58" s="75">
        <v>5.5135135135135132</v>
      </c>
      <c r="AL58" s="75">
        <v>38.702702702702702</v>
      </c>
      <c r="AM58" s="57">
        <v>1550</v>
      </c>
      <c r="AN58" s="57">
        <v>1283</v>
      </c>
      <c r="AO58" s="57">
        <v>267</v>
      </c>
      <c r="AP58" s="29">
        <v>5.4838709677419359</v>
      </c>
      <c r="AQ58" s="29">
        <v>40.580645161290327</v>
      </c>
      <c r="AR58" s="29">
        <v>19.35483870967742</v>
      </c>
      <c r="AS58" s="29">
        <v>34.580645161290313</v>
      </c>
      <c r="AT58" s="57">
        <v>1330</v>
      </c>
      <c r="AU58" s="57">
        <v>1110</v>
      </c>
      <c r="AV58" s="57">
        <v>220</v>
      </c>
      <c r="AW58" s="29">
        <v>4.8120300751879705</v>
      </c>
      <c r="AX58" s="29">
        <v>41.127819548872182</v>
      </c>
      <c r="AY58" s="29">
        <v>20.375939849624061</v>
      </c>
      <c r="AZ58" s="29">
        <v>33.684210526315788</v>
      </c>
      <c r="BA58" s="57">
        <v>1240</v>
      </c>
      <c r="BB58" s="57">
        <v>1014</v>
      </c>
      <c r="BC58" s="57">
        <v>226</v>
      </c>
      <c r="BD58" s="29">
        <v>4.435483870967742</v>
      </c>
      <c r="BE58" s="29">
        <v>40.887096774193552</v>
      </c>
      <c r="BF58" s="29">
        <v>22.016129032258064</v>
      </c>
      <c r="BG58" s="29">
        <v>32.661290322580641</v>
      </c>
      <c r="BH58" s="57">
        <v>931</v>
      </c>
      <c r="BI58" s="57">
        <v>754</v>
      </c>
      <c r="BJ58" s="57">
        <v>177</v>
      </c>
      <c r="BK58" s="83">
        <v>5.1557465091299681</v>
      </c>
      <c r="BL58" s="83">
        <v>40.064446831364123</v>
      </c>
      <c r="BM58" s="83">
        <v>21.267454350161117</v>
      </c>
      <c r="BN58" s="83">
        <v>33.512352309344791</v>
      </c>
      <c r="BO58" s="57">
        <v>842</v>
      </c>
      <c r="BP58" s="57">
        <v>691</v>
      </c>
      <c r="BQ58" s="57">
        <v>151</v>
      </c>
      <c r="BR58" s="83">
        <v>5.225653206650831</v>
      </c>
      <c r="BS58" s="83">
        <v>41.567695961995248</v>
      </c>
      <c r="BT58" s="83">
        <v>25.059382422802852</v>
      </c>
      <c r="BU58" s="78">
        <v>28.147268408551064</v>
      </c>
      <c r="BV58" s="62"/>
    </row>
    <row r="59" spans="2:74" ht="8.25" customHeight="1">
      <c r="B59" s="107">
        <v>462</v>
      </c>
      <c r="C59" s="74" t="s">
        <v>129</v>
      </c>
      <c r="D59" s="74">
        <f>VLOOKUP(B59,'2020_Rohdaten_BA'!$A$10:$E$59,3,FALSE)</f>
        <v>924</v>
      </c>
      <c r="E59" s="74">
        <f>VLOOKUP(B59,'2020_Rohdaten_BA'!$A$10:$E$59,4,FALSE)</f>
        <v>546</v>
      </c>
      <c r="F59" s="74">
        <f>VLOOKUP(B59,'2020_Rohdaten_BA'!$A$10:$E$59,5,FALSE)</f>
        <v>378</v>
      </c>
      <c r="G59" s="74">
        <f>VLOOKUP(B59,'2020_Rohdaten_BA'!$A$10:$M$59,12,FALSE)</f>
        <v>6.8181818181818183</v>
      </c>
      <c r="H59" s="74">
        <f>VLOOKUP(B59,'2020_Rohdaten_BA'!$A$10:$M$59,11,FALSE)</f>
        <v>24.783549783549784</v>
      </c>
      <c r="I59" s="74">
        <f>VLOOKUP(B59,'2020_Rohdaten_BA'!$A$10:$M$59,10,FALSE)</f>
        <v>18.939393939393938</v>
      </c>
      <c r="J59" s="74">
        <f>VLOOKUP(B59,'2020_Rohdaten_BA'!$A$10:$M$59,13,FALSE)</f>
        <v>49.458874458874462</v>
      </c>
      <c r="K59" s="193">
        <f>VLOOKUP(B59,'C4_Berechnung'!$A$10:I$61,3,FALSE)</f>
        <v>988</v>
      </c>
      <c r="L59" s="193">
        <f>VLOOKUP(B59,'C4_Berechnung'!$A$10:$I$61,4,FALSE)</f>
        <v>577</v>
      </c>
      <c r="M59" s="193">
        <f>VLOOKUP(B59,'C4_Berechnung'!$A$10:$I$61,5,FALSE)</f>
        <v>411</v>
      </c>
      <c r="N59" s="115">
        <f>VLOOKUP(B59,'C4_Berechnung'!$A$10:$I$61,6,FALSE)</f>
        <v>5.8704453441295543</v>
      </c>
      <c r="O59" s="115">
        <f>VLOOKUP(B59,'C4_Berechnung'!$A$10:$I$61,7,FALSE)</f>
        <v>22.267206477732792</v>
      </c>
      <c r="P59" s="115">
        <f>VLOOKUP(B59,'C4_Berechnung'!$A$10:$I$61,8,FALSE)</f>
        <v>18.623481781376519</v>
      </c>
      <c r="Q59" s="115">
        <f>VLOOKUP(B59,'C4_Berechnung'!$A$10:$I$61,9,FALSE)</f>
        <v>53.238866396761132</v>
      </c>
      <c r="R59" s="112">
        <v>855</v>
      </c>
      <c r="S59" s="112">
        <v>503</v>
      </c>
      <c r="T59" s="112">
        <v>352</v>
      </c>
      <c r="U59" s="75">
        <v>5.9649122807017543</v>
      </c>
      <c r="V59" s="75">
        <v>22.807017543859647</v>
      </c>
      <c r="W59" s="75">
        <v>16.023391812865498</v>
      </c>
      <c r="X59" s="75">
        <v>55.204678362573098</v>
      </c>
      <c r="Y59" s="112">
        <v>801</v>
      </c>
      <c r="Z59" s="112">
        <v>462</v>
      </c>
      <c r="AA59" s="112">
        <v>339</v>
      </c>
      <c r="AB59" s="75">
        <v>14.107365792759053</v>
      </c>
      <c r="AC59" s="75">
        <v>21.972534332084894</v>
      </c>
      <c r="AD59" s="75">
        <v>6.1173533083645442</v>
      </c>
      <c r="AE59" s="75">
        <v>57.802746566791505</v>
      </c>
      <c r="AF59" s="112">
        <v>688</v>
      </c>
      <c r="AG59" s="112">
        <v>396</v>
      </c>
      <c r="AH59" s="112">
        <v>292</v>
      </c>
      <c r="AI59" s="75">
        <v>11.337209302325581</v>
      </c>
      <c r="AJ59" s="75">
        <v>21.36627906976744</v>
      </c>
      <c r="AK59" s="75">
        <v>6.104651162790697</v>
      </c>
      <c r="AL59" s="75">
        <v>61.191860465116278</v>
      </c>
      <c r="AM59" s="57">
        <v>675</v>
      </c>
      <c r="AN59" s="57">
        <v>368</v>
      </c>
      <c r="AO59" s="57">
        <v>307</v>
      </c>
      <c r="AP59" s="29">
        <v>5.7777777777777777</v>
      </c>
      <c r="AQ59" s="29">
        <v>22.222222222222221</v>
      </c>
      <c r="AR59" s="29">
        <v>10.666666666666668</v>
      </c>
      <c r="AS59" s="29">
        <v>61.333333333333336</v>
      </c>
      <c r="AT59" s="57">
        <v>586</v>
      </c>
      <c r="AU59" s="57">
        <v>317</v>
      </c>
      <c r="AV59" s="57">
        <v>269</v>
      </c>
      <c r="AW59" s="29">
        <v>4.0955631399317403</v>
      </c>
      <c r="AX59" s="29">
        <v>20.136518771331058</v>
      </c>
      <c r="AY59" s="29">
        <v>11.262798634812286</v>
      </c>
      <c r="AZ59" s="29">
        <v>64.50511945392492</v>
      </c>
      <c r="BA59" s="57">
        <v>496</v>
      </c>
      <c r="BB59" s="57">
        <v>258</v>
      </c>
      <c r="BC59" s="57">
        <v>238</v>
      </c>
      <c r="BD59" s="29">
        <v>4.435483870967742</v>
      </c>
      <c r="BE59" s="29">
        <v>16.33064516129032</v>
      </c>
      <c r="BF59" s="29">
        <v>9.879032258064516</v>
      </c>
      <c r="BG59" s="29">
        <v>69.354838709677423</v>
      </c>
      <c r="BH59" s="57">
        <v>389</v>
      </c>
      <c r="BI59" s="57">
        <v>205</v>
      </c>
      <c r="BJ59" s="57">
        <v>184</v>
      </c>
      <c r="BK59" s="83">
        <v>5.6555269922879177</v>
      </c>
      <c r="BL59" s="83">
        <v>17.480719794344473</v>
      </c>
      <c r="BM59" s="83" t="s">
        <v>214</v>
      </c>
      <c r="BN59" s="83" t="s">
        <v>214</v>
      </c>
      <c r="BO59" s="57">
        <v>293</v>
      </c>
      <c r="BP59" s="57">
        <v>149</v>
      </c>
      <c r="BQ59" s="57">
        <v>144</v>
      </c>
      <c r="BR59" s="83">
        <v>5.4607508532423212</v>
      </c>
      <c r="BS59" s="83" t="s">
        <v>214</v>
      </c>
      <c r="BT59" s="83" t="s">
        <v>214</v>
      </c>
      <c r="BU59" s="78" t="s">
        <v>214</v>
      </c>
      <c r="BV59" s="62"/>
    </row>
    <row r="60" spans="2:74" s="54" customFormat="1" ht="16.5" customHeight="1">
      <c r="B60" s="108">
        <v>4</v>
      </c>
      <c r="C60" s="84" t="s">
        <v>157</v>
      </c>
      <c r="D60" s="74">
        <f>VLOOKUP(B60,'2020_Rohdaten_BA'!$A$10:$E$59,3,FALSE)</f>
        <v>101730</v>
      </c>
      <c r="E60" s="74">
        <f>VLOOKUP(B60,'2020_Rohdaten_BA'!$A$10:$E$59,4,FALSE)</f>
        <v>68487</v>
      </c>
      <c r="F60" s="74">
        <f>VLOOKUP(B60,'2020_Rohdaten_BA'!$A$10:$E$59,5,FALSE)</f>
        <v>33243</v>
      </c>
      <c r="G60" s="74">
        <f>VLOOKUP(B60,'2020_Rohdaten_BA'!$A$10:$M$59,12,FALSE)</f>
        <v>7.3891674039123165</v>
      </c>
      <c r="H60" s="74">
        <f>VLOOKUP(B60,'2020_Rohdaten_BA'!$A$10:$M$59,11,FALSE)</f>
        <v>26.298043841541336</v>
      </c>
      <c r="I60" s="74">
        <f>VLOOKUP(B60,'2020_Rohdaten_BA'!$A$10:$M$59,10,FALSE)</f>
        <v>25.946131917821685</v>
      </c>
      <c r="J60" s="74">
        <f>VLOOKUP(B60,'2020_Rohdaten_BA'!$A$10:$M$59,13,FALSE)</f>
        <v>40.366656836724665</v>
      </c>
      <c r="K60" s="193">
        <f>VLOOKUP(B60,'C4_Berechnung'!$A$10:I$61,3,FALSE)</f>
        <v>98270</v>
      </c>
      <c r="L60" s="193">
        <f>VLOOKUP(B60,'C4_Berechnung'!$A$10:$I$61,4,FALSE)</f>
        <v>66775</v>
      </c>
      <c r="M60" s="193">
        <f>VLOOKUP(B60,'C4_Berechnung'!$A$10:$I$61,5,FALSE)</f>
        <v>31495</v>
      </c>
      <c r="N60" s="115">
        <f>VLOOKUP(B60,'C4_Berechnung'!$A$10:$I$61,6,FALSE)</f>
        <v>6.9746616464841766</v>
      </c>
      <c r="O60" s="115">
        <f>VLOOKUP(B60,'C4_Berechnung'!$A$10:$I$61,7,FALSE)</f>
        <v>26.165666022183778</v>
      </c>
      <c r="P60" s="115">
        <f>VLOOKUP(B60,'C4_Berechnung'!$A$10:$I$61,8,FALSE)</f>
        <v>25.039177775516436</v>
      </c>
      <c r="Q60" s="115">
        <f>VLOOKUP(B60,'C4_Berechnung'!$A$10:$I$61,9,FALSE)</f>
        <v>41.820494555815607</v>
      </c>
      <c r="R60" s="113">
        <v>89139</v>
      </c>
      <c r="S60" s="113">
        <v>60669</v>
      </c>
      <c r="T60" s="113">
        <v>28470</v>
      </c>
      <c r="U60" s="85">
        <v>6.8118332043213412</v>
      </c>
      <c r="V60" s="85">
        <v>26.708847978999088</v>
      </c>
      <c r="W60" s="85">
        <v>24.091587296245191</v>
      </c>
      <c r="X60" s="85">
        <v>42.387731520434379</v>
      </c>
      <c r="Y60" s="113">
        <v>78621</v>
      </c>
      <c r="Z60" s="113">
        <v>53110</v>
      </c>
      <c r="AA60" s="113">
        <v>25511</v>
      </c>
      <c r="AB60" s="85">
        <v>23.058724768191706</v>
      </c>
      <c r="AC60" s="85">
        <v>27.539715851998832</v>
      </c>
      <c r="AD60" s="85">
        <v>6.8645781661388181</v>
      </c>
      <c r="AE60" s="85">
        <v>42.53698121367065</v>
      </c>
      <c r="AF60" s="113">
        <v>69027</v>
      </c>
      <c r="AG60" s="113">
        <v>46209</v>
      </c>
      <c r="AH60" s="113">
        <v>22818</v>
      </c>
      <c r="AI60" s="85">
        <v>22.389789502658381</v>
      </c>
      <c r="AJ60" s="85">
        <v>27.826792414562419</v>
      </c>
      <c r="AK60" s="85">
        <v>6.9088907239196251</v>
      </c>
      <c r="AL60" s="85">
        <v>42.874527358859574</v>
      </c>
      <c r="AM60" s="86">
        <v>60126</v>
      </c>
      <c r="AN60" s="86">
        <v>40153</v>
      </c>
      <c r="AO60" s="86">
        <v>19973</v>
      </c>
      <c r="AP60" s="87">
        <v>6.9553936732860988</v>
      </c>
      <c r="AQ60" s="87">
        <v>28.287263413498319</v>
      </c>
      <c r="AR60" s="87">
        <v>21.524797924358847</v>
      </c>
      <c r="AS60" s="87">
        <v>43.232544988856731</v>
      </c>
      <c r="AT60" s="86">
        <v>51181</v>
      </c>
      <c r="AU60" s="86">
        <v>33979</v>
      </c>
      <c r="AV60" s="86">
        <v>17202</v>
      </c>
      <c r="AW60" s="87">
        <v>6.912721517750728</v>
      </c>
      <c r="AX60" s="87">
        <v>28.430472245559873</v>
      </c>
      <c r="AY60" s="87">
        <v>22.3813524550126</v>
      </c>
      <c r="AZ60" s="87">
        <v>42.275453781676802</v>
      </c>
      <c r="BA60" s="86">
        <v>46230</v>
      </c>
      <c r="BB60" s="86">
        <v>30367</v>
      </c>
      <c r="BC60" s="86">
        <v>15863</v>
      </c>
      <c r="BD60" s="87">
        <v>6.1172398875189273</v>
      </c>
      <c r="BE60" s="87">
        <v>24.239671209171533</v>
      </c>
      <c r="BF60" s="87">
        <v>20.028120268224097</v>
      </c>
      <c r="BG60" s="87">
        <v>49.61496863508544</v>
      </c>
      <c r="BH60" s="86">
        <v>35622</v>
      </c>
      <c r="BI60" s="86">
        <v>23377</v>
      </c>
      <c r="BJ60" s="86">
        <v>12245</v>
      </c>
      <c r="BK60" s="88">
        <v>5.3085172084666779</v>
      </c>
      <c r="BL60" s="88">
        <v>22.811745550502501</v>
      </c>
      <c r="BM60" s="88">
        <v>24.308011902756725</v>
      </c>
      <c r="BN60" s="88">
        <v>47.571725338274092</v>
      </c>
      <c r="BO60" s="86">
        <v>31040</v>
      </c>
      <c r="BP60" s="86">
        <v>20429</v>
      </c>
      <c r="BQ60" s="86">
        <v>10611</v>
      </c>
      <c r="BR60" s="88">
        <v>5.331829896907216</v>
      </c>
      <c r="BS60" s="88">
        <v>24.871134020618555</v>
      </c>
      <c r="BT60" s="88">
        <v>26.794458762886599</v>
      </c>
      <c r="BU60" s="89">
        <v>43.002577319587637</v>
      </c>
      <c r="BV60" s="106"/>
    </row>
    <row r="61" spans="2:74" s="54" customFormat="1" ht="16.5" customHeight="1">
      <c r="B61" s="108">
        <v>0</v>
      </c>
      <c r="C61" s="84" t="s">
        <v>130</v>
      </c>
      <c r="D61" s="74">
        <f>VLOOKUP(B61,'2020_Rohdaten_BA'!$A$10:$E$59,3,FALSE)</f>
        <v>291733</v>
      </c>
      <c r="E61" s="74">
        <f>VLOOKUP(B61,'2020_Rohdaten_BA'!$A$10:$E$59,4,FALSE)</f>
        <v>192854</v>
      </c>
      <c r="F61" s="74">
        <f>VLOOKUP(B61,'2020_Rohdaten_BA'!$A$10:$E$59,5,FALSE)</f>
        <v>93737</v>
      </c>
      <c r="G61" s="74">
        <f>VLOOKUP(B61,'2020_Rohdaten_BA'!$A$10:$M$59,12,FALSE)</f>
        <v>11.768980540425662</v>
      </c>
      <c r="H61" s="74">
        <f>VLOOKUP(B61,'2020_Rohdaten_BA'!$A$10:$M$59,11,FALSE)</f>
        <v>30.112465850623686</v>
      </c>
      <c r="I61" s="74">
        <f>VLOOKUP(B61,'2020_Rohdaten_BA'!$A$10:$M$59,10,FALSE)</f>
        <v>25.853434476044878</v>
      </c>
      <c r="J61" s="74">
        <f>VLOOKUP(B61,'2020_Rohdaten_BA'!$A$10:$M$59,13,FALSE)</f>
        <v>32.265119132905774</v>
      </c>
      <c r="K61" s="193">
        <f>VLOOKUP(B61,'C4_Berechnung'!$A$10:I$61,3,FALSE)</f>
        <v>280719</v>
      </c>
      <c r="L61" s="193">
        <f>VLOOKUP(B61,'C4_Berechnung'!$A$10:$I$61,4,FALSE)</f>
        <v>186982</v>
      </c>
      <c r="M61" s="193">
        <f>VLOOKUP(B61,'C4_Berechnung'!$A$10:$I$61,5,FALSE)</f>
        <v>93737</v>
      </c>
      <c r="N61" s="115">
        <f>VLOOKUP(B61,'C4_Berechnung'!$A$10:$I$61,6,FALSE)</f>
        <v>11.298843327313078</v>
      </c>
      <c r="O61" s="115">
        <f>VLOOKUP(B61,'C4_Berechnung'!$A$10:$I$61,7,FALSE)</f>
        <v>29.938835632785811</v>
      </c>
      <c r="P61" s="115">
        <f>VLOOKUP(B61,'C4_Berechnung'!$A$10:$I$61,8,FALSE)</f>
        <v>25.281509267274391</v>
      </c>
      <c r="Q61" s="115">
        <f>VLOOKUP(B61,'C4_Berechnung'!$A$10:$I$61,9,FALSE)</f>
        <v>33.480811772626723</v>
      </c>
      <c r="R61" s="113">
        <v>255519</v>
      </c>
      <c r="S61" s="113">
        <v>170046</v>
      </c>
      <c r="T61" s="113">
        <v>85473</v>
      </c>
      <c r="U61" s="85">
        <v>11.010922866792685</v>
      </c>
      <c r="V61" s="85">
        <v>30.478359730587552</v>
      </c>
      <c r="W61" s="85">
        <v>24.364137304858001</v>
      </c>
      <c r="X61" s="85">
        <v>34.146580097761806</v>
      </c>
      <c r="Y61" s="113">
        <v>226387</v>
      </c>
      <c r="Z61" s="113">
        <v>148723</v>
      </c>
      <c r="AA61" s="113">
        <v>77664</v>
      </c>
      <c r="AB61" s="85">
        <v>23.068904133187861</v>
      </c>
      <c r="AC61" s="85">
        <v>31.197904473313397</v>
      </c>
      <c r="AD61" s="85">
        <v>11.066448161776075</v>
      </c>
      <c r="AE61" s="85">
        <v>34.66674323172267</v>
      </c>
      <c r="AF61" s="113">
        <v>202263</v>
      </c>
      <c r="AG61" s="113">
        <v>131518</v>
      </c>
      <c r="AH61" s="113">
        <v>70745</v>
      </c>
      <c r="AI61" s="85">
        <v>22.440584783178338</v>
      </c>
      <c r="AJ61" s="85">
        <v>31.615273183923904</v>
      </c>
      <c r="AK61" s="85">
        <v>11.081117159342044</v>
      </c>
      <c r="AL61" s="85">
        <v>34.863024873555716</v>
      </c>
      <c r="AM61" s="86">
        <v>179647</v>
      </c>
      <c r="AN61" s="86">
        <v>116488</v>
      </c>
      <c r="AO61" s="86">
        <v>63159</v>
      </c>
      <c r="AP61" s="87">
        <v>11.060023267853067</v>
      </c>
      <c r="AQ61" s="87">
        <v>31.815170862858828</v>
      </c>
      <c r="AR61" s="87">
        <v>21.830589990370004</v>
      </c>
      <c r="AS61" s="87">
        <v>35.294215878918102</v>
      </c>
      <c r="AT61" s="86">
        <v>159318</v>
      </c>
      <c r="AU61" s="86">
        <v>102991</v>
      </c>
      <c r="AV61" s="86">
        <v>56327</v>
      </c>
      <c r="AW61" s="87">
        <v>11.007544659109454</v>
      </c>
      <c r="AX61" s="87">
        <v>31.727739489574308</v>
      </c>
      <c r="AY61" s="87">
        <v>21.699368558480522</v>
      </c>
      <c r="AZ61" s="87">
        <v>35.56534729283571</v>
      </c>
      <c r="BA61" s="86">
        <v>146791</v>
      </c>
      <c r="BB61" s="86">
        <v>94039</v>
      </c>
      <c r="BC61" s="86">
        <v>52752</v>
      </c>
      <c r="BD61" s="87">
        <v>9.6095809688604881</v>
      </c>
      <c r="BE61" s="87">
        <v>27.994223079071606</v>
      </c>
      <c r="BF61" s="87">
        <v>19.52163279765108</v>
      </c>
      <c r="BG61" s="87">
        <v>42.874563154416833</v>
      </c>
      <c r="BH61" s="86">
        <v>120849</v>
      </c>
      <c r="BI61" s="86">
        <v>77448</v>
      </c>
      <c r="BJ61" s="86">
        <v>43401</v>
      </c>
      <c r="BK61" s="88">
        <v>8.217693154266895</v>
      </c>
      <c r="BL61" s="88">
        <v>27.390379730076376</v>
      </c>
      <c r="BM61" s="88">
        <v>22.982399523372145</v>
      </c>
      <c r="BN61" s="88">
        <v>41.409527592284576</v>
      </c>
      <c r="BO61" s="86">
        <v>110615</v>
      </c>
      <c r="BP61" s="86">
        <v>70980</v>
      </c>
      <c r="BQ61" s="86">
        <v>39635</v>
      </c>
      <c r="BR61" s="88">
        <v>8.0649098223568227</v>
      </c>
      <c r="BS61" s="88">
        <v>28.625412466663651</v>
      </c>
      <c r="BT61" s="88">
        <v>24.276996790670342</v>
      </c>
      <c r="BU61" s="89">
        <v>39.03268092030919</v>
      </c>
      <c r="BV61" s="90"/>
    </row>
    <row r="62" spans="2:74" ht="8.25" customHeight="1">
      <c r="C62" s="91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3"/>
      <c r="AO62" s="93"/>
      <c r="AP62" s="94"/>
      <c r="AQ62" s="94"/>
      <c r="AR62" s="94"/>
      <c r="AS62" s="94"/>
      <c r="AT62" s="93"/>
      <c r="AU62" s="93"/>
      <c r="AV62" s="93"/>
      <c r="AW62" s="95"/>
      <c r="AX62" s="95"/>
      <c r="AY62" s="95"/>
      <c r="AZ62" s="95"/>
      <c r="BA62" s="93"/>
      <c r="BB62" s="93"/>
      <c r="BC62" s="93"/>
      <c r="BD62" s="95"/>
      <c r="BE62" s="95"/>
      <c r="BF62" s="95"/>
      <c r="BG62" s="95"/>
      <c r="BH62" s="93"/>
      <c r="BI62" s="93"/>
      <c r="BJ62" s="93"/>
      <c r="BK62" s="96"/>
      <c r="BL62" s="96"/>
      <c r="BM62" s="96"/>
      <c r="BN62" s="96"/>
      <c r="BO62" s="93"/>
      <c r="BP62" s="93"/>
      <c r="BQ62" s="93"/>
      <c r="BR62" s="96"/>
      <c r="BS62" s="96"/>
      <c r="BT62" s="96"/>
      <c r="BU62" s="97"/>
      <c r="BV62" s="97"/>
    </row>
    <row r="63" spans="2:74" ht="8.25" customHeight="1">
      <c r="C63" s="271" t="s">
        <v>158</v>
      </c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71"/>
      <c r="AO63" s="271"/>
      <c r="AP63" s="271"/>
      <c r="AQ63" s="271"/>
      <c r="AR63" s="271"/>
      <c r="AS63" s="201"/>
      <c r="AT63" s="99"/>
      <c r="AU63" s="100"/>
      <c r="AV63" s="99"/>
      <c r="AW63" s="99"/>
      <c r="AX63" s="99"/>
      <c r="AY63" s="99"/>
      <c r="AZ63" s="99"/>
    </row>
    <row r="64" spans="2:74" ht="8.25" customHeight="1"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2"/>
      <c r="AN64" s="99"/>
      <c r="AO64" s="99"/>
      <c r="AP64" s="99"/>
      <c r="AQ64" s="99"/>
      <c r="AR64" s="99"/>
      <c r="AS64" s="99"/>
      <c r="AT64" s="99"/>
      <c r="AU64" s="100"/>
      <c r="AV64" s="99"/>
      <c r="AW64" s="99"/>
      <c r="AX64" s="99"/>
      <c r="AY64" s="99"/>
      <c r="AZ64" s="99"/>
    </row>
    <row r="65" spans="3:52" ht="8.25" customHeight="1">
      <c r="C65" s="25" t="s">
        <v>159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185"/>
      <c r="S65" s="185"/>
      <c r="T65" s="185"/>
      <c r="U65" s="185"/>
      <c r="V65" s="185"/>
      <c r="W65" s="185"/>
      <c r="X65" s="18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103"/>
      <c r="AN65" s="103"/>
      <c r="AO65" s="103"/>
      <c r="AP65" s="103"/>
      <c r="AQ65" s="103"/>
      <c r="AR65" s="103"/>
      <c r="AS65" s="103"/>
      <c r="AT65" s="99"/>
      <c r="AU65" s="100"/>
      <c r="AV65" s="99"/>
      <c r="AW65" s="99"/>
      <c r="AX65" s="99"/>
      <c r="AY65" s="99"/>
      <c r="AZ65" s="99"/>
    </row>
    <row r="66" spans="3:52"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2"/>
      <c r="AN66" s="99"/>
      <c r="AO66" s="99"/>
      <c r="AP66" s="99"/>
      <c r="AQ66" s="99"/>
      <c r="AR66" s="99"/>
      <c r="AS66" s="99"/>
      <c r="AT66" s="99"/>
      <c r="AU66" s="100"/>
      <c r="AV66" s="99"/>
      <c r="AW66" s="99"/>
      <c r="AX66" s="99"/>
      <c r="AY66" s="99"/>
      <c r="AZ66" s="99"/>
    </row>
  </sheetData>
  <mergeCells count="53">
    <mergeCell ref="AF5:AL5"/>
    <mergeCell ref="AB6:AE6"/>
    <mergeCell ref="AF6:AH6"/>
    <mergeCell ref="AI6:AL6"/>
    <mergeCell ref="AF8:AH8"/>
    <mergeCell ref="U6:X6"/>
    <mergeCell ref="Y6:AA6"/>
    <mergeCell ref="B5:B8"/>
    <mergeCell ref="C5:C8"/>
    <mergeCell ref="K5:Q5"/>
    <mergeCell ref="R5:X5"/>
    <mergeCell ref="Y5:AE5"/>
    <mergeCell ref="AM5:AS5"/>
    <mergeCell ref="AT5:AZ5"/>
    <mergeCell ref="BA5:BG5"/>
    <mergeCell ref="BH5:BN5"/>
    <mergeCell ref="BO5:BU5"/>
    <mergeCell ref="BR6:BU6"/>
    <mergeCell ref="K8:M8"/>
    <mergeCell ref="N8:P8"/>
    <mergeCell ref="R8:T8"/>
    <mergeCell ref="U8:W8"/>
    <mergeCell ref="Y8:AA8"/>
    <mergeCell ref="AB8:AD8"/>
    <mergeCell ref="AM6:AO6"/>
    <mergeCell ref="AP6:AS6"/>
    <mergeCell ref="AT6:AV6"/>
    <mergeCell ref="AW6:AZ6"/>
    <mergeCell ref="BA6:BC6"/>
    <mergeCell ref="BD6:BG6"/>
    <mergeCell ref="K6:M6"/>
    <mergeCell ref="N6:Q6"/>
    <mergeCell ref="R6:T6"/>
    <mergeCell ref="AW8:AZ8"/>
    <mergeCell ref="BA8:BC8"/>
    <mergeCell ref="BH6:BJ6"/>
    <mergeCell ref="BK6:BN6"/>
    <mergeCell ref="BO6:BQ6"/>
    <mergeCell ref="C63:AR63"/>
    <mergeCell ref="AI8:AK8"/>
    <mergeCell ref="AM8:AO8"/>
    <mergeCell ref="AP8:AR8"/>
    <mergeCell ref="AT8:AV8"/>
    <mergeCell ref="BD8:BG8"/>
    <mergeCell ref="BH8:BJ8"/>
    <mergeCell ref="BK8:BN8"/>
    <mergeCell ref="BO8:BQ8"/>
    <mergeCell ref="BR8:BT8"/>
    <mergeCell ref="D5:J5"/>
    <mergeCell ref="D6:F6"/>
    <mergeCell ref="G6:J6"/>
    <mergeCell ref="G8:J8"/>
    <mergeCell ref="D8:F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5675-0621-4D57-AB04-E4E4AFED27A7}">
  <dimension ref="B1:H1"/>
  <sheetViews>
    <sheetView tabSelected="1" workbookViewId="0">
      <selection activeCell="H1" sqref="H1"/>
    </sheetView>
    <sheetView workbookViewId="1"/>
  </sheetViews>
  <sheetFormatPr baseColWidth="10" defaultRowHeight="13.5"/>
  <sheetData>
    <row r="1" spans="2:8">
      <c r="B1" t="s">
        <v>220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378E-DD47-48F1-9C18-F417032E075D}">
  <sheetPr codeName="Tabelle14"/>
  <dimension ref="A1:M60"/>
  <sheetViews>
    <sheetView topLeftCell="C1" zoomScale="160" zoomScaleNormal="160" workbookViewId="0">
      <selection activeCell="A12" sqref="A12"/>
    </sheetView>
    <sheetView topLeftCell="C4" zoomScale="160" zoomScaleNormal="160" workbookViewId="1"/>
  </sheetViews>
  <sheetFormatPr baseColWidth="10" defaultRowHeight="13.5"/>
  <cols>
    <col min="2" max="2" width="25.125" customWidth="1"/>
  </cols>
  <sheetData>
    <row r="1" spans="1:13">
      <c r="B1" s="222"/>
      <c r="C1" s="222"/>
      <c r="D1" s="222"/>
      <c r="E1" s="222"/>
      <c r="F1" s="222"/>
      <c r="G1" s="222"/>
      <c r="H1" s="222"/>
      <c r="I1" s="221"/>
      <c r="J1" s="222"/>
      <c r="K1" s="222"/>
      <c r="L1" s="222"/>
      <c r="M1" s="221" t="s">
        <v>227</v>
      </c>
    </row>
    <row r="2" spans="1:13" ht="15"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</row>
    <row r="3" spans="1:13">
      <c r="B3" s="288" t="s">
        <v>228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5">
      <c r="B4" s="220" t="s">
        <v>345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</row>
    <row r="5" spans="1:13" ht="15">
      <c r="B5" s="219" t="s">
        <v>346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</row>
    <row r="6" spans="1:13" ht="15"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</row>
    <row r="7" spans="1:13">
      <c r="B7" s="290" t="s">
        <v>231</v>
      </c>
      <c r="C7" s="290" t="s">
        <v>28</v>
      </c>
      <c r="D7" s="292" t="s">
        <v>232</v>
      </c>
      <c r="E7" s="292"/>
      <c r="F7" s="296" t="s">
        <v>232</v>
      </c>
      <c r="G7" s="293"/>
      <c r="H7" s="293"/>
      <c r="I7" s="294"/>
      <c r="J7" s="293" t="s">
        <v>233</v>
      </c>
      <c r="K7" s="293"/>
      <c r="L7" s="293"/>
      <c r="M7" s="294"/>
    </row>
    <row r="8" spans="1:13" ht="45">
      <c r="B8" s="291"/>
      <c r="C8" s="291"/>
      <c r="D8" s="235" t="s">
        <v>89</v>
      </c>
      <c r="E8" s="228" t="s">
        <v>90</v>
      </c>
      <c r="F8" s="218" t="s">
        <v>234</v>
      </c>
      <c r="G8" s="218" t="s">
        <v>235</v>
      </c>
      <c r="H8" s="218" t="s">
        <v>347</v>
      </c>
      <c r="I8" s="217" t="s">
        <v>237</v>
      </c>
      <c r="J8" s="226" t="s">
        <v>234</v>
      </c>
      <c r="K8" s="218" t="s">
        <v>235</v>
      </c>
      <c r="L8" s="218" t="s">
        <v>347</v>
      </c>
      <c r="M8" s="217" t="s">
        <v>237</v>
      </c>
    </row>
    <row r="9" spans="1:13">
      <c r="B9" s="295"/>
      <c r="C9" s="215">
        <v>1</v>
      </c>
      <c r="D9" s="234">
        <v>2</v>
      </c>
      <c r="E9" s="216">
        <v>3</v>
      </c>
      <c r="F9" s="216">
        <v>4</v>
      </c>
      <c r="G9" s="216">
        <v>5</v>
      </c>
      <c r="H9" s="216">
        <v>6</v>
      </c>
      <c r="I9" s="215">
        <v>7</v>
      </c>
      <c r="J9" s="234">
        <v>8</v>
      </c>
      <c r="K9" s="216">
        <v>9</v>
      </c>
      <c r="L9" s="216">
        <v>10</v>
      </c>
      <c r="M9" s="215">
        <v>11</v>
      </c>
    </row>
    <row r="10" spans="1:13">
      <c r="A10" s="108">
        <v>0</v>
      </c>
      <c r="B10" s="223" t="s">
        <v>238</v>
      </c>
      <c r="C10" s="212">
        <v>291733</v>
      </c>
      <c r="D10" s="214">
        <v>192854</v>
      </c>
      <c r="E10" s="214">
        <v>93737</v>
      </c>
      <c r="F10" s="213">
        <v>75423</v>
      </c>
      <c r="G10" s="213">
        <v>87848</v>
      </c>
      <c r="H10" s="213">
        <v>34334</v>
      </c>
      <c r="I10" s="229">
        <v>94128</v>
      </c>
      <c r="J10" s="237">
        <v>25.853434476044878</v>
      </c>
      <c r="K10" s="238">
        <v>30.112465850623686</v>
      </c>
      <c r="L10" s="238">
        <v>11.768980540425662</v>
      </c>
      <c r="M10" s="239">
        <v>32.265119132905774</v>
      </c>
    </row>
    <row r="11" spans="1:13">
      <c r="A11" s="108">
        <v>1</v>
      </c>
      <c r="B11" s="224" t="s">
        <v>239</v>
      </c>
      <c r="C11" s="209">
        <v>53466</v>
      </c>
      <c r="D11" s="211">
        <v>35528</v>
      </c>
      <c r="E11" s="211">
        <v>17938</v>
      </c>
      <c r="F11" s="210">
        <v>12043</v>
      </c>
      <c r="G11" s="211">
        <v>17264</v>
      </c>
      <c r="H11" s="211">
        <v>10939</v>
      </c>
      <c r="I11" s="230">
        <v>13220</v>
      </c>
      <c r="J11" s="240">
        <v>22.524595069763961</v>
      </c>
      <c r="K11" s="240">
        <v>32.289679422436691</v>
      </c>
      <c r="L11" s="240">
        <v>20.459731418097483</v>
      </c>
      <c r="M11" s="241">
        <v>24.725994089701867</v>
      </c>
    </row>
    <row r="12" spans="1:13">
      <c r="A12" s="107">
        <v>101</v>
      </c>
      <c r="B12" s="227" t="s">
        <v>240</v>
      </c>
      <c r="C12" s="209">
        <v>11541</v>
      </c>
      <c r="D12" s="211">
        <v>6997</v>
      </c>
      <c r="E12" s="211">
        <v>4544</v>
      </c>
      <c r="F12" s="210">
        <v>2695</v>
      </c>
      <c r="G12" s="211">
        <v>3224</v>
      </c>
      <c r="H12" s="211">
        <v>2875</v>
      </c>
      <c r="I12" s="230">
        <v>2747</v>
      </c>
      <c r="J12" s="240">
        <v>23.351529330214021</v>
      </c>
      <c r="K12" s="240">
        <v>27.93518759206308</v>
      </c>
      <c r="L12" s="240">
        <v>24.911186205701412</v>
      </c>
      <c r="M12" s="241">
        <v>23.80209687202149</v>
      </c>
    </row>
    <row r="13" spans="1:13">
      <c r="A13" s="107">
        <v>102</v>
      </c>
      <c r="B13" s="227" t="s">
        <v>241</v>
      </c>
      <c r="C13" s="209">
        <v>4878</v>
      </c>
      <c r="D13" s="211">
        <v>3738</v>
      </c>
      <c r="E13" s="211">
        <v>1140</v>
      </c>
      <c r="F13" s="210">
        <v>1065</v>
      </c>
      <c r="G13" s="211">
        <v>1954</v>
      </c>
      <c r="H13" s="211">
        <v>439</v>
      </c>
      <c r="I13" s="230">
        <v>1420</v>
      </c>
      <c r="J13" s="240">
        <v>21.832718327183272</v>
      </c>
      <c r="K13" s="240">
        <v>40.05740057400574</v>
      </c>
      <c r="L13" s="240">
        <v>8.9995899958999583</v>
      </c>
      <c r="M13" s="241">
        <v>29.110291102911027</v>
      </c>
    </row>
    <row r="14" spans="1:13">
      <c r="A14" s="107">
        <v>103</v>
      </c>
      <c r="B14" s="227" t="s">
        <v>242</v>
      </c>
      <c r="C14" s="209">
        <v>10661</v>
      </c>
      <c r="D14" s="211">
        <v>7333</v>
      </c>
      <c r="E14" s="211">
        <v>3328</v>
      </c>
      <c r="F14" s="210">
        <v>1624</v>
      </c>
      <c r="G14" s="211">
        <v>3468</v>
      </c>
      <c r="H14" s="211">
        <v>2716</v>
      </c>
      <c r="I14" s="230">
        <v>2853</v>
      </c>
      <c r="J14" s="240">
        <v>15.233092580433356</v>
      </c>
      <c r="K14" s="240">
        <v>32.529781446393393</v>
      </c>
      <c r="L14" s="240">
        <v>25.476034143138541</v>
      </c>
      <c r="M14" s="241">
        <v>26.761091830034704</v>
      </c>
    </row>
    <row r="15" spans="1:13">
      <c r="A15" s="107">
        <v>151</v>
      </c>
      <c r="B15" s="227" t="s">
        <v>243</v>
      </c>
      <c r="C15" s="209">
        <v>3257</v>
      </c>
      <c r="D15" s="211">
        <v>2169</v>
      </c>
      <c r="E15" s="211">
        <v>1088</v>
      </c>
      <c r="F15" s="210">
        <v>801</v>
      </c>
      <c r="G15" s="211">
        <v>896</v>
      </c>
      <c r="H15" s="211">
        <v>563</v>
      </c>
      <c r="I15" s="230">
        <v>997</v>
      </c>
      <c r="J15" s="240">
        <v>24.593183911575068</v>
      </c>
      <c r="K15" s="240">
        <v>27.509978507829292</v>
      </c>
      <c r="L15" s="240">
        <v>17.285845870432915</v>
      </c>
      <c r="M15" s="241">
        <v>30.610991710162725</v>
      </c>
    </row>
    <row r="16" spans="1:13">
      <c r="A16" s="107">
        <v>153</v>
      </c>
      <c r="B16" s="227" t="s">
        <v>244</v>
      </c>
      <c r="C16" s="209">
        <v>3225</v>
      </c>
      <c r="D16" s="211">
        <v>2090</v>
      </c>
      <c r="E16" s="211">
        <v>1135</v>
      </c>
      <c r="F16" s="210">
        <v>843</v>
      </c>
      <c r="G16" s="211">
        <v>982</v>
      </c>
      <c r="H16" s="211">
        <v>567</v>
      </c>
      <c r="I16" s="230">
        <v>833</v>
      </c>
      <c r="J16" s="240">
        <v>26.13953488372093</v>
      </c>
      <c r="K16" s="240">
        <v>30.449612403100776</v>
      </c>
      <c r="L16" s="240">
        <v>17.581395348837209</v>
      </c>
      <c r="M16" s="241">
        <v>25.829457364341085</v>
      </c>
    </row>
    <row r="17" spans="1:13">
      <c r="A17" s="107">
        <v>154</v>
      </c>
      <c r="B17" s="227" t="s">
        <v>245</v>
      </c>
      <c r="C17" s="209">
        <v>1701</v>
      </c>
      <c r="D17" s="211">
        <v>1149</v>
      </c>
      <c r="E17" s="211">
        <v>552</v>
      </c>
      <c r="F17" s="210">
        <v>388</v>
      </c>
      <c r="G17" s="211">
        <v>741</v>
      </c>
      <c r="H17" s="211">
        <v>230</v>
      </c>
      <c r="I17" s="230">
        <v>342</v>
      </c>
      <c r="J17" s="240">
        <v>22.810111699000586</v>
      </c>
      <c r="K17" s="240">
        <v>43.562610229276899</v>
      </c>
      <c r="L17" s="240">
        <v>13.52145796590241</v>
      </c>
      <c r="M17" s="241">
        <v>20.105820105820104</v>
      </c>
    </row>
    <row r="18" spans="1:13">
      <c r="A18" s="107">
        <v>155</v>
      </c>
      <c r="B18" s="227" t="s">
        <v>246</v>
      </c>
      <c r="C18" s="209">
        <v>3416</v>
      </c>
      <c r="D18" s="211">
        <v>2534</v>
      </c>
      <c r="E18" s="211">
        <v>882</v>
      </c>
      <c r="F18" s="210">
        <v>805</v>
      </c>
      <c r="G18" s="211">
        <v>1459</v>
      </c>
      <c r="H18" s="211">
        <v>349</v>
      </c>
      <c r="I18" s="230">
        <v>803</v>
      </c>
      <c r="J18" s="240">
        <v>23.565573770491802</v>
      </c>
      <c r="K18" s="240">
        <v>42.710772833723652</v>
      </c>
      <c r="L18" s="240">
        <v>10.216627634660421</v>
      </c>
      <c r="M18" s="241">
        <v>23.507025761124122</v>
      </c>
    </row>
    <row r="19" spans="1:13">
      <c r="A19" s="107">
        <v>157</v>
      </c>
      <c r="B19" s="227" t="s">
        <v>247</v>
      </c>
      <c r="C19" s="209">
        <v>3368</v>
      </c>
      <c r="D19" s="211">
        <v>2434</v>
      </c>
      <c r="E19" s="211">
        <v>934</v>
      </c>
      <c r="F19" s="210">
        <v>954</v>
      </c>
      <c r="G19" s="211">
        <v>1074</v>
      </c>
      <c r="H19" s="211">
        <v>224</v>
      </c>
      <c r="I19" s="230">
        <v>1116</v>
      </c>
      <c r="J19" s="240">
        <v>28.325415676959619</v>
      </c>
      <c r="K19" s="240">
        <v>31.88836104513064</v>
      </c>
      <c r="L19" s="240">
        <v>6.6508313539192399</v>
      </c>
      <c r="M19" s="241">
        <v>33.135391923990497</v>
      </c>
    </row>
    <row r="20" spans="1:13">
      <c r="A20" s="107">
        <v>158</v>
      </c>
      <c r="B20" s="227" t="s">
        <v>248</v>
      </c>
      <c r="C20" s="209">
        <v>1586</v>
      </c>
      <c r="D20" s="211">
        <v>1010</v>
      </c>
      <c r="E20" s="211">
        <v>576</v>
      </c>
      <c r="F20" s="210">
        <v>379</v>
      </c>
      <c r="G20" s="211">
        <v>646</v>
      </c>
      <c r="H20" s="211">
        <v>205</v>
      </c>
      <c r="I20" s="230">
        <v>356</v>
      </c>
      <c r="J20" s="240">
        <v>23.896595208070618</v>
      </c>
      <c r="K20" s="240">
        <v>40.731399747793191</v>
      </c>
      <c r="L20" s="240">
        <v>12.925598991172762</v>
      </c>
      <c r="M20" s="241">
        <v>22.446406052963429</v>
      </c>
    </row>
    <row r="21" spans="1:13">
      <c r="A21" s="107">
        <v>159</v>
      </c>
      <c r="B21" s="227" t="s">
        <v>249</v>
      </c>
      <c r="C21" s="209">
        <v>9833</v>
      </c>
      <c r="D21" s="211">
        <v>6074</v>
      </c>
      <c r="E21" s="211">
        <v>3759</v>
      </c>
      <c r="F21" s="210">
        <v>2489</v>
      </c>
      <c r="G21" s="211">
        <v>2820</v>
      </c>
      <c r="H21" s="211">
        <v>2771</v>
      </c>
      <c r="I21" s="230">
        <v>1753</v>
      </c>
      <c r="J21" s="240">
        <v>25.31272246516831</v>
      </c>
      <c r="K21" s="240">
        <v>28.678938269093866</v>
      </c>
      <c r="L21" s="240">
        <v>28.180616292077698</v>
      </c>
      <c r="M21" s="241">
        <v>17.827722973660123</v>
      </c>
    </row>
    <row r="22" spans="1:13">
      <c r="A22" s="108">
        <v>2</v>
      </c>
      <c r="B22" s="225" t="s">
        <v>250</v>
      </c>
      <c r="C22" s="209">
        <v>89506</v>
      </c>
      <c r="D22" s="211">
        <v>56744</v>
      </c>
      <c r="E22" s="211">
        <v>32762</v>
      </c>
      <c r="F22" s="210">
        <v>24589</v>
      </c>
      <c r="G22" s="211">
        <v>29857</v>
      </c>
      <c r="H22" s="211">
        <v>11481</v>
      </c>
      <c r="I22" s="230">
        <v>23579</v>
      </c>
      <c r="J22" s="240">
        <v>27.471901325050833</v>
      </c>
      <c r="K22" s="240">
        <v>33.3575402766295</v>
      </c>
      <c r="L22" s="240">
        <v>12.827073045382432</v>
      </c>
      <c r="M22" s="241">
        <v>26.343485352937233</v>
      </c>
    </row>
    <row r="23" spans="1:13">
      <c r="A23" s="107">
        <v>241</v>
      </c>
      <c r="B23" s="227" t="s">
        <v>251</v>
      </c>
      <c r="C23" s="209">
        <v>62632</v>
      </c>
      <c r="D23" s="211">
        <v>38889</v>
      </c>
      <c r="E23" s="211">
        <v>23743</v>
      </c>
      <c r="F23" s="210">
        <v>17390</v>
      </c>
      <c r="G23" s="211">
        <v>20633</v>
      </c>
      <c r="H23" s="211">
        <v>8609</v>
      </c>
      <c r="I23" s="230">
        <v>16000</v>
      </c>
      <c r="J23" s="240">
        <v>27.765359560607997</v>
      </c>
      <c r="K23" s="240">
        <v>32.943223911099757</v>
      </c>
      <c r="L23" s="240">
        <v>13.745369779026696</v>
      </c>
      <c r="M23" s="241">
        <v>25.54604674926555</v>
      </c>
    </row>
    <row r="24" spans="1:13">
      <c r="A24" s="107">
        <v>251</v>
      </c>
      <c r="B24" s="227" t="s">
        <v>252</v>
      </c>
      <c r="C24" s="209">
        <v>6594</v>
      </c>
      <c r="D24" s="211">
        <v>4544</v>
      </c>
      <c r="E24" s="211">
        <v>2050</v>
      </c>
      <c r="F24" s="210">
        <v>1605</v>
      </c>
      <c r="G24" s="211">
        <v>2173</v>
      </c>
      <c r="H24" s="211">
        <v>477</v>
      </c>
      <c r="I24" s="230">
        <v>2339</v>
      </c>
      <c r="J24" s="240">
        <v>24.340309372156504</v>
      </c>
      <c r="K24" s="240">
        <v>32.954200788595692</v>
      </c>
      <c r="L24" s="240">
        <v>7.2338489535941761</v>
      </c>
      <c r="M24" s="241">
        <v>35.471640885653628</v>
      </c>
    </row>
    <row r="25" spans="1:13">
      <c r="A25" s="107">
        <v>252</v>
      </c>
      <c r="B25" s="227" t="s">
        <v>253</v>
      </c>
      <c r="C25" s="209">
        <v>4124</v>
      </c>
      <c r="D25" s="211">
        <v>2541</v>
      </c>
      <c r="E25" s="211">
        <v>1583</v>
      </c>
      <c r="F25" s="210">
        <v>1166</v>
      </c>
      <c r="G25" s="211">
        <v>1522</v>
      </c>
      <c r="H25" s="211">
        <v>458</v>
      </c>
      <c r="I25" s="230">
        <v>978</v>
      </c>
      <c r="J25" s="240">
        <v>28.273520853540251</v>
      </c>
      <c r="K25" s="240">
        <v>36.905916585838995</v>
      </c>
      <c r="L25" s="240">
        <v>11.105722599418041</v>
      </c>
      <c r="M25" s="241">
        <v>23.714839961202717</v>
      </c>
    </row>
    <row r="26" spans="1:13">
      <c r="A26" s="107">
        <v>254</v>
      </c>
      <c r="B26" s="227" t="s">
        <v>254</v>
      </c>
      <c r="C26" s="209">
        <v>6461</v>
      </c>
      <c r="D26" s="211">
        <v>4211</v>
      </c>
      <c r="E26" s="211">
        <v>2250</v>
      </c>
      <c r="F26" s="210">
        <v>1644</v>
      </c>
      <c r="G26" s="211">
        <v>2297</v>
      </c>
      <c r="H26" s="211">
        <v>1168</v>
      </c>
      <c r="I26" s="230">
        <v>1352</v>
      </c>
      <c r="J26" s="240">
        <v>25.444977557653615</v>
      </c>
      <c r="K26" s="240">
        <v>35.551772171490484</v>
      </c>
      <c r="L26" s="240">
        <v>18.077696950936389</v>
      </c>
      <c r="M26" s="241">
        <v>20.925553319919516</v>
      </c>
    </row>
    <row r="27" spans="1:13">
      <c r="A27" s="107">
        <v>255</v>
      </c>
      <c r="B27" s="227" t="s">
        <v>255</v>
      </c>
      <c r="C27" s="209">
        <v>1484</v>
      </c>
      <c r="D27" s="211">
        <v>998</v>
      </c>
      <c r="E27" s="211">
        <v>486</v>
      </c>
      <c r="F27" s="210">
        <v>413</v>
      </c>
      <c r="G27" s="211">
        <v>491</v>
      </c>
      <c r="H27" s="211">
        <v>188</v>
      </c>
      <c r="I27" s="230">
        <v>392</v>
      </c>
      <c r="J27" s="240">
        <v>27.830188679245282</v>
      </c>
      <c r="K27" s="240">
        <v>33.086253369272235</v>
      </c>
      <c r="L27" s="240">
        <v>12.668463611859838</v>
      </c>
      <c r="M27" s="241">
        <v>26.415094339622641</v>
      </c>
    </row>
    <row r="28" spans="1:13">
      <c r="A28" s="107">
        <v>256</v>
      </c>
      <c r="B28" s="227" t="s">
        <v>256</v>
      </c>
      <c r="C28" s="209">
        <v>4349</v>
      </c>
      <c r="D28" s="211">
        <v>3022</v>
      </c>
      <c r="E28" s="211">
        <v>1327</v>
      </c>
      <c r="F28" s="210">
        <v>1309</v>
      </c>
      <c r="G28" s="211">
        <v>1081</v>
      </c>
      <c r="H28" s="211">
        <v>243</v>
      </c>
      <c r="I28" s="230">
        <v>1716</v>
      </c>
      <c r="J28" s="240">
        <v>30.098873304207864</v>
      </c>
      <c r="K28" s="240">
        <v>24.856288802023453</v>
      </c>
      <c r="L28" s="240">
        <v>5.5874913773281216</v>
      </c>
      <c r="M28" s="241">
        <v>39.457346516440559</v>
      </c>
    </row>
    <row r="29" spans="1:13">
      <c r="A29" s="107">
        <v>257</v>
      </c>
      <c r="B29" s="227" t="s">
        <v>257</v>
      </c>
      <c r="C29" s="209">
        <v>3862</v>
      </c>
      <c r="D29" s="211">
        <v>2539</v>
      </c>
      <c r="E29" s="211">
        <v>1323</v>
      </c>
      <c r="F29" s="210">
        <v>1062</v>
      </c>
      <c r="G29" s="211">
        <v>1660</v>
      </c>
      <c r="H29" s="211">
        <v>338</v>
      </c>
      <c r="I29" s="230">
        <v>802</v>
      </c>
      <c r="J29" s="240">
        <v>27.498705334023821</v>
      </c>
      <c r="K29" s="240">
        <v>42.982910409114446</v>
      </c>
      <c r="L29" s="240">
        <v>8.7519419989642664</v>
      </c>
      <c r="M29" s="241">
        <v>20.766442257897463</v>
      </c>
    </row>
    <row r="30" spans="1:13">
      <c r="A30" s="108">
        <v>3</v>
      </c>
      <c r="B30" s="225" t="s">
        <v>258</v>
      </c>
      <c r="C30" s="209">
        <v>47031</v>
      </c>
      <c r="D30" s="211">
        <v>32095</v>
      </c>
      <c r="E30" s="211">
        <v>14936</v>
      </c>
      <c r="F30" s="210">
        <v>12396</v>
      </c>
      <c r="G30" s="211">
        <v>13974</v>
      </c>
      <c r="H30" s="211">
        <v>4397</v>
      </c>
      <c r="I30" s="230">
        <v>16264</v>
      </c>
      <c r="J30" s="240">
        <v>26.35708362569369</v>
      </c>
      <c r="K30" s="240">
        <v>29.712317407667282</v>
      </c>
      <c r="L30" s="240">
        <v>9.3491526865259083</v>
      </c>
      <c r="M30" s="241">
        <v>34.58144628011312</v>
      </c>
    </row>
    <row r="31" spans="1:13">
      <c r="A31" s="107">
        <v>351</v>
      </c>
      <c r="B31" s="227" t="s">
        <v>259</v>
      </c>
      <c r="C31" s="209">
        <v>4092</v>
      </c>
      <c r="D31" s="211">
        <v>2631</v>
      </c>
      <c r="E31" s="211">
        <v>1461</v>
      </c>
      <c r="F31" s="210">
        <v>1284</v>
      </c>
      <c r="G31" s="211">
        <v>1242</v>
      </c>
      <c r="H31" s="211">
        <v>576</v>
      </c>
      <c r="I31" s="230">
        <v>990</v>
      </c>
      <c r="J31" s="240">
        <v>31.378299120234605</v>
      </c>
      <c r="K31" s="240">
        <v>30.351906158357771</v>
      </c>
      <c r="L31" s="240">
        <v>14.07624633431085</v>
      </c>
      <c r="M31" s="241">
        <v>24.193548387096776</v>
      </c>
    </row>
    <row r="32" spans="1:13">
      <c r="A32" s="107">
        <v>352</v>
      </c>
      <c r="B32" s="227" t="s">
        <v>260</v>
      </c>
      <c r="C32" s="209">
        <v>4388</v>
      </c>
      <c r="D32" s="211">
        <v>2924</v>
      </c>
      <c r="E32" s="211">
        <v>1464</v>
      </c>
      <c r="F32" s="210">
        <v>1148</v>
      </c>
      <c r="G32" s="211">
        <v>1364</v>
      </c>
      <c r="H32" s="211">
        <v>293</v>
      </c>
      <c r="I32" s="230">
        <v>1583</v>
      </c>
      <c r="J32" s="240">
        <v>26.162260711030083</v>
      </c>
      <c r="K32" s="240">
        <v>31.084776663628077</v>
      </c>
      <c r="L32" s="240">
        <v>6.6773017319963541</v>
      </c>
      <c r="M32" s="241">
        <v>36.075660893345486</v>
      </c>
    </row>
    <row r="33" spans="1:13">
      <c r="A33" s="107">
        <v>353</v>
      </c>
      <c r="B33" s="227" t="s">
        <v>261</v>
      </c>
      <c r="C33" s="209">
        <v>9737</v>
      </c>
      <c r="D33" s="211">
        <v>7051</v>
      </c>
      <c r="E33" s="211">
        <v>2686</v>
      </c>
      <c r="F33" s="210">
        <v>2788</v>
      </c>
      <c r="G33" s="211">
        <v>2594</v>
      </c>
      <c r="H33" s="211">
        <v>677</v>
      </c>
      <c r="I33" s="230">
        <v>3678</v>
      </c>
      <c r="J33" s="240">
        <v>28.633049193796857</v>
      </c>
      <c r="K33" s="240">
        <v>26.640649070555611</v>
      </c>
      <c r="L33" s="240">
        <v>6.9528602238882611</v>
      </c>
      <c r="M33" s="241">
        <v>37.773441511759266</v>
      </c>
    </row>
    <row r="34" spans="1:13">
      <c r="A34" s="107">
        <v>354</v>
      </c>
      <c r="B34" s="227" t="s">
        <v>262</v>
      </c>
      <c r="C34" s="209">
        <v>750</v>
      </c>
      <c r="D34" s="211">
        <v>456</v>
      </c>
      <c r="E34" s="211">
        <v>294</v>
      </c>
      <c r="F34" s="210">
        <v>125</v>
      </c>
      <c r="G34" s="211">
        <v>239</v>
      </c>
      <c r="H34" s="211">
        <v>87</v>
      </c>
      <c r="I34" s="230">
        <v>299</v>
      </c>
      <c r="J34" s="240">
        <v>16.666666666666668</v>
      </c>
      <c r="K34" s="240">
        <v>31.866666666666667</v>
      </c>
      <c r="L34" s="240">
        <v>11.6</v>
      </c>
      <c r="M34" s="241">
        <v>39.866666666666667</v>
      </c>
    </row>
    <row r="35" spans="1:13">
      <c r="A35" s="107">
        <v>355</v>
      </c>
      <c r="B35" s="227" t="s">
        <v>263</v>
      </c>
      <c r="C35" s="209">
        <v>3926</v>
      </c>
      <c r="D35" s="211">
        <v>2530</v>
      </c>
      <c r="E35" s="211">
        <v>1396</v>
      </c>
      <c r="F35" s="210">
        <v>1067</v>
      </c>
      <c r="G35" s="211">
        <v>1231</v>
      </c>
      <c r="H35" s="211">
        <v>588</v>
      </c>
      <c r="I35" s="230">
        <v>1040</v>
      </c>
      <c r="J35" s="240">
        <v>27.1777890983189</v>
      </c>
      <c r="K35" s="240">
        <v>31.355068772287314</v>
      </c>
      <c r="L35" s="240">
        <v>14.977075904228222</v>
      </c>
      <c r="M35" s="241">
        <v>26.490066225165563</v>
      </c>
    </row>
    <row r="36" spans="1:13">
      <c r="A36" s="107">
        <v>356</v>
      </c>
      <c r="B36" s="227" t="s">
        <v>264</v>
      </c>
      <c r="C36" s="209">
        <v>2020</v>
      </c>
      <c r="D36" s="211">
        <v>1391</v>
      </c>
      <c r="E36" s="211">
        <v>629</v>
      </c>
      <c r="F36" s="210">
        <v>538</v>
      </c>
      <c r="G36" s="211">
        <v>670</v>
      </c>
      <c r="H36" s="211">
        <v>232</v>
      </c>
      <c r="I36" s="230">
        <v>580</v>
      </c>
      <c r="J36" s="240">
        <v>26.633663366336634</v>
      </c>
      <c r="K36" s="240">
        <v>33.168316831683171</v>
      </c>
      <c r="L36" s="240">
        <v>11.485148514851485</v>
      </c>
      <c r="M36" s="241">
        <v>28.712871287128714</v>
      </c>
    </row>
    <row r="37" spans="1:13">
      <c r="A37" s="107">
        <v>357</v>
      </c>
      <c r="B37" s="227" t="s">
        <v>265</v>
      </c>
      <c r="C37" s="209">
        <v>4630</v>
      </c>
      <c r="D37" s="211">
        <v>3136</v>
      </c>
      <c r="E37" s="211">
        <v>1494</v>
      </c>
      <c r="F37" s="210">
        <v>1221</v>
      </c>
      <c r="G37" s="211">
        <v>1643</v>
      </c>
      <c r="H37" s="211">
        <v>413</v>
      </c>
      <c r="I37" s="230">
        <v>1353</v>
      </c>
      <c r="J37" s="240">
        <v>26.37149028077754</v>
      </c>
      <c r="K37" s="240">
        <v>35.485961123110151</v>
      </c>
      <c r="L37" s="240">
        <v>8.9200863930885532</v>
      </c>
      <c r="M37" s="241">
        <v>29.22246220302376</v>
      </c>
    </row>
    <row r="38" spans="1:13">
      <c r="A38" s="107">
        <v>358</v>
      </c>
      <c r="B38" s="227" t="s">
        <v>266</v>
      </c>
      <c r="C38" s="209">
        <v>4303</v>
      </c>
      <c r="D38" s="211">
        <v>2824</v>
      </c>
      <c r="E38" s="211">
        <v>1479</v>
      </c>
      <c r="F38" s="210">
        <v>938</v>
      </c>
      <c r="G38" s="211">
        <v>1565</v>
      </c>
      <c r="H38" s="211">
        <v>341</v>
      </c>
      <c r="I38" s="230">
        <v>1459</v>
      </c>
      <c r="J38" s="240">
        <v>21.798745061584942</v>
      </c>
      <c r="K38" s="240">
        <v>36.369974436439691</v>
      </c>
      <c r="L38" s="240">
        <v>7.9247036950964445</v>
      </c>
      <c r="M38" s="241">
        <v>33.906576806878924</v>
      </c>
    </row>
    <row r="39" spans="1:13">
      <c r="A39" s="107">
        <v>359</v>
      </c>
      <c r="B39" s="227" t="s">
        <v>267</v>
      </c>
      <c r="C39" s="209">
        <v>5874</v>
      </c>
      <c r="D39" s="211">
        <v>4173</v>
      </c>
      <c r="E39" s="211">
        <v>1701</v>
      </c>
      <c r="F39" s="210">
        <v>1348</v>
      </c>
      <c r="G39" s="211">
        <v>1465</v>
      </c>
      <c r="H39" s="211">
        <v>534</v>
      </c>
      <c r="I39" s="230">
        <v>2527</v>
      </c>
      <c r="J39" s="240">
        <v>22.948586993530814</v>
      </c>
      <c r="K39" s="240">
        <v>24.940415389853591</v>
      </c>
      <c r="L39" s="240">
        <v>9.0909090909090917</v>
      </c>
      <c r="M39" s="241">
        <v>43.020088525706505</v>
      </c>
    </row>
    <row r="40" spans="1:13">
      <c r="A40" s="107">
        <v>360</v>
      </c>
      <c r="B40" s="227" t="s">
        <v>268</v>
      </c>
      <c r="C40" s="209">
        <v>1682</v>
      </c>
      <c r="D40" s="211">
        <v>1035</v>
      </c>
      <c r="E40" s="211">
        <v>647</v>
      </c>
      <c r="F40" s="210">
        <v>372</v>
      </c>
      <c r="G40" s="211">
        <v>605</v>
      </c>
      <c r="H40" s="211">
        <v>225</v>
      </c>
      <c r="I40" s="230">
        <v>480</v>
      </c>
      <c r="J40" s="240">
        <v>22.116527942925089</v>
      </c>
      <c r="K40" s="240">
        <v>35.969084423305588</v>
      </c>
      <c r="L40" s="240">
        <v>13.376932223543401</v>
      </c>
      <c r="M40" s="241">
        <v>28.53745541022592</v>
      </c>
    </row>
    <row r="41" spans="1:13">
      <c r="A41" s="107">
        <v>361</v>
      </c>
      <c r="B41" s="227" t="s">
        <v>269</v>
      </c>
      <c r="C41" s="209">
        <v>5629</v>
      </c>
      <c r="D41" s="211">
        <v>3944</v>
      </c>
      <c r="E41" s="211">
        <v>1685</v>
      </c>
      <c r="F41" s="210">
        <v>1567</v>
      </c>
      <c r="G41" s="211">
        <v>1356</v>
      </c>
      <c r="H41" s="211">
        <v>431</v>
      </c>
      <c r="I41" s="230">
        <v>2275</v>
      </c>
      <c r="J41" s="240">
        <v>27.83798187955232</v>
      </c>
      <c r="K41" s="240">
        <v>24.089536329721088</v>
      </c>
      <c r="L41" s="240">
        <v>7.6567774027358322</v>
      </c>
      <c r="M41" s="241">
        <v>40.415704387990765</v>
      </c>
    </row>
    <row r="42" spans="1:13">
      <c r="A42" s="108">
        <v>4</v>
      </c>
      <c r="B42" s="225" t="s">
        <v>270</v>
      </c>
      <c r="C42" s="209">
        <v>101730</v>
      </c>
      <c r="D42" s="211">
        <v>68487</v>
      </c>
      <c r="E42" s="211">
        <v>33243</v>
      </c>
      <c r="F42" s="210">
        <v>26395</v>
      </c>
      <c r="G42" s="211">
        <v>26753</v>
      </c>
      <c r="H42" s="211">
        <v>7517</v>
      </c>
      <c r="I42" s="230">
        <v>41065</v>
      </c>
      <c r="J42" s="240">
        <v>25.946131917821685</v>
      </c>
      <c r="K42" s="240">
        <v>26.298043841541336</v>
      </c>
      <c r="L42" s="240">
        <v>7.3891674039123165</v>
      </c>
      <c r="M42" s="241">
        <v>40.366656836724665</v>
      </c>
    </row>
    <row r="43" spans="1:13">
      <c r="A43" s="107">
        <v>401</v>
      </c>
      <c r="B43" s="227" t="s">
        <v>271</v>
      </c>
      <c r="C43" s="209">
        <v>1864</v>
      </c>
      <c r="D43" s="211">
        <v>1219</v>
      </c>
      <c r="E43" s="211">
        <v>645</v>
      </c>
      <c r="F43" s="210">
        <v>599</v>
      </c>
      <c r="G43" s="211">
        <v>583</v>
      </c>
      <c r="H43" s="211">
        <v>186</v>
      </c>
      <c r="I43" s="230">
        <v>496</v>
      </c>
      <c r="J43" s="240">
        <v>32.13519313304721</v>
      </c>
      <c r="K43" s="240">
        <v>31.276824034334766</v>
      </c>
      <c r="L43" s="240">
        <v>9.9785407725321882</v>
      </c>
      <c r="M43" s="241">
        <v>26.609442060085836</v>
      </c>
    </row>
    <row r="44" spans="1:13">
      <c r="A44" s="107">
        <v>402</v>
      </c>
      <c r="B44" s="227" t="s">
        <v>272</v>
      </c>
      <c r="C44" s="209">
        <v>1823</v>
      </c>
      <c r="D44" s="211">
        <v>1350</v>
      </c>
      <c r="E44" s="211">
        <v>473</v>
      </c>
      <c r="F44" s="210">
        <v>480</v>
      </c>
      <c r="G44" s="211">
        <v>607</v>
      </c>
      <c r="H44" s="211">
        <v>184</v>
      </c>
      <c r="I44" s="230">
        <v>552</v>
      </c>
      <c r="J44" s="240">
        <v>26.330224904004389</v>
      </c>
      <c r="K44" s="240">
        <v>33.296763576522217</v>
      </c>
      <c r="L44" s="240">
        <v>10.093252879868349</v>
      </c>
      <c r="M44" s="241">
        <v>30.279758639605046</v>
      </c>
    </row>
    <row r="45" spans="1:13">
      <c r="A45" s="107">
        <v>403</v>
      </c>
      <c r="B45" s="227" t="s">
        <v>273</v>
      </c>
      <c r="C45" s="209">
        <v>6162</v>
      </c>
      <c r="D45" s="211">
        <v>3917</v>
      </c>
      <c r="E45" s="211">
        <v>2245</v>
      </c>
      <c r="F45" s="210">
        <v>1794</v>
      </c>
      <c r="G45" s="211">
        <v>1521</v>
      </c>
      <c r="H45" s="211">
        <v>1119</v>
      </c>
      <c r="I45" s="230">
        <v>1728</v>
      </c>
      <c r="J45" s="240">
        <v>29.11392405063291</v>
      </c>
      <c r="K45" s="240">
        <v>24.683544303797468</v>
      </c>
      <c r="L45" s="240">
        <v>18.159688412852969</v>
      </c>
      <c r="M45" s="241">
        <v>28.042843232716649</v>
      </c>
    </row>
    <row r="46" spans="1:13">
      <c r="A46" s="107">
        <v>404</v>
      </c>
      <c r="B46" s="227" t="s">
        <v>274</v>
      </c>
      <c r="C46" s="209">
        <v>8847</v>
      </c>
      <c r="D46" s="211">
        <v>4934</v>
      </c>
      <c r="E46" s="211">
        <v>3913</v>
      </c>
      <c r="F46" s="210">
        <v>2857</v>
      </c>
      <c r="G46" s="211">
        <v>2674</v>
      </c>
      <c r="H46" s="211">
        <v>1002</v>
      </c>
      <c r="I46" s="230">
        <v>2314</v>
      </c>
      <c r="J46" s="240">
        <v>32.293432802079799</v>
      </c>
      <c r="K46" s="240">
        <v>30.224935006216796</v>
      </c>
      <c r="L46" s="240">
        <v>11.325873177348253</v>
      </c>
      <c r="M46" s="241">
        <v>26.155759014355148</v>
      </c>
    </row>
    <row r="47" spans="1:13">
      <c r="A47" s="107">
        <v>405</v>
      </c>
      <c r="B47" s="227" t="s">
        <v>275</v>
      </c>
      <c r="C47" s="209">
        <v>1855</v>
      </c>
      <c r="D47" s="211">
        <v>1310</v>
      </c>
      <c r="E47" s="211">
        <v>545</v>
      </c>
      <c r="F47" s="210">
        <v>620</v>
      </c>
      <c r="G47" s="211">
        <v>508</v>
      </c>
      <c r="H47" s="211">
        <v>273</v>
      </c>
      <c r="I47" s="230">
        <v>454</v>
      </c>
      <c r="J47" s="240">
        <v>33.423180592991912</v>
      </c>
      <c r="K47" s="240">
        <v>27.385444743935309</v>
      </c>
      <c r="L47" s="240">
        <v>14.716981132075471</v>
      </c>
      <c r="M47" s="241">
        <v>24.474393530997304</v>
      </c>
    </row>
    <row r="48" spans="1:13">
      <c r="A48" s="107">
        <v>451</v>
      </c>
      <c r="B48" s="227" t="s">
        <v>276</v>
      </c>
      <c r="C48" s="209">
        <v>4153</v>
      </c>
      <c r="D48" s="211">
        <v>2852</v>
      </c>
      <c r="E48" s="211">
        <v>1301</v>
      </c>
      <c r="F48" s="210">
        <v>1117</v>
      </c>
      <c r="G48" s="211">
        <v>1062</v>
      </c>
      <c r="H48" s="211">
        <v>307</v>
      </c>
      <c r="I48" s="230">
        <v>1667</v>
      </c>
      <c r="J48" s="240">
        <v>26.896219600288948</v>
      </c>
      <c r="K48" s="240">
        <v>25.571875752468095</v>
      </c>
      <c r="L48" s="240">
        <v>7.3922465687454855</v>
      </c>
      <c r="M48" s="241">
        <v>40.139658078497469</v>
      </c>
    </row>
    <row r="49" spans="1:13">
      <c r="A49" s="107">
        <v>452</v>
      </c>
      <c r="B49" s="227" t="s">
        <v>277</v>
      </c>
      <c r="C49" s="209">
        <v>4164</v>
      </c>
      <c r="D49" s="211">
        <v>2658</v>
      </c>
      <c r="E49" s="211">
        <v>1506</v>
      </c>
      <c r="F49" s="210">
        <v>1133</v>
      </c>
      <c r="G49" s="211">
        <v>1154</v>
      </c>
      <c r="H49" s="211">
        <v>375</v>
      </c>
      <c r="I49" s="230">
        <v>1502</v>
      </c>
      <c r="J49" s="240">
        <v>27.209414024975985</v>
      </c>
      <c r="K49" s="240">
        <v>27.713736791546591</v>
      </c>
      <c r="L49" s="240">
        <v>9.0057636887608066</v>
      </c>
      <c r="M49" s="241">
        <v>36.07108549471662</v>
      </c>
    </row>
    <row r="50" spans="1:13">
      <c r="A50" s="107">
        <v>453</v>
      </c>
      <c r="B50" s="227" t="s">
        <v>278</v>
      </c>
      <c r="C50" s="209">
        <v>10632</v>
      </c>
      <c r="D50" s="211">
        <v>7314</v>
      </c>
      <c r="E50" s="211">
        <v>3318</v>
      </c>
      <c r="F50" s="210">
        <v>3199</v>
      </c>
      <c r="G50" s="211">
        <v>2166</v>
      </c>
      <c r="H50" s="211">
        <v>336</v>
      </c>
      <c r="I50" s="230">
        <v>4931</v>
      </c>
      <c r="J50" s="240">
        <v>30.088412340105343</v>
      </c>
      <c r="K50" s="240">
        <v>20.372460496613996</v>
      </c>
      <c r="L50" s="240">
        <v>3.1602708803611739</v>
      </c>
      <c r="M50" s="241">
        <v>46.378856282919486</v>
      </c>
    </row>
    <row r="51" spans="1:13">
      <c r="A51" s="107">
        <v>454</v>
      </c>
      <c r="B51" s="227" t="s">
        <v>279</v>
      </c>
      <c r="C51" s="209">
        <v>14967</v>
      </c>
      <c r="D51" s="211">
        <v>10881</v>
      </c>
      <c r="E51" s="211">
        <v>4086</v>
      </c>
      <c r="F51" s="210">
        <v>2967</v>
      </c>
      <c r="G51" s="211">
        <v>4220</v>
      </c>
      <c r="H51" s="211">
        <v>1103</v>
      </c>
      <c r="I51" s="230">
        <v>6677</v>
      </c>
      <c r="J51" s="240">
        <v>19.823611946281819</v>
      </c>
      <c r="K51" s="240">
        <v>28.195363132224227</v>
      </c>
      <c r="L51" s="240">
        <v>7.3695463352709289</v>
      </c>
      <c r="M51" s="241">
        <v>44.611478586223022</v>
      </c>
    </row>
    <row r="52" spans="1:13">
      <c r="A52" s="107">
        <v>455</v>
      </c>
      <c r="B52" s="227" t="s">
        <v>280</v>
      </c>
      <c r="C52" s="209">
        <v>1524</v>
      </c>
      <c r="D52" s="211">
        <v>982</v>
      </c>
      <c r="E52" s="211">
        <v>542</v>
      </c>
      <c r="F52" s="210">
        <v>352</v>
      </c>
      <c r="G52" s="211">
        <v>448</v>
      </c>
      <c r="H52" s="211">
        <v>191</v>
      </c>
      <c r="I52" s="230">
        <v>533</v>
      </c>
      <c r="J52" s="240">
        <v>23.097112860892388</v>
      </c>
      <c r="K52" s="240">
        <v>29.396325459317584</v>
      </c>
      <c r="L52" s="240">
        <v>12.532808398950131</v>
      </c>
      <c r="M52" s="241">
        <v>34.973753280839894</v>
      </c>
    </row>
    <row r="53" spans="1:13">
      <c r="A53" s="107">
        <v>456</v>
      </c>
      <c r="B53" s="227" t="s">
        <v>281</v>
      </c>
      <c r="C53" s="209">
        <v>5790</v>
      </c>
      <c r="D53" s="211">
        <v>3984</v>
      </c>
      <c r="E53" s="211">
        <v>1806</v>
      </c>
      <c r="F53" s="210">
        <v>1280</v>
      </c>
      <c r="G53" s="211">
        <v>2095</v>
      </c>
      <c r="H53" s="211">
        <v>412</v>
      </c>
      <c r="I53" s="230">
        <v>2003</v>
      </c>
      <c r="J53" s="240">
        <v>22.107081174438687</v>
      </c>
      <c r="K53" s="240">
        <v>36.183074265975819</v>
      </c>
      <c r="L53" s="240">
        <v>7.1157167530224523</v>
      </c>
      <c r="M53" s="241">
        <v>34.594127806563037</v>
      </c>
    </row>
    <row r="54" spans="1:13">
      <c r="A54" s="107">
        <v>457</v>
      </c>
      <c r="B54" s="227" t="s">
        <v>282</v>
      </c>
      <c r="C54" s="209">
        <v>3766</v>
      </c>
      <c r="D54" s="211">
        <v>2684</v>
      </c>
      <c r="E54" s="211">
        <v>1082</v>
      </c>
      <c r="F54" s="210">
        <v>693</v>
      </c>
      <c r="G54" s="211">
        <v>1127</v>
      </c>
      <c r="H54" s="211">
        <v>309</v>
      </c>
      <c r="I54" s="230">
        <v>1637</v>
      </c>
      <c r="J54" s="240">
        <v>18.401486988847584</v>
      </c>
      <c r="K54" s="240">
        <v>29.925650557620816</v>
      </c>
      <c r="L54" s="240">
        <v>8.2049920339883169</v>
      </c>
      <c r="M54" s="241">
        <v>43.467870419543281</v>
      </c>
    </row>
    <row r="55" spans="1:13">
      <c r="A55" s="107">
        <v>458</v>
      </c>
      <c r="B55" s="227" t="s">
        <v>283</v>
      </c>
      <c r="C55" s="209">
        <v>3842</v>
      </c>
      <c r="D55" s="211">
        <v>2708</v>
      </c>
      <c r="E55" s="211">
        <v>1134</v>
      </c>
      <c r="F55" s="210">
        <v>1051</v>
      </c>
      <c r="G55" s="211">
        <v>1008</v>
      </c>
      <c r="H55" s="211">
        <v>198</v>
      </c>
      <c r="I55" s="230">
        <v>1585</v>
      </c>
      <c r="J55" s="240">
        <v>27.355543987506508</v>
      </c>
      <c r="K55" s="240">
        <v>26.236335242061426</v>
      </c>
      <c r="L55" s="240">
        <v>5.1535658511192084</v>
      </c>
      <c r="M55" s="241">
        <v>41.254554919312859</v>
      </c>
    </row>
    <row r="56" spans="1:13">
      <c r="A56" s="107">
        <v>459</v>
      </c>
      <c r="B56" s="227" t="s">
        <v>284</v>
      </c>
      <c r="C56" s="209">
        <v>17707</v>
      </c>
      <c r="D56" s="211">
        <v>11697</v>
      </c>
      <c r="E56" s="211">
        <v>6010</v>
      </c>
      <c r="F56" s="210">
        <v>4493</v>
      </c>
      <c r="G56" s="211">
        <v>4053</v>
      </c>
      <c r="H56" s="211">
        <v>807</v>
      </c>
      <c r="I56" s="230">
        <v>8354</v>
      </c>
      <c r="J56" s="240">
        <v>25.374145818038063</v>
      </c>
      <c r="K56" s="240">
        <v>22.889252837860735</v>
      </c>
      <c r="L56" s="240">
        <v>4.5575196250070595</v>
      </c>
      <c r="M56" s="241">
        <v>47.179081719094142</v>
      </c>
    </row>
    <row r="57" spans="1:13">
      <c r="A57" s="107">
        <v>460</v>
      </c>
      <c r="B57" s="227" t="s">
        <v>285</v>
      </c>
      <c r="C57" s="209">
        <v>11205</v>
      </c>
      <c r="D57" s="211">
        <v>7462</v>
      </c>
      <c r="E57" s="211">
        <v>3743</v>
      </c>
      <c r="F57" s="210">
        <v>3057</v>
      </c>
      <c r="G57" s="211">
        <v>2412</v>
      </c>
      <c r="H57" s="211">
        <v>478</v>
      </c>
      <c r="I57" s="230">
        <v>5258</v>
      </c>
      <c r="J57" s="240">
        <v>27.282463186077646</v>
      </c>
      <c r="K57" s="240">
        <v>21.526104417670684</v>
      </c>
      <c r="L57" s="240">
        <v>4.2659526996876398</v>
      </c>
      <c r="M57" s="241">
        <v>46.925479696564032</v>
      </c>
    </row>
    <row r="58" spans="1:13">
      <c r="A58" s="107">
        <v>461</v>
      </c>
      <c r="B58" s="227" t="s">
        <v>286</v>
      </c>
      <c r="C58" s="209">
        <v>2505</v>
      </c>
      <c r="D58" s="211">
        <v>1989</v>
      </c>
      <c r="E58" s="211">
        <v>516</v>
      </c>
      <c r="F58" s="210">
        <v>528</v>
      </c>
      <c r="G58" s="211">
        <v>886</v>
      </c>
      <c r="H58" s="211">
        <v>174</v>
      </c>
      <c r="I58" s="230">
        <v>917</v>
      </c>
      <c r="J58" s="240">
        <v>21.077844311377245</v>
      </c>
      <c r="K58" s="240">
        <v>35.36926147704591</v>
      </c>
      <c r="L58" s="240">
        <v>6.9461077844311374</v>
      </c>
      <c r="M58" s="241">
        <v>36.606786427145707</v>
      </c>
    </row>
    <row r="59" spans="1:13">
      <c r="A59" s="107">
        <v>462</v>
      </c>
      <c r="B59" s="227" t="s">
        <v>287</v>
      </c>
      <c r="C59" s="236">
        <v>924</v>
      </c>
      <c r="D59" s="232">
        <v>546</v>
      </c>
      <c r="E59" s="232">
        <v>378</v>
      </c>
      <c r="F59" s="231">
        <v>175</v>
      </c>
      <c r="G59" s="232">
        <v>229</v>
      </c>
      <c r="H59" s="232">
        <v>63</v>
      </c>
      <c r="I59" s="233">
        <v>457</v>
      </c>
      <c r="J59" s="242">
        <v>18.939393939393938</v>
      </c>
      <c r="K59" s="242">
        <v>24.783549783549784</v>
      </c>
      <c r="L59" s="242">
        <v>6.8181818181818183</v>
      </c>
      <c r="M59" s="243">
        <v>49.458874458874462</v>
      </c>
    </row>
    <row r="60" spans="1:13">
      <c r="B60" s="208" t="s">
        <v>348</v>
      </c>
      <c r="C60" s="207"/>
      <c r="D60" s="207"/>
      <c r="E60" s="207"/>
      <c r="F60" s="207"/>
      <c r="G60" s="207"/>
      <c r="H60" s="207"/>
      <c r="I60" s="206"/>
      <c r="J60" s="207"/>
      <c r="K60" s="207"/>
      <c r="L60" s="207"/>
      <c r="M60" s="206" t="s">
        <v>289</v>
      </c>
    </row>
  </sheetData>
  <mergeCells count="6">
    <mergeCell ref="B3:M3"/>
    <mergeCell ref="C7:C8"/>
    <mergeCell ref="D7:E7"/>
    <mergeCell ref="J7:M7"/>
    <mergeCell ref="B7:B9"/>
    <mergeCell ref="F7:I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C385-D5A3-47D2-A5AB-311C80F33A04}">
  <sheetPr codeName="Tabelle15"/>
  <dimension ref="A1:K49"/>
  <sheetViews>
    <sheetView topLeftCell="A30" zoomScale="145" zoomScaleNormal="145" workbookViewId="0">
      <selection activeCell="A10" sqref="A10"/>
    </sheetView>
    <sheetView topLeftCell="A25" workbookViewId="1">
      <selection activeCell="I50" sqref="I50"/>
    </sheetView>
  </sheetViews>
  <sheetFormatPr baseColWidth="10" defaultRowHeight="13.5"/>
  <cols>
    <col min="2" max="2" width="28.75" customWidth="1"/>
    <col min="6" max="9" width="11.875" bestFit="1" customWidth="1"/>
  </cols>
  <sheetData>
    <row r="1" spans="2:11">
      <c r="B1" s="171" t="s">
        <v>349</v>
      </c>
    </row>
    <row r="2" spans="2:11">
      <c r="B2" s="171" t="s">
        <v>309</v>
      </c>
    </row>
    <row r="4" spans="2:11">
      <c r="B4" s="245" t="s">
        <v>4</v>
      </c>
    </row>
    <row r="5" spans="2:11">
      <c r="B5" s="244"/>
    </row>
    <row r="6" spans="2:11">
      <c r="B6" s="246" t="s">
        <v>310</v>
      </c>
    </row>
    <row r="7" spans="2:11">
      <c r="B7" s="246" t="s">
        <v>350</v>
      </c>
    </row>
    <row r="8" spans="2:11">
      <c r="B8" s="246"/>
    </row>
    <row r="9" spans="2:11">
      <c r="B9" s="246" t="s">
        <v>312</v>
      </c>
    </row>
    <row r="10" spans="2:11">
      <c r="B10" s="246" t="s">
        <v>351</v>
      </c>
    </row>
    <row r="11" spans="2:11">
      <c r="B11" s="244"/>
    </row>
    <row r="12" spans="2:11">
      <c r="B12" s="246" t="s">
        <v>314</v>
      </c>
    </row>
    <row r="13" spans="2:11" ht="14.25" thickBot="1"/>
    <row r="14" spans="2:11">
      <c r="B14" s="251" t="s">
        <v>130</v>
      </c>
      <c r="C14" s="297" t="s">
        <v>11</v>
      </c>
      <c r="D14" s="298"/>
      <c r="E14" s="298"/>
      <c r="F14" s="298"/>
      <c r="G14" s="298"/>
      <c r="H14" s="298"/>
      <c r="I14" s="298"/>
      <c r="J14" s="298"/>
      <c r="K14" s="299"/>
    </row>
    <row r="15" spans="2:11">
      <c r="B15" s="252" t="s">
        <v>315</v>
      </c>
      <c r="C15" s="300"/>
      <c r="D15" s="301"/>
      <c r="E15" s="301"/>
      <c r="F15" s="301"/>
      <c r="G15" s="301"/>
      <c r="H15" s="301"/>
      <c r="I15" s="301"/>
      <c r="J15" s="301"/>
      <c r="K15" s="302"/>
    </row>
    <row r="16" spans="2:11" ht="14.25" thickBot="1">
      <c r="B16" s="252" t="s">
        <v>316</v>
      </c>
      <c r="C16" s="303"/>
      <c r="D16" s="304"/>
      <c r="E16" s="304"/>
      <c r="F16" s="304"/>
      <c r="G16" s="304"/>
      <c r="H16" s="304"/>
      <c r="I16" s="304"/>
      <c r="J16" s="304"/>
      <c r="K16" s="305"/>
    </row>
    <row r="17" spans="2:11" ht="14.25" thickBot="1">
      <c r="B17" s="252" t="s">
        <v>317</v>
      </c>
      <c r="C17" s="306" t="s">
        <v>12</v>
      </c>
      <c r="D17" s="307"/>
      <c r="E17" s="308"/>
      <c r="F17" s="306" t="s">
        <v>13</v>
      </c>
      <c r="G17" s="307"/>
      <c r="H17" s="308"/>
      <c r="I17" s="306" t="s">
        <v>14</v>
      </c>
      <c r="J17" s="307"/>
      <c r="K17" s="309"/>
    </row>
    <row r="18" spans="2:11" ht="14.25" thickBot="1">
      <c r="B18" s="252" t="s">
        <v>318</v>
      </c>
      <c r="C18" s="247" t="s">
        <v>15</v>
      </c>
      <c r="D18" s="247" t="s">
        <v>16</v>
      </c>
      <c r="E18" s="247" t="s">
        <v>17</v>
      </c>
      <c r="F18" s="247" t="s">
        <v>15</v>
      </c>
      <c r="G18" s="247" t="s">
        <v>16</v>
      </c>
      <c r="H18" s="247" t="s">
        <v>17</v>
      </c>
      <c r="I18" s="247" t="s">
        <v>15</v>
      </c>
      <c r="J18" s="247" t="s">
        <v>16</v>
      </c>
      <c r="K18" s="254" t="s">
        <v>17</v>
      </c>
    </row>
    <row r="19" spans="2:11" ht="14.25" thickBot="1">
      <c r="B19" s="255" t="s">
        <v>319</v>
      </c>
      <c r="C19" s="248">
        <v>1</v>
      </c>
      <c r="D19" s="248">
        <v>2</v>
      </c>
      <c r="E19" s="248">
        <v>3</v>
      </c>
      <c r="F19" s="248">
        <v>4</v>
      </c>
      <c r="G19" s="248">
        <v>5</v>
      </c>
      <c r="H19" s="248">
        <v>6</v>
      </c>
      <c r="I19" s="248">
        <v>7</v>
      </c>
      <c r="J19" s="248">
        <v>8</v>
      </c>
      <c r="K19" s="256">
        <v>9</v>
      </c>
    </row>
    <row r="20" spans="2:11" ht="14.25" thickBot="1">
      <c r="B20" s="257"/>
      <c r="K20" s="253"/>
    </row>
    <row r="21" spans="2:11" ht="14.25" thickBot="1">
      <c r="B21" s="310" t="s">
        <v>320</v>
      </c>
      <c r="C21" s="311"/>
      <c r="D21" s="311"/>
      <c r="E21" s="311"/>
      <c r="F21" s="311"/>
      <c r="G21" s="311"/>
      <c r="H21" s="311"/>
      <c r="I21" s="311"/>
      <c r="J21" s="311"/>
      <c r="K21" s="312"/>
    </row>
    <row r="22" spans="2:11" ht="14.25" thickBot="1">
      <c r="B22" s="258" t="s">
        <v>28</v>
      </c>
      <c r="C22" s="249">
        <v>518606</v>
      </c>
      <c r="D22" s="249">
        <v>277298</v>
      </c>
      <c r="E22" s="249">
        <v>241308</v>
      </c>
      <c r="F22" s="249">
        <v>455669</v>
      </c>
      <c r="G22" s="249">
        <v>238188</v>
      </c>
      <c r="H22" s="249">
        <v>217481</v>
      </c>
      <c r="I22" s="249">
        <v>62632</v>
      </c>
      <c r="J22" s="249">
        <v>38889</v>
      </c>
      <c r="K22" s="259">
        <v>23743</v>
      </c>
    </row>
    <row r="23" spans="2:11" ht="14.25" thickBot="1">
      <c r="B23" s="260" t="s">
        <v>321</v>
      </c>
      <c r="C23" s="250">
        <v>64584</v>
      </c>
      <c r="D23" s="250">
        <v>37924</v>
      </c>
      <c r="E23" s="250">
        <v>26660</v>
      </c>
      <c r="F23" s="250">
        <v>47095</v>
      </c>
      <c r="G23" s="250">
        <v>26319</v>
      </c>
      <c r="H23" s="250">
        <v>20776</v>
      </c>
      <c r="I23" s="250">
        <v>17390</v>
      </c>
      <c r="J23" s="250">
        <v>11524</v>
      </c>
      <c r="K23" s="261">
        <v>5866</v>
      </c>
    </row>
    <row r="24" spans="2:11" ht="14.25" thickBot="1">
      <c r="B24" s="258" t="s">
        <v>322</v>
      </c>
      <c r="C24" s="249">
        <v>310570</v>
      </c>
      <c r="D24" s="249">
        <v>159277</v>
      </c>
      <c r="E24" s="249">
        <v>151293</v>
      </c>
      <c r="F24" s="249">
        <v>289832</v>
      </c>
      <c r="G24" s="249">
        <v>147005</v>
      </c>
      <c r="H24" s="249">
        <v>142827</v>
      </c>
      <c r="I24" s="249">
        <v>20633</v>
      </c>
      <c r="J24" s="249">
        <v>12210</v>
      </c>
      <c r="K24" s="259">
        <v>8423</v>
      </c>
    </row>
    <row r="25" spans="2:11" ht="14.25" thickBot="1">
      <c r="B25" s="260" t="s">
        <v>323</v>
      </c>
      <c r="C25" s="250">
        <v>97866</v>
      </c>
      <c r="D25" s="250">
        <v>52784</v>
      </c>
      <c r="E25" s="250">
        <v>45082</v>
      </c>
      <c r="F25" s="250">
        <v>89225</v>
      </c>
      <c r="G25" s="250">
        <v>48308</v>
      </c>
      <c r="H25" s="250">
        <v>40917</v>
      </c>
      <c r="I25" s="250">
        <v>8609</v>
      </c>
      <c r="J25" s="250">
        <v>4455</v>
      </c>
      <c r="K25" s="261">
        <v>4154</v>
      </c>
    </row>
    <row r="26" spans="2:11" ht="14.25" thickBot="1">
      <c r="B26" s="258" t="s">
        <v>324</v>
      </c>
      <c r="C26" s="249">
        <v>45586</v>
      </c>
      <c r="D26" s="249">
        <v>27313</v>
      </c>
      <c r="E26" s="249">
        <v>18273</v>
      </c>
      <c r="F26" s="249">
        <v>29517</v>
      </c>
      <c r="G26" s="249">
        <v>16556</v>
      </c>
      <c r="H26" s="249">
        <v>12961</v>
      </c>
      <c r="I26" s="249">
        <v>16000</v>
      </c>
      <c r="J26" s="249">
        <v>10700</v>
      </c>
      <c r="K26" s="259">
        <v>5300</v>
      </c>
    </row>
    <row r="27" spans="2:11" ht="14.25" thickBot="1">
      <c r="B27" s="310" t="s">
        <v>325</v>
      </c>
      <c r="C27" s="311"/>
      <c r="D27" s="311"/>
      <c r="E27" s="311"/>
      <c r="F27" s="311"/>
      <c r="G27" s="311"/>
      <c r="H27" s="311"/>
      <c r="I27" s="311"/>
      <c r="J27" s="311"/>
      <c r="K27" s="312"/>
    </row>
    <row r="28" spans="2:11" ht="14.25" thickBot="1">
      <c r="B28" s="258" t="s">
        <v>28</v>
      </c>
      <c r="C28" s="249">
        <v>328211</v>
      </c>
      <c r="D28" s="249">
        <v>172861</v>
      </c>
      <c r="E28" s="249">
        <v>155350</v>
      </c>
      <c r="F28" s="249">
        <v>289210</v>
      </c>
      <c r="G28" s="249">
        <v>149758</v>
      </c>
      <c r="H28" s="249">
        <v>139452</v>
      </c>
      <c r="I28" s="249">
        <v>38815</v>
      </c>
      <c r="J28" s="249">
        <v>22979</v>
      </c>
      <c r="K28" s="259">
        <v>15836</v>
      </c>
    </row>
    <row r="29" spans="2:11" ht="14.25" thickBot="1">
      <c r="B29" s="260" t="s">
        <v>321</v>
      </c>
      <c r="C29" s="250">
        <v>38679</v>
      </c>
      <c r="D29" s="250">
        <v>21914</v>
      </c>
      <c r="E29" s="250">
        <v>16765</v>
      </c>
      <c r="F29" s="250">
        <v>28124</v>
      </c>
      <c r="G29" s="250">
        <v>15193</v>
      </c>
      <c r="H29" s="250">
        <v>12931</v>
      </c>
      <c r="I29" s="250">
        <v>10501</v>
      </c>
      <c r="J29" s="250">
        <v>6680</v>
      </c>
      <c r="K29" s="261">
        <v>3821</v>
      </c>
    </row>
    <row r="30" spans="2:11" ht="14.25" thickBot="1">
      <c r="B30" s="258" t="s">
        <v>322</v>
      </c>
      <c r="C30" s="249">
        <v>186646</v>
      </c>
      <c r="D30" s="249">
        <v>93912</v>
      </c>
      <c r="E30" s="249">
        <v>92734</v>
      </c>
      <c r="F30" s="249">
        <v>174020</v>
      </c>
      <c r="G30" s="249">
        <v>86745</v>
      </c>
      <c r="H30" s="249">
        <v>87275</v>
      </c>
      <c r="I30" s="249">
        <v>12561</v>
      </c>
      <c r="J30" s="249">
        <v>7133</v>
      </c>
      <c r="K30" s="259">
        <v>5428</v>
      </c>
    </row>
    <row r="31" spans="2:11" ht="14.25" thickBot="1">
      <c r="B31" s="260" t="s">
        <v>323</v>
      </c>
      <c r="C31" s="250">
        <v>76061</v>
      </c>
      <c r="D31" s="250">
        <v>41179</v>
      </c>
      <c r="E31" s="250">
        <v>34882</v>
      </c>
      <c r="F31" s="250">
        <v>69350</v>
      </c>
      <c r="G31" s="250">
        <v>37763</v>
      </c>
      <c r="H31" s="250">
        <v>31587</v>
      </c>
      <c r="I31" s="250">
        <v>6687</v>
      </c>
      <c r="J31" s="250">
        <v>3402</v>
      </c>
      <c r="K31" s="261">
        <v>3285</v>
      </c>
    </row>
    <row r="32" spans="2:11" ht="14.25" thickBot="1">
      <c r="B32" s="262" t="s">
        <v>324</v>
      </c>
      <c r="C32" s="263">
        <v>26825</v>
      </c>
      <c r="D32" s="263">
        <v>15856</v>
      </c>
      <c r="E32" s="263">
        <v>10969</v>
      </c>
      <c r="F32" s="263">
        <v>17716</v>
      </c>
      <c r="G32" s="263">
        <v>10057</v>
      </c>
      <c r="H32" s="263">
        <v>7659</v>
      </c>
      <c r="I32" s="263">
        <v>9066</v>
      </c>
      <c r="J32" s="263">
        <v>5764</v>
      </c>
      <c r="K32" s="264">
        <v>3302</v>
      </c>
    </row>
    <row r="33" spans="1:11" ht="14.25" thickBot="1">
      <c r="B33" s="369" t="s">
        <v>354</v>
      </c>
    </row>
    <row r="34" spans="1:11" ht="14.25" thickBot="1">
      <c r="B34" s="258" t="s">
        <v>28</v>
      </c>
      <c r="C34">
        <f>C22-C28</f>
        <v>190395</v>
      </c>
      <c r="D34">
        <f t="shared" ref="D34:K34" si="0">D22-D28</f>
        <v>104437</v>
      </c>
      <c r="E34">
        <f t="shared" si="0"/>
        <v>85958</v>
      </c>
      <c r="F34">
        <f t="shared" si="0"/>
        <v>166459</v>
      </c>
      <c r="G34">
        <f t="shared" si="0"/>
        <v>88430</v>
      </c>
      <c r="H34">
        <f>H22-H28</f>
        <v>78029</v>
      </c>
      <c r="I34">
        <f t="shared" si="0"/>
        <v>23817</v>
      </c>
      <c r="J34">
        <f t="shared" si="0"/>
        <v>15910</v>
      </c>
      <c r="K34">
        <f t="shared" si="0"/>
        <v>7907</v>
      </c>
    </row>
    <row r="35" spans="1:11" ht="14.25" thickBot="1">
      <c r="B35" s="260" t="s">
        <v>321</v>
      </c>
      <c r="C35">
        <f t="shared" ref="C35:K35" si="1">C23-C29</f>
        <v>25905</v>
      </c>
      <c r="D35">
        <f t="shared" si="1"/>
        <v>16010</v>
      </c>
      <c r="E35">
        <f t="shared" si="1"/>
        <v>9895</v>
      </c>
      <c r="F35">
        <f t="shared" si="1"/>
        <v>18971</v>
      </c>
      <c r="G35">
        <f t="shared" si="1"/>
        <v>11126</v>
      </c>
      <c r="H35">
        <f t="shared" si="1"/>
        <v>7845</v>
      </c>
      <c r="I35">
        <f t="shared" si="1"/>
        <v>6889</v>
      </c>
      <c r="J35">
        <f t="shared" si="1"/>
        <v>4844</v>
      </c>
      <c r="K35">
        <f t="shared" si="1"/>
        <v>2045</v>
      </c>
    </row>
    <row r="36" spans="1:11" ht="14.25" thickBot="1">
      <c r="B36" s="258" t="s">
        <v>322</v>
      </c>
      <c r="C36">
        <f t="shared" ref="C36:K36" si="2">C24-C30</f>
        <v>123924</v>
      </c>
      <c r="D36">
        <f t="shared" si="2"/>
        <v>65365</v>
      </c>
      <c r="E36">
        <f t="shared" si="2"/>
        <v>58559</v>
      </c>
      <c r="F36">
        <f t="shared" si="2"/>
        <v>115812</v>
      </c>
      <c r="G36">
        <f t="shared" si="2"/>
        <v>60260</v>
      </c>
      <c r="H36">
        <f t="shared" si="2"/>
        <v>55552</v>
      </c>
      <c r="I36">
        <f t="shared" si="2"/>
        <v>8072</v>
      </c>
      <c r="J36">
        <f t="shared" si="2"/>
        <v>5077</v>
      </c>
      <c r="K36">
        <f t="shared" si="2"/>
        <v>2995</v>
      </c>
    </row>
    <row r="37" spans="1:11" ht="14.25" thickBot="1">
      <c r="B37" s="260" t="s">
        <v>323</v>
      </c>
      <c r="C37">
        <f t="shared" ref="C37:K37" si="3">C25-C31</f>
        <v>21805</v>
      </c>
      <c r="D37">
        <f t="shared" si="3"/>
        <v>11605</v>
      </c>
      <c r="E37">
        <f t="shared" si="3"/>
        <v>10200</v>
      </c>
      <c r="F37">
        <f t="shared" si="3"/>
        <v>19875</v>
      </c>
      <c r="G37">
        <f t="shared" si="3"/>
        <v>10545</v>
      </c>
      <c r="H37">
        <f t="shared" si="3"/>
        <v>9330</v>
      </c>
      <c r="I37">
        <f t="shared" si="3"/>
        <v>1922</v>
      </c>
      <c r="J37">
        <f t="shared" si="3"/>
        <v>1053</v>
      </c>
      <c r="K37">
        <f t="shared" si="3"/>
        <v>869</v>
      </c>
    </row>
    <row r="38" spans="1:11" ht="14.25" thickBot="1">
      <c r="B38" s="262" t="s">
        <v>324</v>
      </c>
      <c r="C38">
        <f t="shared" ref="C38:K38" si="4">C26-C32</f>
        <v>18761</v>
      </c>
      <c r="D38">
        <f t="shared" si="4"/>
        <v>11457</v>
      </c>
      <c r="E38">
        <f t="shared" si="4"/>
        <v>7304</v>
      </c>
      <c r="F38">
        <f t="shared" si="4"/>
        <v>11801</v>
      </c>
      <c r="G38">
        <f t="shared" si="4"/>
        <v>6499</v>
      </c>
      <c r="H38">
        <f t="shared" si="4"/>
        <v>5302</v>
      </c>
      <c r="I38">
        <f t="shared" si="4"/>
        <v>6934</v>
      </c>
      <c r="J38">
        <f t="shared" si="4"/>
        <v>4936</v>
      </c>
      <c r="K38">
        <f t="shared" si="4"/>
        <v>1998</v>
      </c>
    </row>
    <row r="42" spans="1:11">
      <c r="B42" s="246" t="s">
        <v>326</v>
      </c>
    </row>
    <row r="45" spans="1:11">
      <c r="B45" t="s">
        <v>352</v>
      </c>
    </row>
    <row r="47" spans="1:11">
      <c r="C47" s="204" t="s">
        <v>28</v>
      </c>
      <c r="D47" s="204" t="s">
        <v>89</v>
      </c>
      <c r="E47" s="204" t="s">
        <v>90</v>
      </c>
      <c r="F47" s="204" t="s">
        <v>91</v>
      </c>
      <c r="G47" s="204" t="s">
        <v>92</v>
      </c>
      <c r="H47" s="204" t="s">
        <v>93</v>
      </c>
      <c r="I47" s="204" t="s">
        <v>131</v>
      </c>
    </row>
    <row r="48" spans="1:11">
      <c r="A48">
        <v>241001</v>
      </c>
      <c r="B48" t="s">
        <v>353</v>
      </c>
      <c r="C48">
        <f>I28</f>
        <v>38815</v>
      </c>
      <c r="D48">
        <f t="shared" ref="D48:E48" si="5">J28</f>
        <v>22979</v>
      </c>
      <c r="E48">
        <f t="shared" si="5"/>
        <v>15836</v>
      </c>
      <c r="F48">
        <f>I31/C48*100</f>
        <v>17.227875821203142</v>
      </c>
      <c r="G48">
        <f>I30/C48*100</f>
        <v>32.36120056679119</v>
      </c>
      <c r="H48">
        <f>I29/C48*100</f>
        <v>27.053973979131779</v>
      </c>
      <c r="I48">
        <f>I32/C48*100</f>
        <v>23.356949632873889</v>
      </c>
    </row>
    <row r="49" spans="1:9">
      <c r="A49">
        <v>241999</v>
      </c>
      <c r="B49" t="s">
        <v>354</v>
      </c>
      <c r="C49">
        <f>I34</f>
        <v>23817</v>
      </c>
      <c r="D49">
        <f t="shared" ref="D49:E49" si="6">J34</f>
        <v>15910</v>
      </c>
      <c r="E49">
        <f t="shared" si="6"/>
        <v>7907</v>
      </c>
      <c r="F49">
        <f>I37/C49*100</f>
        <v>8.0698660620565139</v>
      </c>
      <c r="G49">
        <f>I36/C49*100</f>
        <v>33.891757987991774</v>
      </c>
      <c r="H49">
        <f>I35/C49*100</f>
        <v>28.924717638661463</v>
      </c>
      <c r="I49">
        <f>I38/C49*100</f>
        <v>29.113658311290251</v>
      </c>
    </row>
  </sheetData>
  <mergeCells count="6">
    <mergeCell ref="B27:K27"/>
    <mergeCell ref="C14:K16"/>
    <mergeCell ref="C17:E17"/>
    <mergeCell ref="F17:H17"/>
    <mergeCell ref="I17:K17"/>
    <mergeCell ref="B21:K2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8647-29DC-4C47-9198-89B7A44CF126}">
  <sheetPr codeName="Tabelle5"/>
  <dimension ref="A1:I47"/>
  <sheetViews>
    <sheetView workbookViewId="0">
      <selection activeCell="H8" sqref="F7:H8"/>
    </sheetView>
    <sheetView workbookViewId="1"/>
  </sheetViews>
  <sheetFormatPr baseColWidth="10" defaultRowHeight="13.5"/>
  <cols>
    <col min="2" max="2" width="16.25" customWidth="1"/>
    <col min="3" max="3" width="29.375" bestFit="1" customWidth="1"/>
  </cols>
  <sheetData>
    <row r="1" spans="1:9" ht="15">
      <c r="A1" t="s">
        <v>220</v>
      </c>
      <c r="B1" s="109" t="s">
        <v>224</v>
      </c>
      <c r="C1" s="109" t="s">
        <v>221</v>
      </c>
      <c r="D1" s="109" t="s">
        <v>222</v>
      </c>
    </row>
    <row r="2" spans="1:9" ht="15">
      <c r="A2" s="120">
        <v>101</v>
      </c>
      <c r="B2" s="109">
        <v>3101</v>
      </c>
      <c r="C2" s="109" t="s">
        <v>132</v>
      </c>
      <c r="D2" s="110">
        <f>VLOOKUP(A2,'2019_C4_Zeitreihe'!$A$10:$F$61,6,FALSE)</f>
        <v>23.438200233037556</v>
      </c>
      <c r="F2" s="120">
        <v>0</v>
      </c>
      <c r="G2" s="109">
        <v>0</v>
      </c>
      <c r="H2" s="109" t="s">
        <v>130</v>
      </c>
      <c r="I2" s="110">
        <f>VLOOKUP(F2,'2019_C4_Zeitreihe'!$A$10:$F$61,6,FALSE)</f>
        <v>11.298843327313078</v>
      </c>
    </row>
    <row r="3" spans="1:9" ht="15">
      <c r="A3" s="120">
        <v>102</v>
      </c>
      <c r="B3" s="109">
        <v>3102</v>
      </c>
      <c r="C3" s="109" t="s">
        <v>133</v>
      </c>
      <c r="D3" s="110">
        <f>VLOOKUP(A3,'2019_C4_Zeitreihe'!$A$10:$F$61,6,FALSE)</f>
        <v>8.5317042342532119</v>
      </c>
      <c r="F3" s="120">
        <v>241</v>
      </c>
      <c r="G3" s="109">
        <v>241</v>
      </c>
      <c r="H3" s="109" t="s">
        <v>137</v>
      </c>
      <c r="I3" s="110">
        <f>VLOOKUP(F3,'2019_C4_Zeitreihe'!$A$10:$F$61,6,FALSE)</f>
        <v>13.260450796055123</v>
      </c>
    </row>
    <row r="4" spans="1:9" ht="15">
      <c r="A4" s="120">
        <v>103</v>
      </c>
      <c r="B4" s="109">
        <v>3103</v>
      </c>
      <c r="C4" s="109" t="s">
        <v>134</v>
      </c>
      <c r="D4" s="110">
        <f>VLOOKUP(A4,'2019_C4_Zeitreihe'!$A$10:$F$61,6,FALSE)</f>
        <v>23.930793157076206</v>
      </c>
    </row>
    <row r="5" spans="1:9" ht="15">
      <c r="A5" s="120">
        <v>151</v>
      </c>
      <c r="B5" s="109">
        <v>3151</v>
      </c>
      <c r="C5" s="109" t="s">
        <v>94</v>
      </c>
      <c r="D5" s="110">
        <f>VLOOKUP(A5,'2019_C4_Zeitreihe'!$A$10:$F$61,6,FALSE)</f>
        <v>16.710526315789473</v>
      </c>
    </row>
    <row r="6" spans="1:9" ht="15">
      <c r="A6" s="120">
        <v>153</v>
      </c>
      <c r="B6" s="109">
        <v>3153</v>
      </c>
      <c r="C6" s="109" t="s">
        <v>96</v>
      </c>
      <c r="D6" s="110">
        <f>VLOOKUP(A6,'2019_C4_Zeitreihe'!$A$10:$F$61,6,FALSE)</f>
        <v>16.67201025969862</v>
      </c>
    </row>
    <row r="7" spans="1:9" ht="15">
      <c r="A7" s="120">
        <v>154</v>
      </c>
      <c r="B7" s="109">
        <v>3154</v>
      </c>
      <c r="C7" s="109" t="s">
        <v>97</v>
      </c>
      <c r="D7" s="110">
        <f>VLOOKUP(A7,'2019_C4_Zeitreihe'!$A$10:$F$61,6,FALSE)</f>
        <v>12.780989081567116</v>
      </c>
    </row>
    <row r="8" spans="1:9" ht="15">
      <c r="A8" s="120">
        <v>155</v>
      </c>
      <c r="B8" s="109">
        <v>3155</v>
      </c>
      <c r="C8" s="109" t="s">
        <v>98</v>
      </c>
      <c r="D8" s="110">
        <f>VLOOKUP(A8,'2019_C4_Zeitreihe'!$A$10:$F$61,6,FALSE)</f>
        <v>9.6239265620373118</v>
      </c>
    </row>
    <row r="9" spans="1:9" ht="15">
      <c r="A9" s="120">
        <v>157</v>
      </c>
      <c r="B9" s="109">
        <v>3157</v>
      </c>
      <c r="C9" s="109" t="s">
        <v>99</v>
      </c>
      <c r="D9" s="110">
        <f>VLOOKUP(A9,'2019_C4_Zeitreihe'!$A$10:$F$61,6,FALSE)</f>
        <v>6.0578931662190394</v>
      </c>
    </row>
    <row r="10" spans="1:9" ht="15">
      <c r="A10" s="120">
        <v>158</v>
      </c>
      <c r="B10" s="109">
        <v>3158</v>
      </c>
      <c r="C10" s="109" t="s">
        <v>100</v>
      </c>
      <c r="D10" s="110">
        <f>VLOOKUP(A10,'2019_C4_Zeitreihe'!$A$10:$F$61,6,FALSE)</f>
        <v>12.781456953642385</v>
      </c>
    </row>
    <row r="11" spans="1:9" ht="15">
      <c r="A11" s="120">
        <v>159</v>
      </c>
      <c r="B11" s="109">
        <v>3159</v>
      </c>
      <c r="C11" s="109" t="s">
        <v>95</v>
      </c>
      <c r="D11" s="110">
        <f>VLOOKUP(A11,'2019_C4_Zeitreihe'!$A$10:$F$61,6,FALSE)</f>
        <v>28.582010582010582</v>
      </c>
    </row>
    <row r="12" spans="1:9" ht="15">
      <c r="A12" s="120">
        <v>241001</v>
      </c>
      <c r="B12" s="109">
        <v>3241001</v>
      </c>
      <c r="C12" s="109" t="s">
        <v>162</v>
      </c>
      <c r="D12" s="110">
        <f>VLOOKUP(A12,'2019_C4_Zeitreihe'!$A$10:$F$61,6,FALSE)</f>
        <v>16.441605839416059</v>
      </c>
    </row>
    <row r="13" spans="1:9" ht="15">
      <c r="A13" s="120">
        <v>241999</v>
      </c>
      <c r="B13" s="109">
        <v>3241999</v>
      </c>
      <c r="C13" s="109" t="s">
        <v>163</v>
      </c>
      <c r="D13" s="110">
        <f>VLOOKUP(A13,'2019_C4_Zeitreihe'!$A$10:$F$61,6,FALSE)</f>
        <v>7.8071233856191622</v>
      </c>
    </row>
    <row r="14" spans="1:9" ht="15">
      <c r="A14" s="120">
        <v>251</v>
      </c>
      <c r="B14" s="109">
        <v>3251</v>
      </c>
      <c r="C14" s="109" t="s">
        <v>101</v>
      </c>
      <c r="D14" s="110">
        <f>VLOOKUP(A14,'2019_C4_Zeitreihe'!$A$10:$F$61,6,FALSE)</f>
        <v>7.0395371263259401</v>
      </c>
    </row>
    <row r="15" spans="1:9" ht="15">
      <c r="A15" s="120">
        <v>252</v>
      </c>
      <c r="B15" s="109">
        <v>3252</v>
      </c>
      <c r="C15" s="109" t="s">
        <v>102</v>
      </c>
      <c r="D15" s="110">
        <f>VLOOKUP(A15,'2019_C4_Zeitreihe'!$A$10:$F$61,6,FALSE)</f>
        <v>10.784797630799606</v>
      </c>
    </row>
    <row r="16" spans="1:9" ht="15">
      <c r="A16" s="120">
        <v>254</v>
      </c>
      <c r="B16" s="109">
        <v>3254</v>
      </c>
      <c r="C16" s="109" t="s">
        <v>103</v>
      </c>
      <c r="D16" s="110">
        <f>VLOOKUP(A16,'2019_C4_Zeitreihe'!$A$10:$F$61,6,FALSE)</f>
        <v>16.739025566811385</v>
      </c>
    </row>
    <row r="17" spans="1:4" ht="15">
      <c r="A17" s="120">
        <v>255</v>
      </c>
      <c r="B17" s="109">
        <v>3255</v>
      </c>
      <c r="C17" s="109" t="s">
        <v>104</v>
      </c>
      <c r="D17" s="110">
        <f>VLOOKUP(A17,'2019_C4_Zeitreihe'!$A$10:$F$61,6,FALSE)</f>
        <v>12.737508796622096</v>
      </c>
    </row>
    <row r="18" spans="1:4" ht="15">
      <c r="A18" s="120">
        <v>256</v>
      </c>
      <c r="B18" s="109">
        <v>3256</v>
      </c>
      <c r="C18" s="109" t="s">
        <v>105</v>
      </c>
      <c r="D18" s="110">
        <f>VLOOKUP(A18,'2019_C4_Zeitreihe'!$A$10:$F$61,6,FALSE)</f>
        <v>5.7732926543065011</v>
      </c>
    </row>
    <row r="19" spans="1:4" ht="15">
      <c r="A19" s="120">
        <v>257</v>
      </c>
      <c r="B19" s="109">
        <v>3257</v>
      </c>
      <c r="C19" s="109" t="s">
        <v>106</v>
      </c>
      <c r="D19" s="110">
        <f>VLOOKUP(A19,'2019_C4_Zeitreihe'!$A$10:$F$61,6,FALSE)</f>
        <v>8.6473298997018162</v>
      </c>
    </row>
    <row r="20" spans="1:4" ht="15">
      <c r="A20" s="120">
        <v>351</v>
      </c>
      <c r="B20" s="109">
        <v>3351</v>
      </c>
      <c r="C20" s="109" t="s">
        <v>107</v>
      </c>
      <c r="D20" s="110">
        <f>VLOOKUP(A20,'2019_C4_Zeitreihe'!$A$10:$F$61,6,FALSE)</f>
        <v>14.088900441902782</v>
      </c>
    </row>
    <row r="21" spans="1:4" ht="15">
      <c r="A21" s="120">
        <v>352</v>
      </c>
      <c r="B21" s="109">
        <v>3352</v>
      </c>
      <c r="C21" s="109" t="s">
        <v>108</v>
      </c>
      <c r="D21" s="110">
        <f>VLOOKUP(A21,'2019_C4_Zeitreihe'!$A$10:$F$61,6,FALSE)</f>
        <v>6.4289066166119193</v>
      </c>
    </row>
    <row r="22" spans="1:4" ht="15">
      <c r="A22" s="120">
        <v>353</v>
      </c>
      <c r="B22" s="109">
        <v>3353</v>
      </c>
      <c r="C22" s="109" t="s">
        <v>109</v>
      </c>
      <c r="D22" s="110">
        <f>VLOOKUP(A22,'2019_C4_Zeitreihe'!$A$10:$F$61,6,FALSE)</f>
        <v>7.0402298850574709</v>
      </c>
    </row>
    <row r="23" spans="1:4" ht="15">
      <c r="A23" s="120">
        <v>354</v>
      </c>
      <c r="B23" s="109">
        <v>3354</v>
      </c>
      <c r="C23" s="109" t="s">
        <v>110</v>
      </c>
      <c r="D23" s="110">
        <f>VLOOKUP(A23,'2019_C4_Zeitreihe'!$A$10:$F$61,6,FALSE)</f>
        <v>9.5371669004207575</v>
      </c>
    </row>
    <row r="24" spans="1:4" ht="15">
      <c r="A24" s="120">
        <v>355</v>
      </c>
      <c r="B24" s="109">
        <v>3355</v>
      </c>
      <c r="C24" s="109" t="s">
        <v>111</v>
      </c>
      <c r="D24" s="110">
        <f>VLOOKUP(A24,'2019_C4_Zeitreihe'!$A$10:$F$61,6,FALSE)</f>
        <v>13.553676658980272</v>
      </c>
    </row>
    <row r="25" spans="1:4" ht="15">
      <c r="A25" s="120">
        <v>356</v>
      </c>
      <c r="B25" s="109">
        <v>3356</v>
      </c>
      <c r="C25" s="109" t="s">
        <v>112</v>
      </c>
      <c r="D25" s="110">
        <f>VLOOKUP(A25,'2019_C4_Zeitreihe'!$A$10:$F$61,6,FALSE)</f>
        <v>9.4206549118387901</v>
      </c>
    </row>
    <row r="26" spans="1:4" ht="15">
      <c r="A26" s="120">
        <v>357</v>
      </c>
      <c r="B26" s="109">
        <v>3357</v>
      </c>
      <c r="C26" s="109" t="s">
        <v>113</v>
      </c>
      <c r="D26" s="110">
        <f>VLOOKUP(A26,'2019_C4_Zeitreihe'!$A$10:$F$61,6,FALSE)</f>
        <v>8.878618341036244</v>
      </c>
    </row>
    <row r="27" spans="1:4" ht="15">
      <c r="A27" s="120">
        <v>358</v>
      </c>
      <c r="B27" s="109">
        <v>3358</v>
      </c>
      <c r="C27" s="109" t="s">
        <v>114</v>
      </c>
      <c r="D27" s="110">
        <f>VLOOKUP(A27,'2019_C4_Zeitreihe'!$A$10:$F$61,6,FALSE)</f>
        <v>7.4676089517078914</v>
      </c>
    </row>
    <row r="28" spans="1:4" ht="15">
      <c r="A28" s="120">
        <v>359</v>
      </c>
      <c r="B28" s="109">
        <v>3359</v>
      </c>
      <c r="C28" s="109" t="s">
        <v>115</v>
      </c>
      <c r="D28" s="110">
        <f>VLOOKUP(A28,'2019_C4_Zeitreihe'!$A$10:$F$61,6,FALSE)</f>
        <v>8.2904313864725729</v>
      </c>
    </row>
    <row r="29" spans="1:4" ht="15">
      <c r="A29" s="120">
        <v>360</v>
      </c>
      <c r="B29" s="109">
        <v>3360</v>
      </c>
      <c r="C29" s="109" t="s">
        <v>116</v>
      </c>
      <c r="D29" s="110">
        <f>VLOOKUP(A29,'2019_C4_Zeitreihe'!$A$10:$F$61,6,FALSE)</f>
        <v>14.489164086687307</v>
      </c>
    </row>
    <row r="30" spans="1:4" ht="15">
      <c r="A30" s="120">
        <v>361</v>
      </c>
      <c r="B30" s="109">
        <v>3361</v>
      </c>
      <c r="C30" s="109" t="s">
        <v>117</v>
      </c>
      <c r="D30" s="110">
        <f>VLOOKUP(A30,'2019_C4_Zeitreihe'!$A$10:$F$61,6,FALSE)</f>
        <v>8.1186094069529648</v>
      </c>
    </row>
    <row r="31" spans="1:4" ht="15">
      <c r="A31" s="120">
        <v>401</v>
      </c>
      <c r="B31" s="109">
        <v>3401</v>
      </c>
      <c r="C31" s="109" t="s">
        <v>139</v>
      </c>
      <c r="D31" s="110">
        <f>VLOOKUP(A31,'2019_C4_Zeitreihe'!$A$10:$F$61,6,FALSE)</f>
        <v>9.3229744728079904</v>
      </c>
    </row>
    <row r="32" spans="1:4" ht="15">
      <c r="A32" s="120">
        <v>402</v>
      </c>
      <c r="B32" s="109">
        <v>3402</v>
      </c>
      <c r="C32" s="109" t="s">
        <v>140</v>
      </c>
      <c r="D32" s="110">
        <f>VLOOKUP(A32,'2019_C4_Zeitreihe'!$A$10:$F$61,6,FALSE)</f>
        <v>9.2371562013492472</v>
      </c>
    </row>
    <row r="33" spans="1:4" ht="15">
      <c r="A33" s="120">
        <v>403</v>
      </c>
      <c r="B33" s="109">
        <v>3403</v>
      </c>
      <c r="C33" s="109" t="s">
        <v>141</v>
      </c>
      <c r="D33" s="110">
        <f>VLOOKUP(A33,'2019_C4_Zeitreihe'!$A$10:$F$61,6,FALSE)</f>
        <v>17.710986585158771</v>
      </c>
    </row>
    <row r="34" spans="1:4" ht="15">
      <c r="A34" s="120">
        <v>404</v>
      </c>
      <c r="B34" s="109">
        <v>3404</v>
      </c>
      <c r="C34" s="109" t="s">
        <v>142</v>
      </c>
      <c r="D34" s="110">
        <f>VLOOKUP(A34,'2019_C4_Zeitreihe'!$A$10:$F$61,6,FALSE)</f>
        <v>10.791700475252116</v>
      </c>
    </row>
    <row r="35" spans="1:4" ht="15">
      <c r="A35" s="120">
        <v>405</v>
      </c>
      <c r="B35" s="109">
        <v>3405</v>
      </c>
      <c r="C35" s="109" t="s">
        <v>143</v>
      </c>
      <c r="D35" s="110">
        <f>VLOOKUP(A35,'2019_C4_Zeitreihe'!$A$10:$F$61,6,FALSE)</f>
        <v>15.210751374465486</v>
      </c>
    </row>
    <row r="36" spans="1:4" ht="15">
      <c r="A36" s="120">
        <v>451</v>
      </c>
      <c r="B36" s="109">
        <v>3451</v>
      </c>
      <c r="C36" s="109" t="s">
        <v>118</v>
      </c>
      <c r="D36" s="110">
        <f>VLOOKUP(A36,'2019_C4_Zeitreihe'!$A$10:$F$61,6,FALSE)</f>
        <v>6.8692206076618234</v>
      </c>
    </row>
    <row r="37" spans="1:4" ht="15">
      <c r="A37" s="120">
        <v>452</v>
      </c>
      <c r="B37" s="109">
        <v>3452</v>
      </c>
      <c r="C37" s="109" t="s">
        <v>119</v>
      </c>
      <c r="D37" s="110">
        <f>VLOOKUP(A37,'2019_C4_Zeitreihe'!$A$10:$F$61,6,FALSE)</f>
        <v>8.1824432729773093</v>
      </c>
    </row>
    <row r="38" spans="1:4" ht="15">
      <c r="A38" s="120">
        <v>453</v>
      </c>
      <c r="B38" s="109">
        <v>3453</v>
      </c>
      <c r="C38" s="109" t="s">
        <v>120</v>
      </c>
      <c r="D38" s="110">
        <f>VLOOKUP(A38,'2019_C4_Zeitreihe'!$A$10:$F$61,6,FALSE)</f>
        <v>3.1306081754735793</v>
      </c>
    </row>
    <row r="39" spans="1:4" ht="15">
      <c r="A39" s="120">
        <v>454</v>
      </c>
      <c r="B39" s="109">
        <v>3454</v>
      </c>
      <c r="C39" s="109" t="s">
        <v>121</v>
      </c>
      <c r="D39" s="110">
        <f>VLOOKUP(A39,'2019_C4_Zeitreihe'!$A$10:$F$61,6,FALSE)</f>
        <v>6.6182811152630068</v>
      </c>
    </row>
    <row r="40" spans="1:4" ht="15">
      <c r="A40" s="120">
        <v>455</v>
      </c>
      <c r="B40" s="109">
        <v>3455</v>
      </c>
      <c r="C40" s="109" t="s">
        <v>122</v>
      </c>
      <c r="D40" s="110">
        <f>VLOOKUP(A40,'2019_C4_Zeitreihe'!$A$10:$F$61,6,FALSE)</f>
        <v>10.803127221037668</v>
      </c>
    </row>
    <row r="41" spans="1:4" ht="15">
      <c r="A41" s="120">
        <v>456</v>
      </c>
      <c r="B41" s="109">
        <v>3456</v>
      </c>
      <c r="C41" s="109" t="s">
        <v>123</v>
      </c>
      <c r="D41" s="110">
        <f>VLOOKUP(A41,'2019_C4_Zeitreihe'!$A$10:$F$61,6,FALSE)</f>
        <v>6.8928950159066806</v>
      </c>
    </row>
    <row r="42" spans="1:4" ht="15">
      <c r="A42" s="120">
        <v>457</v>
      </c>
      <c r="B42" s="109">
        <v>3457</v>
      </c>
      <c r="C42" s="109" t="s">
        <v>124</v>
      </c>
      <c r="D42" s="110">
        <f>VLOOKUP(A42,'2019_C4_Zeitreihe'!$A$10:$F$61,6,FALSE)</f>
        <v>8.1146223888591322</v>
      </c>
    </row>
    <row r="43" spans="1:4" ht="15">
      <c r="A43" s="120">
        <v>458</v>
      </c>
      <c r="B43" s="109">
        <v>3458</v>
      </c>
      <c r="C43" s="109" t="s">
        <v>125</v>
      </c>
      <c r="D43" s="110">
        <f>VLOOKUP(A43,'2019_C4_Zeitreihe'!$A$10:$F$61,6,FALSE)</f>
        <v>4.4204851752021561</v>
      </c>
    </row>
    <row r="44" spans="1:4" ht="15">
      <c r="A44" s="120">
        <v>459</v>
      </c>
      <c r="B44" s="109">
        <v>3459</v>
      </c>
      <c r="C44" s="109" t="s">
        <v>126</v>
      </c>
      <c r="D44" s="110">
        <f>VLOOKUP(A44,'2019_C4_Zeitreihe'!$A$10:$F$61,6,FALSE)</f>
        <v>4.196042756424835</v>
      </c>
    </row>
    <row r="45" spans="1:4" ht="15">
      <c r="A45" s="120">
        <v>460</v>
      </c>
      <c r="B45" s="109">
        <v>3460</v>
      </c>
      <c r="C45" s="109" t="s">
        <v>127</v>
      </c>
      <c r="D45" s="110">
        <f>VLOOKUP(A45,'2019_C4_Zeitreihe'!$A$10:$F$61,6,FALSE)</f>
        <v>4.4123134328358207</v>
      </c>
    </row>
    <row r="46" spans="1:4" ht="15">
      <c r="A46" s="120">
        <v>461</v>
      </c>
      <c r="B46" s="109">
        <v>3461</v>
      </c>
      <c r="C46" s="109" t="s">
        <v>128</v>
      </c>
      <c r="D46" s="110">
        <f>VLOOKUP(A46,'2019_C4_Zeitreihe'!$A$10:$F$61,6,FALSE)</f>
        <v>6.2274005624748892</v>
      </c>
    </row>
    <row r="47" spans="1:4" ht="15">
      <c r="A47" s="120">
        <v>462</v>
      </c>
      <c r="B47" s="109">
        <v>3462</v>
      </c>
      <c r="C47" s="109" t="s">
        <v>129</v>
      </c>
      <c r="D47" s="110">
        <f>VLOOKUP(A47,'2019_C4_Zeitreihe'!$A$10:$F$61,6,FALSE)</f>
        <v>5.8704453441295543</v>
      </c>
    </row>
  </sheetData>
  <conditionalFormatting sqref="C2:D47 I2:I3">
    <cfRule type="expression" dxfId="1" priority="1">
      <formula>"$C$2:$C47=kkleinste($D$2:$D$47)"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51D-BE1C-4F9A-8D44-38A9CCBF651C}">
  <sheetPr codeName="Tabelle7"/>
  <dimension ref="A1:BN66"/>
  <sheetViews>
    <sheetView zoomScale="145" zoomScaleNormal="145" workbookViewId="0">
      <selection activeCell="C23" sqref="C23"/>
    </sheetView>
    <sheetView workbookViewId="1"/>
  </sheetViews>
  <sheetFormatPr baseColWidth="10" defaultRowHeight="13.5"/>
  <cols>
    <col min="2" max="2" width="28.5" bestFit="1" customWidth="1"/>
    <col min="3" max="9" width="11" customWidth="1"/>
  </cols>
  <sheetData>
    <row r="1" spans="1:66" ht="30" customHeight="1">
      <c r="A1" s="55" t="s">
        <v>161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8"/>
      <c r="AG1" s="58"/>
      <c r="AH1" s="58"/>
      <c r="AI1" s="58"/>
      <c r="AJ1" s="58"/>
      <c r="AK1" s="58"/>
      <c r="AL1" s="58"/>
      <c r="AM1" s="58"/>
      <c r="AN1" s="58"/>
      <c r="AO1" s="59"/>
      <c r="AS1" s="60"/>
    </row>
    <row r="2" spans="1:66" ht="30" customHeight="1">
      <c r="A2" s="61" t="s">
        <v>164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S2" s="60"/>
    </row>
    <row r="3" spans="1:66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0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</row>
    <row r="4" spans="1:66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0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</row>
    <row r="5" spans="1:66" ht="8.25" customHeight="1">
      <c r="A5" s="272" t="s">
        <v>220</v>
      </c>
      <c r="B5" s="313" t="s">
        <v>86</v>
      </c>
      <c r="C5" s="276">
        <v>2019</v>
      </c>
      <c r="D5" s="277"/>
      <c r="E5" s="277"/>
      <c r="F5" s="277"/>
      <c r="G5" s="277"/>
      <c r="H5" s="277"/>
      <c r="I5" s="278"/>
      <c r="J5" s="276">
        <v>2018</v>
      </c>
      <c r="K5" s="277"/>
      <c r="L5" s="277"/>
      <c r="M5" s="277"/>
      <c r="N5" s="277"/>
      <c r="O5" s="277"/>
      <c r="P5" s="278"/>
      <c r="Q5" s="276">
        <v>2017</v>
      </c>
      <c r="R5" s="277"/>
      <c r="S5" s="277"/>
      <c r="T5" s="277"/>
      <c r="U5" s="277"/>
      <c r="V5" s="277"/>
      <c r="W5" s="278"/>
      <c r="X5" s="276">
        <v>2016</v>
      </c>
      <c r="Y5" s="277"/>
      <c r="Z5" s="277"/>
      <c r="AA5" s="277"/>
      <c r="AB5" s="277"/>
      <c r="AC5" s="277"/>
      <c r="AD5" s="278"/>
      <c r="AE5" s="276">
        <v>2015</v>
      </c>
      <c r="AF5" s="277"/>
      <c r="AG5" s="277"/>
      <c r="AH5" s="277"/>
      <c r="AI5" s="277"/>
      <c r="AJ5" s="277"/>
      <c r="AK5" s="278"/>
      <c r="AL5" s="276">
        <v>2014</v>
      </c>
      <c r="AM5" s="277"/>
      <c r="AN5" s="277"/>
      <c r="AO5" s="277"/>
      <c r="AP5" s="277"/>
      <c r="AQ5" s="277"/>
      <c r="AR5" s="278"/>
      <c r="AS5" s="276">
        <v>2013</v>
      </c>
      <c r="AT5" s="277"/>
      <c r="AU5" s="277"/>
      <c r="AV5" s="277"/>
      <c r="AW5" s="277"/>
      <c r="AX5" s="277"/>
      <c r="AY5" s="278"/>
      <c r="AZ5" s="276">
        <v>2011</v>
      </c>
      <c r="BA5" s="277"/>
      <c r="BB5" s="277"/>
      <c r="BC5" s="277"/>
      <c r="BD5" s="277"/>
      <c r="BE5" s="277"/>
      <c r="BF5" s="278"/>
      <c r="BG5" s="276">
        <v>2010</v>
      </c>
      <c r="BH5" s="277"/>
      <c r="BI5" s="277"/>
      <c r="BJ5" s="277"/>
      <c r="BK5" s="277"/>
      <c r="BL5" s="277"/>
      <c r="BM5" s="277"/>
      <c r="BN5" s="63"/>
    </row>
    <row r="6" spans="1:66" ht="8.25" customHeight="1">
      <c r="A6" s="273"/>
      <c r="B6" s="314"/>
      <c r="C6" s="267" t="s">
        <v>160</v>
      </c>
      <c r="D6" s="268"/>
      <c r="E6" s="269"/>
      <c r="F6" s="267" t="s">
        <v>223</v>
      </c>
      <c r="G6" s="268"/>
      <c r="H6" s="268"/>
      <c r="I6" s="269"/>
      <c r="J6" s="267" t="s">
        <v>160</v>
      </c>
      <c r="K6" s="268"/>
      <c r="L6" s="269"/>
      <c r="M6" s="267" t="s">
        <v>223</v>
      </c>
      <c r="N6" s="268"/>
      <c r="O6" s="268"/>
      <c r="P6" s="269"/>
      <c r="Q6" s="267" t="s">
        <v>160</v>
      </c>
      <c r="R6" s="268"/>
      <c r="S6" s="269"/>
      <c r="T6" s="267" t="s">
        <v>223</v>
      </c>
      <c r="U6" s="268"/>
      <c r="V6" s="268"/>
      <c r="W6" s="269"/>
      <c r="X6" s="267" t="s">
        <v>160</v>
      </c>
      <c r="Y6" s="268"/>
      <c r="Z6" s="269"/>
      <c r="AA6" s="267" t="s">
        <v>223</v>
      </c>
      <c r="AB6" s="268"/>
      <c r="AC6" s="268"/>
      <c r="AD6" s="269"/>
      <c r="AE6" s="267" t="s">
        <v>160</v>
      </c>
      <c r="AF6" s="268"/>
      <c r="AG6" s="269"/>
      <c r="AH6" s="267" t="s">
        <v>223</v>
      </c>
      <c r="AI6" s="268"/>
      <c r="AJ6" s="268"/>
      <c r="AK6" s="269"/>
      <c r="AL6" s="267" t="s">
        <v>160</v>
      </c>
      <c r="AM6" s="268"/>
      <c r="AN6" s="269"/>
      <c r="AO6" s="267" t="s">
        <v>223</v>
      </c>
      <c r="AP6" s="268"/>
      <c r="AQ6" s="268"/>
      <c r="AR6" s="269"/>
      <c r="AS6" s="267" t="s">
        <v>160</v>
      </c>
      <c r="AT6" s="268"/>
      <c r="AU6" s="269"/>
      <c r="AV6" s="267" t="s">
        <v>223</v>
      </c>
      <c r="AW6" s="268"/>
      <c r="AX6" s="268"/>
      <c r="AY6" s="269"/>
      <c r="AZ6" s="267" t="s">
        <v>160</v>
      </c>
      <c r="BA6" s="268"/>
      <c r="BB6" s="269"/>
      <c r="BC6" s="267" t="s">
        <v>223</v>
      </c>
      <c r="BD6" s="268"/>
      <c r="BE6" s="268"/>
      <c r="BF6" s="269"/>
      <c r="BG6" s="267" t="s">
        <v>160</v>
      </c>
      <c r="BH6" s="268"/>
      <c r="BI6" s="269"/>
      <c r="BJ6" s="267" t="s">
        <v>223</v>
      </c>
      <c r="BK6" s="268"/>
      <c r="BL6" s="268"/>
      <c r="BM6" s="269"/>
      <c r="BN6" s="62"/>
    </row>
    <row r="7" spans="1:66" ht="8.25" customHeight="1">
      <c r="A7" s="273"/>
      <c r="B7" s="314"/>
      <c r="C7" s="123" t="s">
        <v>28</v>
      </c>
      <c r="D7" s="123" t="s">
        <v>89</v>
      </c>
      <c r="E7" s="123" t="s">
        <v>90</v>
      </c>
      <c r="F7" s="123" t="s">
        <v>91</v>
      </c>
      <c r="G7" s="123" t="s">
        <v>92</v>
      </c>
      <c r="H7" s="123" t="s">
        <v>93</v>
      </c>
      <c r="I7" s="123" t="s">
        <v>131</v>
      </c>
      <c r="J7" s="123" t="s">
        <v>28</v>
      </c>
      <c r="K7" s="123" t="s">
        <v>89</v>
      </c>
      <c r="L7" s="123" t="s">
        <v>90</v>
      </c>
      <c r="M7" s="123" t="s">
        <v>91</v>
      </c>
      <c r="N7" s="123" t="s">
        <v>92</v>
      </c>
      <c r="O7" s="123" t="s">
        <v>93</v>
      </c>
      <c r="P7" s="123" t="s">
        <v>131</v>
      </c>
      <c r="Q7" s="123" t="s">
        <v>28</v>
      </c>
      <c r="R7" s="123" t="s">
        <v>89</v>
      </c>
      <c r="S7" s="123" t="s">
        <v>90</v>
      </c>
      <c r="T7" s="123" t="s">
        <v>91</v>
      </c>
      <c r="U7" s="123" t="s">
        <v>92</v>
      </c>
      <c r="V7" s="123" t="s">
        <v>93</v>
      </c>
      <c r="W7" s="123" t="s">
        <v>131</v>
      </c>
      <c r="X7" s="123" t="s">
        <v>28</v>
      </c>
      <c r="Y7" s="123" t="s">
        <v>89</v>
      </c>
      <c r="Z7" s="123" t="s">
        <v>90</v>
      </c>
      <c r="AA7" s="123" t="s">
        <v>91</v>
      </c>
      <c r="AB7" s="123" t="s">
        <v>92</v>
      </c>
      <c r="AC7" s="123" t="s">
        <v>93</v>
      </c>
      <c r="AD7" s="123" t="s">
        <v>131</v>
      </c>
      <c r="AE7" s="123" t="s">
        <v>28</v>
      </c>
      <c r="AF7" s="123" t="s">
        <v>89</v>
      </c>
      <c r="AG7" s="123" t="s">
        <v>90</v>
      </c>
      <c r="AH7" s="123" t="s">
        <v>91</v>
      </c>
      <c r="AI7" s="123" t="s">
        <v>92</v>
      </c>
      <c r="AJ7" s="123" t="s">
        <v>93</v>
      </c>
      <c r="AK7" s="123" t="s">
        <v>131</v>
      </c>
      <c r="AL7" s="123" t="s">
        <v>28</v>
      </c>
      <c r="AM7" s="123" t="s">
        <v>89</v>
      </c>
      <c r="AN7" s="123" t="s">
        <v>90</v>
      </c>
      <c r="AO7" s="123" t="s">
        <v>91</v>
      </c>
      <c r="AP7" s="123" t="s">
        <v>92</v>
      </c>
      <c r="AQ7" s="123" t="s">
        <v>93</v>
      </c>
      <c r="AR7" s="123" t="s">
        <v>131</v>
      </c>
      <c r="AS7" s="123" t="s">
        <v>28</v>
      </c>
      <c r="AT7" s="123" t="s">
        <v>89</v>
      </c>
      <c r="AU7" s="123" t="s">
        <v>90</v>
      </c>
      <c r="AV7" s="123" t="s">
        <v>91</v>
      </c>
      <c r="AW7" s="123" t="s">
        <v>92</v>
      </c>
      <c r="AX7" s="123" t="s">
        <v>93</v>
      </c>
      <c r="AY7" s="123" t="s">
        <v>131</v>
      </c>
      <c r="AZ7" s="123" t="s">
        <v>28</v>
      </c>
      <c r="BA7" s="123" t="s">
        <v>89</v>
      </c>
      <c r="BB7" s="123" t="s">
        <v>90</v>
      </c>
      <c r="BC7" s="123" t="s">
        <v>91</v>
      </c>
      <c r="BD7" s="123" t="s">
        <v>92</v>
      </c>
      <c r="BE7" s="123" t="s">
        <v>93</v>
      </c>
      <c r="BF7" s="123" t="s">
        <v>131</v>
      </c>
      <c r="BG7" s="123" t="s">
        <v>28</v>
      </c>
      <c r="BH7" s="123" t="s">
        <v>89</v>
      </c>
      <c r="BI7" s="123" t="s">
        <v>90</v>
      </c>
      <c r="BJ7" s="123" t="s">
        <v>91</v>
      </c>
      <c r="BK7" s="123" t="s">
        <v>92</v>
      </c>
      <c r="BL7" s="121" t="s">
        <v>93</v>
      </c>
      <c r="BM7" s="121" t="s">
        <v>131</v>
      </c>
      <c r="BN7" s="62"/>
    </row>
    <row r="8" spans="1:66" ht="8.25" customHeight="1">
      <c r="A8" s="274"/>
      <c r="B8" s="275"/>
      <c r="C8" s="267" t="s">
        <v>84</v>
      </c>
      <c r="D8" s="268"/>
      <c r="E8" s="269"/>
      <c r="F8" s="267" t="s">
        <v>85</v>
      </c>
      <c r="G8" s="268"/>
      <c r="H8" s="268"/>
      <c r="I8" s="125"/>
      <c r="J8" s="267" t="s">
        <v>84</v>
      </c>
      <c r="K8" s="268"/>
      <c r="L8" s="269"/>
      <c r="M8" s="267" t="s">
        <v>85</v>
      </c>
      <c r="N8" s="268"/>
      <c r="O8" s="268"/>
      <c r="P8" s="125"/>
      <c r="Q8" s="267" t="s">
        <v>84</v>
      </c>
      <c r="R8" s="268"/>
      <c r="S8" s="269"/>
      <c r="T8" s="267" t="s">
        <v>85</v>
      </c>
      <c r="U8" s="268"/>
      <c r="V8" s="268"/>
      <c r="W8" s="125"/>
      <c r="X8" s="267" t="s">
        <v>84</v>
      </c>
      <c r="Y8" s="268"/>
      <c r="Z8" s="269"/>
      <c r="AA8" s="267" t="s">
        <v>85</v>
      </c>
      <c r="AB8" s="268"/>
      <c r="AC8" s="268"/>
      <c r="AD8" s="125"/>
      <c r="AE8" s="267" t="s">
        <v>84</v>
      </c>
      <c r="AF8" s="268"/>
      <c r="AG8" s="269"/>
      <c r="AH8" s="267" t="s">
        <v>85</v>
      </c>
      <c r="AI8" s="268"/>
      <c r="AJ8" s="268"/>
      <c r="AK8" s="122"/>
      <c r="AL8" s="268" t="s">
        <v>84</v>
      </c>
      <c r="AM8" s="268"/>
      <c r="AN8" s="269"/>
      <c r="AO8" s="267" t="s">
        <v>85</v>
      </c>
      <c r="AP8" s="268"/>
      <c r="AQ8" s="268"/>
      <c r="AR8" s="268"/>
      <c r="AS8" s="268" t="s">
        <v>84</v>
      </c>
      <c r="AT8" s="268"/>
      <c r="AU8" s="269"/>
      <c r="AV8" s="267" t="s">
        <v>85</v>
      </c>
      <c r="AW8" s="268"/>
      <c r="AX8" s="268"/>
      <c r="AY8" s="268"/>
      <c r="AZ8" s="268" t="s">
        <v>84</v>
      </c>
      <c r="BA8" s="268"/>
      <c r="BB8" s="269"/>
      <c r="BC8" s="267" t="s">
        <v>85</v>
      </c>
      <c r="BD8" s="268"/>
      <c r="BE8" s="268"/>
      <c r="BF8" s="268"/>
      <c r="BG8" s="268" t="s">
        <v>84</v>
      </c>
      <c r="BH8" s="268"/>
      <c r="BI8" s="269"/>
      <c r="BJ8" s="267" t="s">
        <v>85</v>
      </c>
      <c r="BK8" s="268"/>
      <c r="BL8" s="268"/>
      <c r="BM8" s="62"/>
      <c r="BN8" s="62"/>
    </row>
    <row r="9" spans="1:66" ht="8.25" customHeight="1">
      <c r="A9" s="67" t="s">
        <v>18</v>
      </c>
      <c r="B9" s="67" t="s">
        <v>19</v>
      </c>
      <c r="C9" s="67" t="s">
        <v>20</v>
      </c>
      <c r="D9" s="67" t="s">
        <v>21</v>
      </c>
      <c r="E9" s="67" t="s">
        <v>22</v>
      </c>
      <c r="F9" s="67" t="s">
        <v>23</v>
      </c>
      <c r="G9" s="67" t="s">
        <v>24</v>
      </c>
      <c r="H9" s="67" t="s">
        <v>25</v>
      </c>
      <c r="I9" s="67" t="s">
        <v>26</v>
      </c>
      <c r="J9" s="67" t="s">
        <v>165</v>
      </c>
      <c r="K9" s="67" t="s">
        <v>166</v>
      </c>
      <c r="L9" s="67" t="s">
        <v>167</v>
      </c>
      <c r="M9" s="67" t="s">
        <v>168</v>
      </c>
      <c r="N9" s="67" t="s">
        <v>169</v>
      </c>
      <c r="O9" s="67" t="s">
        <v>170</v>
      </c>
      <c r="P9" s="67" t="s">
        <v>171</v>
      </c>
      <c r="Q9" s="67" t="s">
        <v>172</v>
      </c>
      <c r="R9" s="67" t="s">
        <v>173</v>
      </c>
      <c r="S9" s="67" t="s">
        <v>174</v>
      </c>
      <c r="T9" s="67" t="s">
        <v>175</v>
      </c>
      <c r="U9" s="67" t="s">
        <v>176</v>
      </c>
      <c r="V9" s="67" t="s">
        <v>177</v>
      </c>
      <c r="W9" s="67" t="s">
        <v>178</v>
      </c>
      <c r="X9" s="67" t="s">
        <v>179</v>
      </c>
      <c r="Y9" s="67" t="s">
        <v>180</v>
      </c>
      <c r="Z9" s="67" t="s">
        <v>181</v>
      </c>
      <c r="AA9" s="67" t="s">
        <v>182</v>
      </c>
      <c r="AB9" s="67" t="s">
        <v>183</v>
      </c>
      <c r="AC9" s="67" t="s">
        <v>184</v>
      </c>
      <c r="AD9" s="67" t="s">
        <v>185</v>
      </c>
      <c r="AE9" s="67" t="s">
        <v>186</v>
      </c>
      <c r="AF9" s="67" t="s">
        <v>187</v>
      </c>
      <c r="AG9" s="67" t="s">
        <v>188</v>
      </c>
      <c r="AH9" s="67" t="s">
        <v>189</v>
      </c>
      <c r="AI9" s="67" t="s">
        <v>190</v>
      </c>
      <c r="AJ9" s="67" t="s">
        <v>191</v>
      </c>
      <c r="AK9" s="67" t="s">
        <v>192</v>
      </c>
      <c r="AL9" s="67" t="s">
        <v>193</v>
      </c>
      <c r="AM9" s="67" t="s">
        <v>194</v>
      </c>
      <c r="AN9" s="67" t="s">
        <v>195</v>
      </c>
      <c r="AO9" s="67" t="s">
        <v>196</v>
      </c>
      <c r="AP9" s="67" t="s">
        <v>197</v>
      </c>
      <c r="AQ9" s="67" t="s">
        <v>198</v>
      </c>
      <c r="AR9" s="67" t="s">
        <v>199</v>
      </c>
      <c r="AS9" s="67" t="s">
        <v>200</v>
      </c>
      <c r="AT9" s="67" t="s">
        <v>201</v>
      </c>
      <c r="AU9" s="67" t="s">
        <v>202</v>
      </c>
      <c r="AV9" s="67" t="s">
        <v>203</v>
      </c>
      <c r="AW9" s="67" t="s">
        <v>204</v>
      </c>
      <c r="AX9" s="67" t="s">
        <v>205</v>
      </c>
      <c r="AY9" s="67" t="s">
        <v>206</v>
      </c>
      <c r="AZ9" s="67" t="s">
        <v>207</v>
      </c>
      <c r="BA9" s="67" t="s">
        <v>208</v>
      </c>
      <c r="BB9" s="67" t="s">
        <v>209</v>
      </c>
      <c r="BC9" s="67" t="s">
        <v>210</v>
      </c>
      <c r="BD9" s="67" t="s">
        <v>211</v>
      </c>
      <c r="BE9" s="67" t="s">
        <v>212</v>
      </c>
      <c r="BF9" s="67" t="s">
        <v>290</v>
      </c>
      <c r="BG9" s="67" t="s">
        <v>291</v>
      </c>
      <c r="BH9" s="67" t="s">
        <v>292</v>
      </c>
      <c r="BI9" s="67" t="s">
        <v>293</v>
      </c>
      <c r="BJ9" s="67" t="s">
        <v>294</v>
      </c>
      <c r="BK9" s="67" t="s">
        <v>295</v>
      </c>
      <c r="BL9" s="67" t="s">
        <v>296</v>
      </c>
      <c r="BM9" s="67" t="s">
        <v>297</v>
      </c>
      <c r="BN9" s="62"/>
    </row>
    <row r="10" spans="1:66" ht="8.25" customHeight="1">
      <c r="A10" s="107">
        <v>101</v>
      </c>
      <c r="B10" s="68" t="s">
        <v>215</v>
      </c>
      <c r="C10" s="111">
        <f>VLOOKUP((A10),'2019_C4_Rohdaten_BA'!$A$10:$O$59,5,FALSE)</f>
        <v>11157</v>
      </c>
      <c r="D10" s="111">
        <f>VLOOKUP((A10),'2019_C4_Rohdaten_BA'!$A$10:$O$59,6,FALSE)</f>
        <v>6758</v>
      </c>
      <c r="E10" s="111">
        <f>VLOOKUP((A10),'2019_C4_Rohdaten_BA'!$A$10:$O$59,7,FALSE)</f>
        <v>4399</v>
      </c>
      <c r="F10" s="69">
        <f>VLOOKUP((A10),'2019_C4_Rohdaten_BA'!$A$10:$O$59,12,FALSE)</f>
        <v>23.438200233037556</v>
      </c>
      <c r="G10" s="69">
        <f>VLOOKUP((A10),'2019_C4_Rohdaten_BA'!$A$10:$O$59,13,FALSE)</f>
        <v>27.686654118490633</v>
      </c>
      <c r="H10" s="69">
        <f>VLOOKUP((A10),'2019_C4_Rohdaten_BA'!$A$10:$O$59,14,FALSE)</f>
        <v>23.877386394191987</v>
      </c>
      <c r="I10" s="69">
        <f>VLOOKUP((A10),'2019_C4_Rohdaten_BA'!$A$10:$O$59,15,FALSE)</f>
        <v>24.997759254279824</v>
      </c>
      <c r="J10" s="111">
        <v>119978</v>
      </c>
      <c r="K10" s="111">
        <v>62411</v>
      </c>
      <c r="L10" s="111">
        <v>57567</v>
      </c>
      <c r="M10" s="69">
        <v>22.897890462513619</v>
      </c>
      <c r="N10" s="69">
        <v>28.335149054174508</v>
      </c>
      <c r="O10" s="69">
        <v>23.37327919183916</v>
      </c>
      <c r="P10" s="69">
        <v>25.393681291472713</v>
      </c>
      <c r="Q10" s="111">
        <v>9028</v>
      </c>
      <c r="R10" s="111">
        <v>5388</v>
      </c>
      <c r="S10" s="111">
        <v>3640</v>
      </c>
      <c r="T10" s="69">
        <v>22.120070890562694</v>
      </c>
      <c r="U10" s="69">
        <v>29.463890119627823</v>
      </c>
      <c r="V10" s="69">
        <v>22.441293752769162</v>
      </c>
      <c r="W10" s="69">
        <v>25.97474523704032</v>
      </c>
      <c r="X10" s="111">
        <v>7951</v>
      </c>
      <c r="Y10" s="111">
        <v>4671</v>
      </c>
      <c r="Z10" s="111">
        <v>3280</v>
      </c>
      <c r="AA10" s="69">
        <v>20.324487485850838</v>
      </c>
      <c r="AB10" s="69">
        <v>31.14073701421205</v>
      </c>
      <c r="AC10" s="69">
        <v>22.286504842158219</v>
      </c>
      <c r="AD10" s="69">
        <v>26.248270657778892</v>
      </c>
      <c r="AE10" s="70">
        <v>7339</v>
      </c>
      <c r="AF10" s="70">
        <v>4285</v>
      </c>
      <c r="AG10" s="70">
        <v>3054</v>
      </c>
      <c r="AH10" s="53">
        <v>22.564382068401688</v>
      </c>
      <c r="AI10" s="53">
        <v>30.467366126175229</v>
      </c>
      <c r="AJ10" s="53">
        <v>20.316119362310943</v>
      </c>
      <c r="AK10" s="71">
        <v>26.652132443112141</v>
      </c>
      <c r="AL10" s="70">
        <v>6498</v>
      </c>
      <c r="AM10" s="70">
        <v>3809</v>
      </c>
      <c r="AN10" s="70">
        <v>2689</v>
      </c>
      <c r="AO10" s="53">
        <v>22.991689750692519</v>
      </c>
      <c r="AP10" s="53">
        <v>29.809172052939363</v>
      </c>
      <c r="AQ10" s="53">
        <v>18.990458602646967</v>
      </c>
      <c r="AR10" s="53">
        <v>28.208679593721154</v>
      </c>
      <c r="AS10" s="70">
        <v>6076</v>
      </c>
      <c r="AT10" s="70">
        <v>3483</v>
      </c>
      <c r="AU10" s="70">
        <v>2593</v>
      </c>
      <c r="AV10" s="53">
        <v>19.897959183673468</v>
      </c>
      <c r="AW10" s="53">
        <v>26.645819618169845</v>
      </c>
      <c r="AX10" s="53">
        <v>16.919025674786042</v>
      </c>
      <c r="AY10" s="53">
        <v>36.537195523370642</v>
      </c>
      <c r="AZ10" s="70">
        <v>5072</v>
      </c>
      <c r="BA10" s="70">
        <v>2923</v>
      </c>
      <c r="BB10" s="70">
        <v>2149</v>
      </c>
      <c r="BC10" s="53">
        <v>16.522082018927446</v>
      </c>
      <c r="BD10" s="53">
        <v>26.419558359621455</v>
      </c>
      <c r="BE10" s="53">
        <v>20.465299684542586</v>
      </c>
      <c r="BF10" s="53">
        <v>36.593059936908517</v>
      </c>
      <c r="BG10" s="70">
        <v>4884</v>
      </c>
      <c r="BH10" s="70">
        <v>2877</v>
      </c>
      <c r="BI10" s="70">
        <v>2007</v>
      </c>
      <c r="BJ10" s="53">
        <v>16.461916461916463</v>
      </c>
      <c r="BK10" s="53">
        <v>26.801801801801801</v>
      </c>
      <c r="BL10" s="53">
        <v>21.703521703521702</v>
      </c>
      <c r="BM10" s="72">
        <v>35.032760032760038</v>
      </c>
      <c r="BN10" s="73"/>
    </row>
    <row r="11" spans="1:66" ht="8.25" customHeight="1">
      <c r="A11" s="107">
        <v>102</v>
      </c>
      <c r="B11" s="74" t="s">
        <v>216</v>
      </c>
      <c r="C11" s="111">
        <f>VLOOKUP((A11),'2019_C4_Rohdaten_BA'!$A$10:$O$59,5,FALSE)</f>
        <v>4747</v>
      </c>
      <c r="D11" s="111">
        <f>VLOOKUP((A11),'2019_C4_Rohdaten_BA'!$A$10:$O$59,6,FALSE)</f>
        <v>3672</v>
      </c>
      <c r="E11" s="111">
        <f>VLOOKUP((A11),'2019_C4_Rohdaten_BA'!$A$10:$O$59,7,FALSE)</f>
        <v>1075</v>
      </c>
      <c r="F11" s="69">
        <f>VLOOKUP((A11),'2019_C4_Rohdaten_BA'!$A$10:$O$59,12,FALSE)</f>
        <v>8.5317042342532119</v>
      </c>
      <c r="G11" s="69">
        <f>VLOOKUP((A11),'2019_C4_Rohdaten_BA'!$A$10:$O$59,13,FALSE)</f>
        <v>41.036444069938909</v>
      </c>
      <c r="H11" s="69">
        <f>VLOOKUP((A11),'2019_C4_Rohdaten_BA'!$A$10:$O$59,14,FALSE)</f>
        <v>22.793343164103643</v>
      </c>
      <c r="I11" s="69">
        <f>VLOOKUP((A11),'2019_C4_Rohdaten_BA'!$A$10:$O$59,15,FALSE)</f>
        <v>27.638508531704232</v>
      </c>
      <c r="J11" s="112">
        <v>43612</v>
      </c>
      <c r="K11" s="112">
        <v>28751</v>
      </c>
      <c r="L11" s="112">
        <v>14861</v>
      </c>
      <c r="M11" s="75">
        <v>7.8196872125115</v>
      </c>
      <c r="N11" s="75">
        <v>41.283348666053357</v>
      </c>
      <c r="O11" s="75">
        <v>23.344066237350507</v>
      </c>
      <c r="P11" s="75">
        <v>27.552897884084636</v>
      </c>
      <c r="Q11" s="112">
        <v>3977</v>
      </c>
      <c r="R11" s="112">
        <v>3093</v>
      </c>
      <c r="S11" s="112">
        <v>884</v>
      </c>
      <c r="T11" s="75">
        <v>22.353532813678655</v>
      </c>
      <c r="U11" s="75">
        <v>42.167462911742518</v>
      </c>
      <c r="V11" s="75">
        <v>7.0656273573045008</v>
      </c>
      <c r="W11" s="75">
        <v>28.413376917274331</v>
      </c>
      <c r="X11" s="112">
        <v>3635</v>
      </c>
      <c r="Y11" s="112">
        <v>2863</v>
      </c>
      <c r="Z11" s="112">
        <v>772</v>
      </c>
      <c r="AA11" s="75">
        <v>22.668500687757909</v>
      </c>
      <c r="AB11" s="75">
        <v>43.466299862448423</v>
      </c>
      <c r="AC11" s="75">
        <v>7.0976616231086656</v>
      </c>
      <c r="AD11" s="75">
        <v>26.767537826685007</v>
      </c>
      <c r="AE11" s="76">
        <v>3420</v>
      </c>
      <c r="AF11" s="76">
        <v>2684</v>
      </c>
      <c r="AG11" s="76">
        <v>736</v>
      </c>
      <c r="AH11" s="29">
        <v>6.3742690058479532</v>
      </c>
      <c r="AI11" s="29">
        <v>43.625730994152043</v>
      </c>
      <c r="AJ11" s="29">
        <v>22.485380116959064</v>
      </c>
      <c r="AK11" s="77">
        <v>27.51461988304094</v>
      </c>
      <c r="AL11" s="76">
        <v>3197</v>
      </c>
      <c r="AM11" s="76">
        <v>2561</v>
      </c>
      <c r="AN11" s="76">
        <v>636</v>
      </c>
      <c r="AO11" s="29">
        <v>6.2558648733187363</v>
      </c>
      <c r="AP11" s="29">
        <v>42.63371911166719</v>
      </c>
      <c r="AQ11" s="29">
        <v>21.582733812949641</v>
      </c>
      <c r="AR11" s="29">
        <v>29.527682202064433</v>
      </c>
      <c r="AS11" s="76">
        <v>3135</v>
      </c>
      <c r="AT11" s="76">
        <v>2514</v>
      </c>
      <c r="AU11" s="76">
        <v>621</v>
      </c>
      <c r="AV11" s="29">
        <v>5.4226475279106863</v>
      </c>
      <c r="AW11" s="29">
        <v>38.819776714513551</v>
      </c>
      <c r="AX11" s="29">
        <v>20.797448165869216</v>
      </c>
      <c r="AY11" s="29">
        <v>34.960127591706552</v>
      </c>
      <c r="AZ11" s="76">
        <v>2783</v>
      </c>
      <c r="BA11" s="76">
        <v>2252</v>
      </c>
      <c r="BB11" s="76">
        <v>531</v>
      </c>
      <c r="BC11" s="29">
        <v>3.9525691699604746</v>
      </c>
      <c r="BD11" s="29">
        <v>43.370463528566297</v>
      </c>
      <c r="BE11" s="29">
        <v>33.668702838663314</v>
      </c>
      <c r="BF11" s="29">
        <v>19.008264462809919</v>
      </c>
      <c r="BG11" s="76">
        <v>2640</v>
      </c>
      <c r="BH11" s="76">
        <v>2180</v>
      </c>
      <c r="BI11" s="76">
        <v>460</v>
      </c>
      <c r="BJ11" s="29">
        <v>3.75</v>
      </c>
      <c r="BK11" s="29">
        <v>44.393939393939398</v>
      </c>
      <c r="BL11" s="29">
        <v>33.06818181818182</v>
      </c>
      <c r="BM11" s="78">
        <v>18.787878787878789</v>
      </c>
      <c r="BN11" s="62"/>
    </row>
    <row r="12" spans="1:66" ht="8.25" customHeight="1">
      <c r="A12" s="107">
        <v>103</v>
      </c>
      <c r="B12" s="74" t="s">
        <v>217</v>
      </c>
      <c r="C12" s="111">
        <f>VLOOKUP((A12),'2019_C4_Rohdaten_BA'!$A$10:$O$59,5,FALSE)</f>
        <v>10288</v>
      </c>
      <c r="D12" s="111">
        <f>VLOOKUP((A12),'2019_C4_Rohdaten_BA'!$A$10:$O$59,6,FALSE)</f>
        <v>7063</v>
      </c>
      <c r="E12" s="111">
        <f>VLOOKUP((A12),'2019_C4_Rohdaten_BA'!$A$10:$O$59,7,FALSE)</f>
        <v>3225</v>
      </c>
      <c r="F12" s="69">
        <f>VLOOKUP((A12),'2019_C4_Rohdaten_BA'!$A$10:$O$59,12,FALSE)</f>
        <v>23.930793157076206</v>
      </c>
      <c r="G12" s="69">
        <f>VLOOKUP((A12),'2019_C4_Rohdaten_BA'!$A$10:$O$59,13,FALSE)</f>
        <v>33.009331259720064</v>
      </c>
      <c r="H12" s="69">
        <f>VLOOKUP((A12),'2019_C4_Rohdaten_BA'!$A$10:$O$59,14,FALSE)</f>
        <v>14.725894245723172</v>
      </c>
      <c r="I12" s="69">
        <f>VLOOKUP((A12),'2019_C4_Rohdaten_BA'!$A$10:$O$59,15,FALSE)</f>
        <v>28.333981337480559</v>
      </c>
      <c r="J12" s="112">
        <v>110769</v>
      </c>
      <c r="K12" s="112">
        <v>74321</v>
      </c>
      <c r="L12" s="112">
        <v>36448</v>
      </c>
      <c r="M12" s="75">
        <v>21.965666097781348</v>
      </c>
      <c r="N12" s="75">
        <v>33.982531874309807</v>
      </c>
      <c r="O12" s="75">
        <v>14.165244453368137</v>
      </c>
      <c r="P12" s="75">
        <v>29.886557574540706</v>
      </c>
      <c r="Q12" s="112">
        <v>8937</v>
      </c>
      <c r="R12" s="112">
        <v>6215</v>
      </c>
      <c r="S12" s="112">
        <v>2722</v>
      </c>
      <c r="T12" s="75">
        <v>12.811905561150274</v>
      </c>
      <c r="U12" s="75">
        <v>34.250867181380777</v>
      </c>
      <c r="V12" s="75">
        <v>22.143896162023051</v>
      </c>
      <c r="W12" s="75">
        <v>30.793331095445897</v>
      </c>
      <c r="X12" s="112">
        <v>8705</v>
      </c>
      <c r="Y12" s="112">
        <v>6078</v>
      </c>
      <c r="Z12" s="112">
        <v>2627</v>
      </c>
      <c r="AA12" s="75">
        <v>12.590465249856406</v>
      </c>
      <c r="AB12" s="75">
        <v>33.658816771970137</v>
      </c>
      <c r="AC12" s="75">
        <v>22.240091901206203</v>
      </c>
      <c r="AD12" s="75">
        <v>31.510626076967256</v>
      </c>
      <c r="AE12" s="76">
        <v>8235</v>
      </c>
      <c r="AF12" s="76">
        <v>5780</v>
      </c>
      <c r="AG12" s="76">
        <v>2455</v>
      </c>
      <c r="AH12" s="29">
        <v>22.465088038858529</v>
      </c>
      <c r="AI12" s="29">
        <v>33.636915604128717</v>
      </c>
      <c r="AJ12" s="29">
        <v>11.220400728597451</v>
      </c>
      <c r="AK12" s="77">
        <v>32.677595628415304</v>
      </c>
      <c r="AL12" s="76">
        <v>7848</v>
      </c>
      <c r="AM12" s="76">
        <v>5502</v>
      </c>
      <c r="AN12" s="76">
        <v>2346</v>
      </c>
      <c r="AO12" s="29">
        <v>21.062691131498472</v>
      </c>
      <c r="AP12" s="29">
        <v>33.613659531090725</v>
      </c>
      <c r="AQ12" s="29">
        <v>11.1493374108053</v>
      </c>
      <c r="AR12" s="29">
        <v>34.174311926605498</v>
      </c>
      <c r="AS12" s="76">
        <v>7609</v>
      </c>
      <c r="AT12" s="76">
        <v>5458</v>
      </c>
      <c r="AU12" s="76">
        <v>2151</v>
      </c>
      <c r="AV12" s="29">
        <v>17.124457878827705</v>
      </c>
      <c r="AW12" s="29">
        <v>32.8164016296491</v>
      </c>
      <c r="AX12" s="29">
        <v>6.4266000788539888</v>
      </c>
      <c r="AY12" s="29">
        <v>43.632540412669201</v>
      </c>
      <c r="AZ12" s="76">
        <v>6421</v>
      </c>
      <c r="BA12" s="76">
        <v>4848</v>
      </c>
      <c r="BB12" s="76">
        <v>1573</v>
      </c>
      <c r="BC12" s="29">
        <v>12.630431396978665</v>
      </c>
      <c r="BD12" s="29">
        <v>43.933966671857966</v>
      </c>
      <c r="BE12" s="29">
        <v>12.973057156206199</v>
      </c>
      <c r="BF12" s="29">
        <v>30.462544774957173</v>
      </c>
      <c r="BG12" s="76">
        <v>5540</v>
      </c>
      <c r="BH12" s="76">
        <v>4151</v>
      </c>
      <c r="BI12" s="76">
        <v>1389</v>
      </c>
      <c r="BJ12" s="29">
        <v>12.942238267148015</v>
      </c>
      <c r="BK12" s="29">
        <v>49.422382671480143</v>
      </c>
      <c r="BL12" s="29">
        <v>14.458483754512635</v>
      </c>
      <c r="BM12" s="78">
        <v>23.176895306859215</v>
      </c>
      <c r="BN12" s="62"/>
    </row>
    <row r="13" spans="1:66" ht="8.25" customHeight="1">
      <c r="A13" s="107">
        <v>151</v>
      </c>
      <c r="B13" s="74" t="s">
        <v>94</v>
      </c>
      <c r="C13" s="111">
        <f>VLOOKUP((A13),'2019_C4_Rohdaten_BA'!$A$10:$O$59,5,FALSE)</f>
        <v>3040</v>
      </c>
      <c r="D13" s="111">
        <f>VLOOKUP((A13),'2019_C4_Rohdaten_BA'!$A$10:$O$59,6,FALSE)</f>
        <v>2038</v>
      </c>
      <c r="E13" s="111">
        <f>VLOOKUP((A13),'2019_C4_Rohdaten_BA'!$A$10:$O$59,7,FALSE)</f>
        <v>1002</v>
      </c>
      <c r="F13" s="69">
        <f>VLOOKUP((A13),'2019_C4_Rohdaten_BA'!$A$10:$O$59,12,FALSE)</f>
        <v>16.710526315789473</v>
      </c>
      <c r="G13" s="69">
        <f>VLOOKUP((A13),'2019_C4_Rohdaten_BA'!$A$10:$O$59,13,FALSE)</f>
        <v>25.986842105263158</v>
      </c>
      <c r="H13" s="69">
        <f>VLOOKUP((A13),'2019_C4_Rohdaten_BA'!$A$10:$O$59,14,FALSE)</f>
        <v>24.638157894736842</v>
      </c>
      <c r="I13" s="69">
        <f>VLOOKUP((A13),'2019_C4_Rohdaten_BA'!$A$10:$O$59,15,FALSE)</f>
        <v>32.664473684210527</v>
      </c>
      <c r="J13" s="112">
        <v>39280</v>
      </c>
      <c r="K13" s="112">
        <v>20120</v>
      </c>
      <c r="L13" s="112">
        <v>19160</v>
      </c>
      <c r="M13" s="75">
        <v>15.396058014131647</v>
      </c>
      <c r="N13" s="75">
        <v>26.887318705838602</v>
      </c>
      <c r="O13" s="75">
        <v>25.883227965786539</v>
      </c>
      <c r="P13" s="75">
        <v>31.833395314243212</v>
      </c>
      <c r="Q13" s="112">
        <v>2431</v>
      </c>
      <c r="R13" s="112">
        <v>1612</v>
      </c>
      <c r="S13" s="112">
        <v>819</v>
      </c>
      <c r="T13" s="75">
        <v>24.886877828054299</v>
      </c>
      <c r="U13" s="75">
        <v>28.630193336075688</v>
      </c>
      <c r="V13" s="75">
        <v>14.644179350061703</v>
      </c>
      <c r="W13" s="75">
        <v>31.838749485808311</v>
      </c>
      <c r="X13" s="112">
        <v>2218</v>
      </c>
      <c r="Y13" s="112">
        <v>1464</v>
      </c>
      <c r="Z13" s="112">
        <v>754</v>
      </c>
      <c r="AA13" s="75">
        <v>25.247971145175836</v>
      </c>
      <c r="AB13" s="75">
        <v>28.67448151487827</v>
      </c>
      <c r="AC13" s="75">
        <v>15.329125338142472</v>
      </c>
      <c r="AD13" s="75">
        <v>30.748422001803426</v>
      </c>
      <c r="AE13" s="76">
        <v>2136</v>
      </c>
      <c r="AF13" s="76">
        <v>1406</v>
      </c>
      <c r="AG13" s="76">
        <v>730</v>
      </c>
      <c r="AH13" s="29">
        <v>15.870786516853933</v>
      </c>
      <c r="AI13" s="29">
        <v>27.153558052434455</v>
      </c>
      <c r="AJ13" s="29">
        <v>25.046816479400746</v>
      </c>
      <c r="AK13" s="77">
        <v>31.928838951310865</v>
      </c>
      <c r="AL13" s="76">
        <v>1933</v>
      </c>
      <c r="AM13" s="76">
        <v>1323</v>
      </c>
      <c r="AN13" s="76">
        <v>610</v>
      </c>
      <c r="AO13" s="29">
        <v>14.79565442317641</v>
      </c>
      <c r="AP13" s="29">
        <v>26.952922917744438</v>
      </c>
      <c r="AQ13" s="29">
        <v>26.435592343507501</v>
      </c>
      <c r="AR13" s="29">
        <v>31.81583031557166</v>
      </c>
      <c r="AS13" s="76">
        <v>1755</v>
      </c>
      <c r="AT13" s="76">
        <v>1205</v>
      </c>
      <c r="AU13" s="76">
        <v>550</v>
      </c>
      <c r="AV13" s="29">
        <v>12.763532763532764</v>
      </c>
      <c r="AW13" s="29">
        <v>23.646723646723647</v>
      </c>
      <c r="AX13" s="29">
        <v>26.837606837606838</v>
      </c>
      <c r="AY13" s="29">
        <v>36.752136752136749</v>
      </c>
      <c r="AZ13" s="76">
        <v>1367</v>
      </c>
      <c r="BA13" s="76">
        <v>908</v>
      </c>
      <c r="BB13" s="76">
        <v>459</v>
      </c>
      <c r="BC13" s="29">
        <v>9.9487929773226043</v>
      </c>
      <c r="BD13" s="29">
        <v>23.116313094367229</v>
      </c>
      <c r="BE13" s="29">
        <v>32.845647403072419</v>
      </c>
      <c r="BF13" s="29">
        <v>34.089246525237748</v>
      </c>
      <c r="BG13" s="76">
        <v>1266</v>
      </c>
      <c r="BH13" s="76">
        <v>848</v>
      </c>
      <c r="BI13" s="76">
        <v>418</v>
      </c>
      <c r="BJ13" s="29">
        <v>10.821484992101107</v>
      </c>
      <c r="BK13" s="29">
        <v>23.696682464454977</v>
      </c>
      <c r="BL13" s="29">
        <v>32.227488151658768</v>
      </c>
      <c r="BM13" s="78">
        <v>33.254344391785139</v>
      </c>
      <c r="BN13" s="62"/>
    </row>
    <row r="14" spans="1:66" ht="8.25" customHeight="1">
      <c r="A14" s="107">
        <v>153</v>
      </c>
      <c r="B14" s="74" t="s">
        <v>96</v>
      </c>
      <c r="C14" s="111">
        <f>VLOOKUP((A14),'2019_C4_Rohdaten_BA'!$A$10:$O$59,5,FALSE)</f>
        <v>3119</v>
      </c>
      <c r="D14" s="111">
        <f>VLOOKUP((A14),'2019_C4_Rohdaten_BA'!$A$10:$O$59,6,FALSE)</f>
        <v>1991</v>
      </c>
      <c r="E14" s="111">
        <f>VLOOKUP((A14),'2019_C4_Rohdaten_BA'!$A$10:$O$59,7,FALSE)</f>
        <v>1128</v>
      </c>
      <c r="F14" s="69">
        <f>VLOOKUP((A14),'2019_C4_Rohdaten_BA'!$A$10:$O$59,12,FALSE)</f>
        <v>16.67201025969862</v>
      </c>
      <c r="G14" s="69">
        <f>VLOOKUP((A14),'2019_C4_Rohdaten_BA'!$A$10:$O$59,13,FALSE)</f>
        <v>30.522603398525167</v>
      </c>
      <c r="H14" s="69">
        <f>VLOOKUP((A14),'2019_C4_Rohdaten_BA'!$A$10:$O$59,14,FALSE)</f>
        <v>25.553061878807309</v>
      </c>
      <c r="I14" s="69">
        <f>VLOOKUP((A14),'2019_C4_Rohdaten_BA'!$A$10:$O$59,15,FALSE)</f>
        <v>27.2523244629689</v>
      </c>
      <c r="J14" s="112">
        <v>42548</v>
      </c>
      <c r="K14" s="112">
        <v>20938</v>
      </c>
      <c r="L14" s="112">
        <v>21610</v>
      </c>
      <c r="M14" s="75">
        <v>16.618392469225199</v>
      </c>
      <c r="N14" s="75">
        <v>31.788559015206374</v>
      </c>
      <c r="O14" s="75">
        <v>23.859522085445327</v>
      </c>
      <c r="P14" s="75">
        <v>27.733526430123099</v>
      </c>
      <c r="Q14" s="112">
        <v>2405</v>
      </c>
      <c r="R14" s="112">
        <v>1547</v>
      </c>
      <c r="S14" s="112">
        <v>858</v>
      </c>
      <c r="T14" s="75">
        <v>22.245322245322246</v>
      </c>
      <c r="U14" s="75">
        <v>30.72765072765073</v>
      </c>
      <c r="V14" s="75">
        <v>17.962577962577964</v>
      </c>
      <c r="W14" s="75">
        <v>29.064449064449065</v>
      </c>
      <c r="X14" s="112">
        <v>2132</v>
      </c>
      <c r="Y14" s="112">
        <v>1379</v>
      </c>
      <c r="Z14" s="112">
        <v>753</v>
      </c>
      <c r="AA14" s="75">
        <v>20.825515947467167</v>
      </c>
      <c r="AB14" s="75">
        <v>32.551594746716702</v>
      </c>
      <c r="AC14" s="75">
        <v>18.667917448405252</v>
      </c>
      <c r="AD14" s="75">
        <v>27.954971857410882</v>
      </c>
      <c r="AE14" s="76">
        <v>1970</v>
      </c>
      <c r="AF14" s="76">
        <v>1301</v>
      </c>
      <c r="AG14" s="76">
        <v>669</v>
      </c>
      <c r="AH14" s="29">
        <v>19.593908629441625</v>
      </c>
      <c r="AI14" s="29">
        <v>31.319796954314722</v>
      </c>
      <c r="AJ14" s="29">
        <v>18.781725888324875</v>
      </c>
      <c r="AK14" s="77">
        <v>30.304568527918779</v>
      </c>
      <c r="AL14" s="76">
        <v>1797</v>
      </c>
      <c r="AM14" s="76">
        <v>1202</v>
      </c>
      <c r="AN14" s="76">
        <v>595</v>
      </c>
      <c r="AO14" s="29">
        <v>19.810795770728991</v>
      </c>
      <c r="AP14" s="29">
        <v>31.942125765164164</v>
      </c>
      <c r="AQ14" s="29">
        <v>18.809126321647192</v>
      </c>
      <c r="AR14" s="29">
        <v>29.437952142459647</v>
      </c>
      <c r="AS14" s="76">
        <v>1674</v>
      </c>
      <c r="AT14" s="76">
        <v>1083</v>
      </c>
      <c r="AU14" s="76">
        <v>591</v>
      </c>
      <c r="AV14" s="29">
        <v>20.609318996415769</v>
      </c>
      <c r="AW14" s="29">
        <v>26.642771804062125</v>
      </c>
      <c r="AX14" s="29">
        <v>20.43010752688172</v>
      </c>
      <c r="AY14" s="29">
        <v>32.317801672640385</v>
      </c>
      <c r="AZ14" s="76">
        <v>1406</v>
      </c>
      <c r="BA14" s="76">
        <v>911</v>
      </c>
      <c r="BB14" s="76">
        <v>495</v>
      </c>
      <c r="BC14" s="29">
        <v>18.492176386913229</v>
      </c>
      <c r="BD14" s="29">
        <v>26.600284495021338</v>
      </c>
      <c r="BE14" s="29">
        <v>19.274537695590325</v>
      </c>
      <c r="BF14" s="29">
        <v>35.633001422475104</v>
      </c>
      <c r="BG14" s="76">
        <v>1324</v>
      </c>
      <c r="BH14" s="76">
        <v>868</v>
      </c>
      <c r="BI14" s="76">
        <v>456</v>
      </c>
      <c r="BJ14" s="29">
        <v>18.126888217522659</v>
      </c>
      <c r="BK14" s="29">
        <v>27.265861027190329</v>
      </c>
      <c r="BL14" s="29">
        <v>18.806646525679756</v>
      </c>
      <c r="BM14" s="78">
        <v>35.800604229607259</v>
      </c>
      <c r="BN14" s="62"/>
    </row>
    <row r="15" spans="1:66" ht="8.25" customHeight="1">
      <c r="A15" s="107">
        <v>154</v>
      </c>
      <c r="B15" s="74" t="s">
        <v>97</v>
      </c>
      <c r="C15" s="111">
        <f>VLOOKUP((A15),'2019_C4_Rohdaten_BA'!$A$10:$O$59,5,FALSE)</f>
        <v>1557</v>
      </c>
      <c r="D15" s="111">
        <f>VLOOKUP((A15),'2019_C4_Rohdaten_BA'!$A$10:$O$59,6,FALSE)</f>
        <v>1083</v>
      </c>
      <c r="E15" s="111">
        <f>VLOOKUP((A15),'2019_C4_Rohdaten_BA'!$A$10:$O$59,7,FALSE)</f>
        <v>474</v>
      </c>
      <c r="F15" s="69">
        <f>VLOOKUP((A15),'2019_C4_Rohdaten_BA'!$A$10:$O$59,12,FALSE)</f>
        <v>12.780989081567116</v>
      </c>
      <c r="G15" s="69">
        <f>VLOOKUP((A15),'2019_C4_Rohdaten_BA'!$A$10:$O$59,13,FALSE)</f>
        <v>42.260757867694281</v>
      </c>
      <c r="H15" s="69">
        <f>VLOOKUP((A15),'2019_C4_Rohdaten_BA'!$A$10:$O$59,14,FALSE)</f>
        <v>22.414900449582529</v>
      </c>
      <c r="I15" s="69">
        <f>VLOOKUP((A15),'2019_C4_Rohdaten_BA'!$A$10:$O$59,15,FALSE)</f>
        <v>22.543352601156069</v>
      </c>
      <c r="J15" s="112">
        <v>21049</v>
      </c>
      <c r="K15" s="112">
        <v>8680</v>
      </c>
      <c r="L15" s="112">
        <v>12369</v>
      </c>
      <c r="M15" s="75">
        <v>12.718378756114603</v>
      </c>
      <c r="N15" s="75">
        <v>42.348008385744237</v>
      </c>
      <c r="O15" s="75">
        <v>21.313766596785463</v>
      </c>
      <c r="P15" s="75">
        <v>23.619846261355697</v>
      </c>
      <c r="Q15" s="112">
        <v>1295</v>
      </c>
      <c r="R15" s="112">
        <v>882</v>
      </c>
      <c r="S15" s="112">
        <v>413</v>
      </c>
      <c r="T15" s="75">
        <v>20.231660231660232</v>
      </c>
      <c r="U15" s="75">
        <v>41.853281853281857</v>
      </c>
      <c r="V15" s="75">
        <v>14.054054054054054</v>
      </c>
      <c r="W15" s="75">
        <v>23.861003861003859</v>
      </c>
      <c r="X15" s="112">
        <v>862</v>
      </c>
      <c r="Y15" s="112">
        <v>509</v>
      </c>
      <c r="Z15" s="112">
        <v>353</v>
      </c>
      <c r="AA15" s="75">
        <v>24.709976798143853</v>
      </c>
      <c r="AB15" s="75">
        <v>35.150812064965194</v>
      </c>
      <c r="AC15" s="75">
        <v>15.893271461716937</v>
      </c>
      <c r="AD15" s="75">
        <v>24.245939675174014</v>
      </c>
      <c r="AE15" s="76">
        <v>712</v>
      </c>
      <c r="AF15" s="76">
        <v>399</v>
      </c>
      <c r="AG15" s="76">
        <v>313</v>
      </c>
      <c r="AH15" s="29">
        <v>14.606741573033707</v>
      </c>
      <c r="AI15" s="29">
        <v>33.567415730337082</v>
      </c>
      <c r="AJ15" s="29">
        <v>25.280898876404496</v>
      </c>
      <c r="AK15" s="77">
        <v>26.544943820224717</v>
      </c>
      <c r="AL15" s="80">
        <v>676</v>
      </c>
      <c r="AM15" s="80">
        <v>373</v>
      </c>
      <c r="AN15" s="80">
        <v>303</v>
      </c>
      <c r="AO15" s="29">
        <v>13.313609467455622</v>
      </c>
      <c r="AP15" s="29">
        <v>33.57988165680473</v>
      </c>
      <c r="AQ15" s="29">
        <v>24.260355029585799</v>
      </c>
      <c r="AR15" s="29">
        <v>28.846153846153854</v>
      </c>
      <c r="AS15" s="80">
        <v>587</v>
      </c>
      <c r="AT15" s="80">
        <v>315</v>
      </c>
      <c r="AU15" s="80">
        <v>272</v>
      </c>
      <c r="AV15" s="29">
        <v>11.41396933560477</v>
      </c>
      <c r="AW15" s="29">
        <v>29.982964224872234</v>
      </c>
      <c r="AX15" s="29">
        <v>26.575809199318567</v>
      </c>
      <c r="AY15" s="29">
        <v>32.027257240204428</v>
      </c>
      <c r="AZ15" s="80">
        <v>472</v>
      </c>
      <c r="BA15" s="80">
        <v>251</v>
      </c>
      <c r="BB15" s="80">
        <v>221</v>
      </c>
      <c r="BC15" s="81">
        <v>9.7457627118644066</v>
      </c>
      <c r="BD15" s="81">
        <v>30.932203389830509</v>
      </c>
      <c r="BE15" s="82">
        <v>33.299999999999997</v>
      </c>
      <c r="BF15" s="81">
        <v>26.022033898305089</v>
      </c>
      <c r="BG15" s="80">
        <v>418</v>
      </c>
      <c r="BH15" s="80">
        <v>230</v>
      </c>
      <c r="BI15" s="80">
        <v>188</v>
      </c>
      <c r="BJ15" s="81">
        <v>10.526315789473683</v>
      </c>
      <c r="BK15" s="81">
        <v>33.253588516746412</v>
      </c>
      <c r="BL15" s="81">
        <v>25.837320574162682</v>
      </c>
      <c r="BM15" s="78">
        <v>30.382775119617229</v>
      </c>
      <c r="BN15" s="62"/>
    </row>
    <row r="16" spans="1:66" ht="8.25" customHeight="1">
      <c r="A16" s="107">
        <v>155</v>
      </c>
      <c r="B16" s="74" t="s">
        <v>332</v>
      </c>
      <c r="C16" s="111">
        <f>VLOOKUP((A16),'2019_C4_Rohdaten_BA'!$A$10:$O$59,5,FALSE)</f>
        <v>3377</v>
      </c>
      <c r="D16" s="111">
        <f>VLOOKUP((A16),'2019_C4_Rohdaten_BA'!$A$10:$O$59,6,FALSE)</f>
        <v>2552</v>
      </c>
      <c r="E16" s="111">
        <f>VLOOKUP((A16),'2019_C4_Rohdaten_BA'!$A$10:$O$59,7,FALSE)</f>
        <v>825</v>
      </c>
      <c r="F16" s="69">
        <f>VLOOKUP((A16),'2019_C4_Rohdaten_BA'!$A$10:$O$59,12,FALSE)</f>
        <v>9.6239265620373118</v>
      </c>
      <c r="G16" s="69">
        <f>VLOOKUP((A16),'2019_C4_Rohdaten_BA'!$A$10:$O$59,13,FALSE)</f>
        <v>44.151613858454247</v>
      </c>
      <c r="H16" s="69">
        <f>VLOOKUP((A16),'2019_C4_Rohdaten_BA'!$A$10:$O$59,14,FALSE)</f>
        <v>23.097423748889547</v>
      </c>
      <c r="I16" s="69">
        <f>VLOOKUP((A16),'2019_C4_Rohdaten_BA'!$A$10:$O$59,15,FALSE)</f>
        <v>23.127035830618894</v>
      </c>
      <c r="J16" s="112">
        <v>42353</v>
      </c>
      <c r="K16" s="112">
        <v>22551</v>
      </c>
      <c r="L16" s="112">
        <v>19802</v>
      </c>
      <c r="M16" s="75">
        <v>8.1809432146294512</v>
      </c>
      <c r="N16" s="75">
        <v>45.299967917869751</v>
      </c>
      <c r="O16" s="75">
        <v>22.48957330766763</v>
      </c>
      <c r="P16" s="75">
        <v>24.029515559833172</v>
      </c>
      <c r="Q16" s="112">
        <v>2659</v>
      </c>
      <c r="R16" s="112">
        <v>2052</v>
      </c>
      <c r="S16" s="112">
        <v>607</v>
      </c>
      <c r="T16" s="75">
        <v>20.007521624670929</v>
      </c>
      <c r="U16" s="75">
        <v>47.273411056788269</v>
      </c>
      <c r="V16" s="75">
        <v>8.3113952613764575</v>
      </c>
      <c r="W16" s="75">
        <v>24.407672057164348</v>
      </c>
      <c r="X16" s="112">
        <v>2414</v>
      </c>
      <c r="Y16" s="112">
        <v>1841</v>
      </c>
      <c r="Z16" s="112">
        <v>573</v>
      </c>
      <c r="AA16" s="75">
        <v>16.818558409279206</v>
      </c>
      <c r="AB16" s="75">
        <v>49.088649544324767</v>
      </c>
      <c r="AC16" s="75">
        <v>8.7406793703396843</v>
      </c>
      <c r="AD16" s="75">
        <v>25.352112676056336</v>
      </c>
      <c r="AE16" s="80">
        <v>2052</v>
      </c>
      <c r="AF16" s="80">
        <v>1540</v>
      </c>
      <c r="AG16" s="80">
        <v>512</v>
      </c>
      <c r="AH16" s="29">
        <v>8.9668615984405449</v>
      </c>
      <c r="AI16" s="29">
        <v>51.169590643274852</v>
      </c>
      <c r="AJ16" s="29">
        <v>16.569200779727094</v>
      </c>
      <c r="AK16" s="77">
        <v>23.294346978557506</v>
      </c>
      <c r="AL16" s="80">
        <v>1873</v>
      </c>
      <c r="AM16" s="80">
        <v>1400</v>
      </c>
      <c r="AN16" s="80">
        <v>473</v>
      </c>
      <c r="AO16" s="29">
        <v>8.3822744260544582</v>
      </c>
      <c r="AP16" s="29">
        <v>50.774159103043246</v>
      </c>
      <c r="AQ16" s="29">
        <v>17.405232247730911</v>
      </c>
      <c r="AR16" s="29">
        <v>23.438334223171388</v>
      </c>
      <c r="AS16" s="80">
        <v>1655</v>
      </c>
      <c r="AT16" s="80">
        <v>1208</v>
      </c>
      <c r="AU16" s="80">
        <v>447</v>
      </c>
      <c r="AV16" s="29">
        <v>10.453172205438065</v>
      </c>
      <c r="AW16" s="29">
        <v>44.350453172205441</v>
      </c>
      <c r="AX16" s="29">
        <v>17.039274924471297</v>
      </c>
      <c r="AY16" s="29">
        <v>28.157099697885194</v>
      </c>
      <c r="AZ16" s="80">
        <v>1102</v>
      </c>
      <c r="BA16" s="80">
        <v>681</v>
      </c>
      <c r="BB16" s="80">
        <v>421</v>
      </c>
      <c r="BC16" s="81">
        <v>10.798548094373865</v>
      </c>
      <c r="BD16" s="81">
        <v>31.760435571687839</v>
      </c>
      <c r="BE16" s="81">
        <v>24.954627949183301</v>
      </c>
      <c r="BF16" s="81">
        <v>32.486388384754996</v>
      </c>
      <c r="BG16" s="80">
        <v>1003</v>
      </c>
      <c r="BH16" s="80">
        <v>643</v>
      </c>
      <c r="BI16" s="80">
        <v>360</v>
      </c>
      <c r="BJ16" s="81">
        <v>9.5712861415752748</v>
      </c>
      <c r="BK16" s="81">
        <v>34.097706879361915</v>
      </c>
      <c r="BL16" s="81">
        <v>24.32701894317049</v>
      </c>
      <c r="BM16" s="78">
        <v>32.00398803589232</v>
      </c>
      <c r="BN16" s="62"/>
    </row>
    <row r="17" spans="1:66" ht="8.25" customHeight="1">
      <c r="A17" s="107">
        <v>157</v>
      </c>
      <c r="B17" s="74" t="s">
        <v>99</v>
      </c>
      <c r="C17" s="111">
        <f>VLOOKUP((A17),'2019_C4_Rohdaten_BA'!$A$10:$O$59,5,FALSE)</f>
        <v>3351</v>
      </c>
      <c r="D17" s="111">
        <f>VLOOKUP((A17),'2019_C4_Rohdaten_BA'!$A$10:$O$59,6,FALSE)</f>
        <v>2439</v>
      </c>
      <c r="E17" s="111">
        <f>VLOOKUP((A17),'2019_C4_Rohdaten_BA'!$A$10:$O$59,7,FALSE)</f>
        <v>912</v>
      </c>
      <c r="F17" s="69">
        <f>VLOOKUP((A17),'2019_C4_Rohdaten_BA'!$A$10:$O$59,12,FALSE)</f>
        <v>6.0578931662190394</v>
      </c>
      <c r="G17" s="69">
        <f>VLOOKUP((A17),'2019_C4_Rohdaten_BA'!$A$10:$O$59,13,FALSE)</f>
        <v>29.364368845120861</v>
      </c>
      <c r="H17" s="69">
        <f>VLOOKUP((A17),'2019_C4_Rohdaten_BA'!$A$10:$O$59,14,FALSE)</f>
        <v>28.91674127126231</v>
      </c>
      <c r="I17" s="69">
        <f>VLOOKUP((A17),'2019_C4_Rohdaten_BA'!$A$10:$O$59,15,FALSE)</f>
        <v>35.660996717397794</v>
      </c>
      <c r="J17" s="112">
        <v>29551</v>
      </c>
      <c r="K17" s="112">
        <v>15182</v>
      </c>
      <c r="L17" s="112">
        <v>14369</v>
      </c>
      <c r="M17" s="75">
        <v>6.8725868725868722</v>
      </c>
      <c r="N17" s="75">
        <v>33.320463320463325</v>
      </c>
      <c r="O17" s="75">
        <v>30.386100386100384</v>
      </c>
      <c r="P17" s="75">
        <v>29.420849420849422</v>
      </c>
      <c r="Q17" s="112">
        <v>2202</v>
      </c>
      <c r="R17" s="112">
        <v>1601</v>
      </c>
      <c r="S17" s="112">
        <v>601</v>
      </c>
      <c r="T17" s="75">
        <v>30.290644868301541</v>
      </c>
      <c r="U17" s="75">
        <v>34.831970935513169</v>
      </c>
      <c r="V17" s="75">
        <v>6.4486830154405084</v>
      </c>
      <c r="W17" s="75">
        <v>28.428701180744774</v>
      </c>
      <c r="X17" s="112">
        <v>1899</v>
      </c>
      <c r="Y17" s="112">
        <v>1350</v>
      </c>
      <c r="Z17" s="112">
        <v>549</v>
      </c>
      <c r="AA17" s="75">
        <v>28.225381779884152</v>
      </c>
      <c r="AB17" s="75">
        <v>36.387572406529749</v>
      </c>
      <c r="AC17" s="75">
        <v>6.6877303844128484</v>
      </c>
      <c r="AD17" s="75">
        <v>28.69931542917325</v>
      </c>
      <c r="AE17" s="76">
        <v>1599</v>
      </c>
      <c r="AF17" s="76">
        <v>1112</v>
      </c>
      <c r="AG17" s="76">
        <v>487</v>
      </c>
      <c r="AH17" s="29">
        <v>6.2539086929330825</v>
      </c>
      <c r="AI17" s="29">
        <v>35.709818636647903</v>
      </c>
      <c r="AJ17" s="29">
        <v>29.393370856785488</v>
      </c>
      <c r="AK17" s="77">
        <v>28.642901813633536</v>
      </c>
      <c r="AL17" s="57">
        <v>1412</v>
      </c>
      <c r="AM17" s="57">
        <v>989</v>
      </c>
      <c r="AN17" s="57">
        <v>423</v>
      </c>
      <c r="AO17" s="29">
        <v>5.9490084985835701</v>
      </c>
      <c r="AP17" s="29">
        <v>35.623229461756374</v>
      </c>
      <c r="AQ17" s="29">
        <v>27.974504249291787</v>
      </c>
      <c r="AR17" s="29">
        <v>30.453257790368273</v>
      </c>
      <c r="AS17" s="57">
        <v>1321</v>
      </c>
      <c r="AT17" s="57">
        <v>926</v>
      </c>
      <c r="AU17" s="57">
        <v>395</v>
      </c>
      <c r="AV17" s="29">
        <v>5.5261165783497352</v>
      </c>
      <c r="AW17" s="29">
        <v>31.94549583648751</v>
      </c>
      <c r="AX17" s="29">
        <v>29.144587433762304</v>
      </c>
      <c r="AY17" s="29">
        <v>33.383800151400457</v>
      </c>
      <c r="AZ17" s="57">
        <v>1168</v>
      </c>
      <c r="BA17" s="57">
        <v>805</v>
      </c>
      <c r="BB17" s="57">
        <v>363</v>
      </c>
      <c r="BC17" s="83">
        <v>4.0239726027397262</v>
      </c>
      <c r="BD17" s="83">
        <v>27.739726027397261</v>
      </c>
      <c r="BE17" s="83">
        <v>29.280821917808218</v>
      </c>
      <c r="BF17" s="83">
        <v>38.955479452054789</v>
      </c>
      <c r="BG17" s="57">
        <v>1069</v>
      </c>
      <c r="BH17" s="57">
        <v>741</v>
      </c>
      <c r="BI17" s="57">
        <v>328</v>
      </c>
      <c r="BJ17" s="83">
        <v>3.3676333021515439</v>
      </c>
      <c r="BK17" s="83">
        <v>30.589335827876518</v>
      </c>
      <c r="BL17" s="83">
        <v>30.589335827876518</v>
      </c>
      <c r="BM17" s="78">
        <v>35.453695042095426</v>
      </c>
      <c r="BN17" s="62"/>
    </row>
    <row r="18" spans="1:66" ht="8.25" customHeight="1">
      <c r="A18" s="107">
        <v>158</v>
      </c>
      <c r="B18" s="74" t="s">
        <v>100</v>
      </c>
      <c r="C18" s="111">
        <f>VLOOKUP((A18),'2019_C4_Rohdaten_BA'!$A$10:$O$59,5,FALSE)</f>
        <v>1510</v>
      </c>
      <c r="D18" s="111">
        <f>VLOOKUP((A18),'2019_C4_Rohdaten_BA'!$A$10:$O$59,6,FALSE)</f>
        <v>969</v>
      </c>
      <c r="E18" s="111">
        <f>VLOOKUP((A18),'2019_C4_Rohdaten_BA'!$A$10:$O$59,7,FALSE)</f>
        <v>541</v>
      </c>
      <c r="F18" s="69">
        <f>VLOOKUP((A18),'2019_C4_Rohdaten_BA'!$A$10:$O$59,12,FALSE)</f>
        <v>12.781456953642385</v>
      </c>
      <c r="G18" s="69">
        <f>VLOOKUP((A18),'2019_C4_Rohdaten_BA'!$A$10:$O$59,13,FALSE)</f>
        <v>40.662251655629142</v>
      </c>
      <c r="H18" s="69">
        <f>VLOOKUP((A18),'2019_C4_Rohdaten_BA'!$A$10:$O$59,14,FALSE)</f>
        <v>22.715231788079471</v>
      </c>
      <c r="I18" s="69">
        <f>VLOOKUP((A18),'2019_C4_Rohdaten_BA'!$A$10:$O$59,15,FALSE)</f>
        <v>23.841059602649008</v>
      </c>
      <c r="J18" s="112">
        <v>23462</v>
      </c>
      <c r="K18" s="112">
        <v>10528</v>
      </c>
      <c r="L18" s="112">
        <v>12934</v>
      </c>
      <c r="M18" s="75">
        <v>12.110481586402265</v>
      </c>
      <c r="N18" s="75">
        <v>40.226628895184135</v>
      </c>
      <c r="O18" s="75">
        <v>22.592067988668553</v>
      </c>
      <c r="P18" s="75">
        <v>25.070821529745039</v>
      </c>
      <c r="Q18" s="112">
        <v>1212</v>
      </c>
      <c r="R18" s="112">
        <v>730</v>
      </c>
      <c r="S18" s="112">
        <v>482</v>
      </c>
      <c r="T18" s="75">
        <v>21.03960396039604</v>
      </c>
      <c r="U18" s="75">
        <v>40.759075907590756</v>
      </c>
      <c r="V18" s="75">
        <v>11.138613861386139</v>
      </c>
      <c r="W18" s="75">
        <v>27.062706270627064</v>
      </c>
      <c r="X18" s="112">
        <v>1041</v>
      </c>
      <c r="Y18" s="112">
        <v>635</v>
      </c>
      <c r="Z18" s="112">
        <v>406</v>
      </c>
      <c r="AA18" s="75">
        <v>19.404418828049952</v>
      </c>
      <c r="AB18" s="75">
        <v>42.459173871277613</v>
      </c>
      <c r="AC18" s="75">
        <v>10.182516810758885</v>
      </c>
      <c r="AD18" s="75">
        <v>27.953890489913547</v>
      </c>
      <c r="AE18" s="57">
        <v>885</v>
      </c>
      <c r="AF18" s="57">
        <v>529</v>
      </c>
      <c r="AG18" s="57">
        <v>356</v>
      </c>
      <c r="AH18" s="29">
        <v>10.96045197740113</v>
      </c>
      <c r="AI18" s="29">
        <v>42.93785310734463</v>
      </c>
      <c r="AJ18" s="29">
        <v>18.192090395480225</v>
      </c>
      <c r="AK18" s="77">
        <v>27.909604519774021</v>
      </c>
      <c r="AL18" s="57">
        <v>784</v>
      </c>
      <c r="AM18" s="57">
        <v>480</v>
      </c>
      <c r="AN18" s="57">
        <v>304</v>
      </c>
      <c r="AO18" s="29">
        <v>10.969387755102041</v>
      </c>
      <c r="AP18" s="29">
        <v>39.413265306122447</v>
      </c>
      <c r="AQ18" s="29">
        <v>18.494897959183675</v>
      </c>
      <c r="AR18" s="29">
        <v>31.122448979591837</v>
      </c>
      <c r="AS18" s="57">
        <v>734</v>
      </c>
      <c r="AT18" s="57">
        <v>437</v>
      </c>
      <c r="AU18" s="57">
        <v>297</v>
      </c>
      <c r="AV18" s="29">
        <v>10.899182561307901</v>
      </c>
      <c r="AW18" s="29">
        <v>35.422343324250683</v>
      </c>
      <c r="AX18" s="29">
        <v>16.757493188010901</v>
      </c>
      <c r="AY18" s="29">
        <v>36.920980926430516</v>
      </c>
      <c r="AZ18" s="57">
        <v>556</v>
      </c>
      <c r="BA18" s="57">
        <v>305</v>
      </c>
      <c r="BB18" s="57">
        <v>251</v>
      </c>
      <c r="BC18" s="83">
        <v>7.7338129496402885</v>
      </c>
      <c r="BD18" s="83">
        <v>30.39568345323741</v>
      </c>
      <c r="BE18" s="83">
        <v>20.68345323741007</v>
      </c>
      <c r="BF18" s="83">
        <v>41.187050359712224</v>
      </c>
      <c r="BG18" s="57">
        <v>541</v>
      </c>
      <c r="BH18" s="57">
        <v>313</v>
      </c>
      <c r="BI18" s="57">
        <v>228</v>
      </c>
      <c r="BJ18" s="83">
        <v>7.9482439926062849</v>
      </c>
      <c r="BK18" s="83">
        <v>28.650646950092423</v>
      </c>
      <c r="BL18" s="83">
        <v>21.256931608133087</v>
      </c>
      <c r="BM18" s="78">
        <v>42.144177449168204</v>
      </c>
      <c r="BN18" s="62"/>
    </row>
    <row r="19" spans="1:66" ht="8.25" customHeight="1">
      <c r="A19" s="107">
        <v>159</v>
      </c>
      <c r="B19" s="74" t="s">
        <v>95</v>
      </c>
      <c r="C19" s="111">
        <f>VLOOKUP((A19),'2019_C4_Rohdaten_BA'!$A$10:$O$59,5,FALSE)</f>
        <v>9450</v>
      </c>
      <c r="D19" s="111">
        <f>VLOOKUP((A19),'2019_C4_Rohdaten_BA'!$A$10:$O$59,6,FALSE)</f>
        <v>5838</v>
      </c>
      <c r="E19" s="111">
        <f>VLOOKUP((A19),'2019_C4_Rohdaten_BA'!$A$10:$O$59,7,FALSE)</f>
        <v>3612</v>
      </c>
      <c r="F19" s="69">
        <f>VLOOKUP((A19),'2019_C4_Rohdaten_BA'!$A$10:$O$59,12,FALSE)</f>
        <v>28.582010582010582</v>
      </c>
      <c r="G19" s="69">
        <f>VLOOKUP((A19),'2019_C4_Rohdaten_BA'!$A$10:$O$59,13,FALSE)</f>
        <v>28.264550264550266</v>
      </c>
      <c r="H19" s="69">
        <f>VLOOKUP((A19),'2019_C4_Rohdaten_BA'!$A$10:$O$59,14,FALSE)</f>
        <v>24.825396825396826</v>
      </c>
      <c r="I19" s="69">
        <f>VLOOKUP((A19),'2019_C4_Rohdaten_BA'!$A$10:$O$59,15,FALSE)</f>
        <v>18.328042328042329</v>
      </c>
      <c r="J19" s="112">
        <v>120386</v>
      </c>
      <c r="K19" s="112">
        <v>61270</v>
      </c>
      <c r="L19" s="112">
        <v>59116</v>
      </c>
      <c r="M19" s="75">
        <v>29.114216422219659</v>
      </c>
      <c r="N19" s="75">
        <v>29.322092620394962</v>
      </c>
      <c r="O19" s="75">
        <v>23.33987758401663</v>
      </c>
      <c r="P19" s="75">
        <v>18.223813373368749</v>
      </c>
      <c r="Q19" s="112">
        <v>7778</v>
      </c>
      <c r="R19" s="112">
        <v>4661</v>
      </c>
      <c r="S19" s="112">
        <v>3117</v>
      </c>
      <c r="T19" s="75">
        <v>23.592183080483416</v>
      </c>
      <c r="U19" s="75">
        <v>29.622010799691438</v>
      </c>
      <c r="V19" s="75">
        <v>28.992028799177167</v>
      </c>
      <c r="W19" s="75">
        <v>17.793777320647983</v>
      </c>
      <c r="X19" s="112">
        <v>7135</v>
      </c>
      <c r="Y19" s="112">
        <v>4274</v>
      </c>
      <c r="Z19" s="112">
        <v>2861</v>
      </c>
      <c r="AA19" s="75">
        <v>23.37771548703574</v>
      </c>
      <c r="AB19" s="75">
        <v>29.964961457603362</v>
      </c>
      <c r="AC19" s="75">
        <v>27.498248072880166</v>
      </c>
      <c r="AD19" s="75">
        <v>19.159074982480728</v>
      </c>
      <c r="AE19" s="111">
        <f>'2019_LSN_Ergänzung'!O97</f>
        <v>6297</v>
      </c>
      <c r="AF19" s="111">
        <f>'2019_LSN_Ergänzung'!P97</f>
        <v>3748</v>
      </c>
      <c r="AG19" s="111">
        <f>'2019_LSN_Ergänzung'!Q97</f>
        <v>2549</v>
      </c>
      <c r="AH19" s="79">
        <f>'2019_LSN_Ergänzung'!R97</f>
        <v>27.584564078132445</v>
      </c>
      <c r="AI19" s="79">
        <f>'2019_LSN_Ergänzung'!S97</f>
        <v>18.040336668254724</v>
      </c>
      <c r="AJ19" s="79">
        <f>'2019_LSN_Ergänzung'!T97</f>
        <v>14.419564872161347</v>
      </c>
      <c r="AK19" s="79">
        <f>'2019_LSN_Ergänzung'!U97</f>
        <v>12.10100047641734</v>
      </c>
      <c r="AL19" s="111">
        <f>'2019_LSN_Ergänzung'!O98</f>
        <v>5660</v>
      </c>
      <c r="AM19" s="111">
        <f>'2019_LSN_Ergänzung'!P98</f>
        <v>3317</v>
      </c>
      <c r="AN19" s="111">
        <f>'2019_LSN_Ergänzung'!Q98</f>
        <v>2343</v>
      </c>
      <c r="AO19" s="79">
        <f>'2019_LSN_Ergänzung'!R98</f>
        <v>28.533568904593636</v>
      </c>
      <c r="AP19" s="79">
        <f>'2019_LSN_Ergänzung'!S98</f>
        <v>29.522968197879855</v>
      </c>
      <c r="AQ19" s="79">
        <f>'2019_LSN_Ergänzung'!T98</f>
        <v>22.402826855123674</v>
      </c>
      <c r="AR19" s="79">
        <f>'2019_LSN_Ergänzung'!U98</f>
        <v>19.540636042402827</v>
      </c>
      <c r="AS19" s="111">
        <f>'2019_LSN_Ergänzung'!O99</f>
        <v>5218</v>
      </c>
      <c r="AT19" s="111">
        <f>'2019_LSN_Ergänzung'!P99</f>
        <v>3075</v>
      </c>
      <c r="AU19" s="111">
        <f>'2019_LSN_Ergänzung'!Q99</f>
        <v>2143</v>
      </c>
      <c r="AV19" s="79">
        <f>'2019_LSN_Ergänzung'!R99</f>
        <v>27.098505174396319</v>
      </c>
      <c r="AW19" s="79">
        <f>'2019_LSN_Ergänzung'!S99</f>
        <v>29.781525488692985</v>
      </c>
      <c r="AX19" s="79">
        <f>'2019_LSN_Ergänzung'!T99</f>
        <v>22.575699501724799</v>
      </c>
      <c r="AY19" s="79">
        <f>'2019_LSN_Ergänzung'!U99</f>
        <v>20.544269835185894</v>
      </c>
      <c r="AZ19" s="111">
        <f>'2019_LSN_Ergänzung'!O101</f>
        <v>4656</v>
      </c>
      <c r="BA19" s="111">
        <f>'2019_LSN_Ergänzung'!P101</f>
        <v>2780</v>
      </c>
      <c r="BB19" s="111">
        <f>'2019_LSN_Ergänzung'!Q101</f>
        <v>1876</v>
      </c>
      <c r="BC19" s="79">
        <f>'2019_LSN_Ergänzung'!R101</f>
        <v>20.36082474226804</v>
      </c>
      <c r="BD19" s="79">
        <f>'2019_LSN_Ergänzung'!S101</f>
        <v>26.396048109965637</v>
      </c>
      <c r="BE19" s="79">
        <f>'2019_LSN_Ergänzung'!T101</f>
        <v>10.352233676975946</v>
      </c>
      <c r="BF19" s="79">
        <f>'2019_LSN_Ergänzung'!U101</f>
        <v>36.404639175257728</v>
      </c>
      <c r="BG19" s="191">
        <f>'2019_LSN_Ergänzung'!C214</f>
        <v>4434</v>
      </c>
      <c r="BH19" s="191">
        <f>'2019_LSN_Ergänzung'!D214</f>
        <v>2611</v>
      </c>
      <c r="BI19" s="191">
        <f>'2019_LSN_Ergänzung'!E214</f>
        <v>1823</v>
      </c>
      <c r="BJ19" s="79">
        <f>'2019_LSN_Ergänzung'!F214</f>
        <v>20.365358592692829</v>
      </c>
      <c r="BK19" s="79">
        <f>'2019_LSN_Ergänzung'!G214</f>
        <v>27.06359945872801</v>
      </c>
      <c r="BL19" s="79">
        <f>'2019_LSN_Ergänzung'!H214</f>
        <v>25.146594497068108</v>
      </c>
      <c r="BM19" s="79">
        <f>'2019_LSN_Ergänzung'!I214</f>
        <v>27.424447451511057</v>
      </c>
      <c r="BN19" s="62"/>
    </row>
    <row r="20" spans="1:66" s="54" customFormat="1" ht="16.5" customHeight="1">
      <c r="A20" s="108">
        <v>1</v>
      </c>
      <c r="B20" s="84" t="s">
        <v>154</v>
      </c>
      <c r="C20" s="111">
        <f>VLOOKUP((A20),'2019_C4_Rohdaten_BA'!$A$10:$O$59,5,FALSE)</f>
        <v>51596</v>
      </c>
      <c r="D20" s="111">
        <f>VLOOKUP((A20),'2019_C4_Rohdaten_BA'!$A$10:$O$59,6,FALSE)</f>
        <v>34403</v>
      </c>
      <c r="E20" s="111">
        <f>VLOOKUP((A20),'2019_C4_Rohdaten_BA'!$A$10:$O$59,7,FALSE)</f>
        <v>17193</v>
      </c>
      <c r="F20" s="69">
        <f>VLOOKUP((A20),'2019_C4_Rohdaten_BA'!$A$10:$O$59,12,FALSE)</f>
        <v>19.635243042096288</v>
      </c>
      <c r="G20" s="69">
        <f>VLOOKUP((A20),'2019_C4_Rohdaten_BA'!$A$10:$O$59,13,FALSE)</f>
        <v>32.159469726335374</v>
      </c>
      <c r="H20" s="69">
        <f>VLOOKUP((A20),'2019_C4_Rohdaten_BA'!$A$10:$O$59,14,FALSE)</f>
        <v>22.470734165439183</v>
      </c>
      <c r="I20" s="69">
        <f>VLOOKUP((A20),'2019_C4_Rohdaten_BA'!$A$10:$O$59,15,FALSE)</f>
        <v>25.734553066129159</v>
      </c>
      <c r="J20" s="113">
        <v>592988</v>
      </c>
      <c r="K20" s="113">
        <v>324752</v>
      </c>
      <c r="L20" s="113">
        <v>268236</v>
      </c>
      <c r="M20" s="85">
        <v>19.164577401946204</v>
      </c>
      <c r="N20" s="85">
        <v>33.208685675434495</v>
      </c>
      <c r="O20" s="85">
        <v>21.828921089533846</v>
      </c>
      <c r="P20" s="85">
        <v>25.797815833085451</v>
      </c>
      <c r="Q20" s="113">
        <v>41924</v>
      </c>
      <c r="R20" s="113">
        <v>27781</v>
      </c>
      <c r="S20" s="113">
        <v>14143</v>
      </c>
      <c r="T20" s="85">
        <v>20.804312565594884</v>
      </c>
      <c r="U20" s="85">
        <v>33.863658047896195</v>
      </c>
      <c r="V20" s="85">
        <v>19.103616067169163</v>
      </c>
      <c r="W20" s="85">
        <v>26.228413319339754</v>
      </c>
      <c r="X20" s="113">
        <v>37992</v>
      </c>
      <c r="Y20" s="113">
        <v>25064</v>
      </c>
      <c r="Z20" s="113">
        <v>12928</v>
      </c>
      <c r="AA20" s="85">
        <v>19.912086755106337</v>
      </c>
      <c r="AB20" s="85">
        <v>34.415140029479893</v>
      </c>
      <c r="AC20" s="85">
        <v>19.075068435460096</v>
      </c>
      <c r="AD20" s="85">
        <v>26.597704779953673</v>
      </c>
      <c r="AE20" s="86">
        <v>34645</v>
      </c>
      <c r="AF20" s="86">
        <v>22784</v>
      </c>
      <c r="AG20" s="86">
        <v>11861</v>
      </c>
      <c r="AH20" s="87">
        <v>19.255303795641499</v>
      </c>
      <c r="AI20" s="87">
        <v>34.15500072160485</v>
      </c>
      <c r="AJ20" s="87">
        <v>19.445807475826239</v>
      </c>
      <c r="AK20" s="105">
        <v>27.143888006927408</v>
      </c>
      <c r="AL20" s="86">
        <v>31675</v>
      </c>
      <c r="AM20" s="86">
        <v>20955</v>
      </c>
      <c r="AN20" s="86">
        <v>10720</v>
      </c>
      <c r="AO20" s="87">
        <v>19.005524861878452</v>
      </c>
      <c r="AP20" s="87">
        <v>33.764798737174431</v>
      </c>
      <c r="AQ20" s="87">
        <v>18.771902131018152</v>
      </c>
      <c r="AR20" s="87">
        <v>28.457774269928965</v>
      </c>
      <c r="AS20" s="86">
        <v>29844</v>
      </c>
      <c r="AT20" s="86">
        <v>19733</v>
      </c>
      <c r="AU20" s="86">
        <v>10111</v>
      </c>
      <c r="AV20" s="87">
        <v>16.743734083902961</v>
      </c>
      <c r="AW20" s="87">
        <v>30.907385069025601</v>
      </c>
      <c r="AX20" s="87">
        <v>16.968234821069561</v>
      </c>
      <c r="AY20" s="87">
        <v>35.380646026001884</v>
      </c>
      <c r="AZ20" s="86">
        <v>25113</v>
      </c>
      <c r="BA20" s="86">
        <v>16687</v>
      </c>
      <c r="BB20" s="86">
        <v>8426</v>
      </c>
      <c r="BC20" s="88">
        <v>13.725958666825946</v>
      </c>
      <c r="BD20" s="88">
        <v>33.030701230438417</v>
      </c>
      <c r="BE20" s="88">
        <v>21.932863457173575</v>
      </c>
      <c r="BF20" s="88">
        <v>31.310476645562069</v>
      </c>
      <c r="BG20" s="86">
        <v>23119</v>
      </c>
      <c r="BH20" s="86">
        <v>15462</v>
      </c>
      <c r="BI20" s="86">
        <v>7657</v>
      </c>
      <c r="BJ20" s="88">
        <v>13.491067952766123</v>
      </c>
      <c r="BK20" s="88">
        <v>34.789567022795104</v>
      </c>
      <c r="BL20" s="88">
        <v>22.924866992516975</v>
      </c>
      <c r="BM20" s="89">
        <v>28.794498031921805</v>
      </c>
      <c r="BN20" s="106"/>
    </row>
    <row r="21" spans="1:66" ht="8.25" customHeight="1">
      <c r="A21" s="107">
        <v>241</v>
      </c>
      <c r="B21" s="74" t="s">
        <v>137</v>
      </c>
      <c r="C21" s="111">
        <f>VLOOKUP((A21),'2019_C4_Rohdaten_BA'!$A$10:$O$59,5,FALSE)</f>
        <v>60737</v>
      </c>
      <c r="D21" s="111">
        <f>VLOOKUP((A21),'2019_C4_Rohdaten_BA'!$A$10:$O$59,6,FALSE)</f>
        <v>38040</v>
      </c>
      <c r="E21" s="111">
        <f>VLOOKUP((A21),'2019_C4_Rohdaten_BA'!$A$10:$O$59,7,FALSE)</f>
        <v>22697</v>
      </c>
      <c r="F21" s="69">
        <f>VLOOKUP((A21),'2019_C4_Rohdaten_BA'!$A$10:$O$59,12,FALSE)</f>
        <v>13.260450796055123</v>
      </c>
      <c r="G21" s="69">
        <f>VLOOKUP((A21),'2019_C4_Rohdaten_BA'!$A$10:$O$59,13,FALSE)</f>
        <v>32.5057213889392</v>
      </c>
      <c r="H21" s="69">
        <f>VLOOKUP((A21),'2019_C4_Rohdaten_BA'!$A$10:$O$59,14,FALSE)</f>
        <v>27.582857236939592</v>
      </c>
      <c r="I21" s="69">
        <f>VLOOKUP((A21),'2019_C4_Rohdaten_BA'!$A$10:$O$59,15,FALSE)</f>
        <v>26.650970578066087</v>
      </c>
      <c r="J21" s="112">
        <v>453174</v>
      </c>
      <c r="K21" s="112">
        <v>237484</v>
      </c>
      <c r="L21" s="112">
        <v>215690</v>
      </c>
      <c r="M21" s="75">
        <v>12.773112234004696</v>
      </c>
      <c r="N21" s="75">
        <v>32.485232367803</v>
      </c>
      <c r="O21" s="75">
        <v>26.638673404028186</v>
      </c>
      <c r="P21" s="75">
        <v>28.102981994164118</v>
      </c>
      <c r="Q21" s="112">
        <v>51403</v>
      </c>
      <c r="R21" s="112">
        <v>31628</v>
      </c>
      <c r="S21" s="112">
        <v>19775</v>
      </c>
      <c r="T21" s="75">
        <v>25.51991128922436</v>
      </c>
      <c r="U21" s="75">
        <v>33.013637336342242</v>
      </c>
      <c r="V21" s="75">
        <v>12.528451646791044</v>
      </c>
      <c r="W21" s="75">
        <v>28.937999727642357</v>
      </c>
      <c r="X21" s="112">
        <v>47129</v>
      </c>
      <c r="Y21" s="112">
        <v>28379</v>
      </c>
      <c r="Z21" s="112">
        <v>18750</v>
      </c>
      <c r="AA21" s="75">
        <v>25.226505972967811</v>
      </c>
      <c r="AB21" s="75">
        <v>33.274629209191794</v>
      </c>
      <c r="AC21" s="75">
        <v>12.376668293407455</v>
      </c>
      <c r="AD21" s="75">
        <v>29.12219652443294</v>
      </c>
      <c r="AE21" s="57">
        <v>42697</v>
      </c>
      <c r="AF21" s="57">
        <v>25611</v>
      </c>
      <c r="AG21" s="57">
        <v>17086</v>
      </c>
      <c r="AH21" s="29">
        <v>11.768976743096704</v>
      </c>
      <c r="AI21" s="29">
        <v>33.599550319694593</v>
      </c>
      <c r="AJ21" s="29">
        <v>24.683233014029089</v>
      </c>
      <c r="AK21" s="77">
        <v>29.948239923179617</v>
      </c>
      <c r="AL21" s="57">
        <v>38784</v>
      </c>
      <c r="AM21" s="57">
        <v>23178</v>
      </c>
      <c r="AN21" s="57">
        <v>15606</v>
      </c>
      <c r="AO21" s="29">
        <v>11.636241749174918</v>
      </c>
      <c r="AP21" s="29">
        <v>33.369430693069305</v>
      </c>
      <c r="AQ21" s="29">
        <v>24.100144389438942</v>
      </c>
      <c r="AR21" s="29">
        <v>30.89418316831684</v>
      </c>
      <c r="AS21" s="57">
        <v>36262</v>
      </c>
      <c r="AT21" s="57">
        <v>21449</v>
      </c>
      <c r="AU21" s="57">
        <v>14813</v>
      </c>
      <c r="AV21" s="29">
        <v>9.6961006011802997</v>
      </c>
      <c r="AW21" s="29">
        <v>29.253764271137829</v>
      </c>
      <c r="AX21" s="29">
        <v>21.071645248469473</v>
      </c>
      <c r="AY21" s="29">
        <v>39.978489879212397</v>
      </c>
      <c r="AZ21" s="57">
        <v>31033</v>
      </c>
      <c r="BA21" s="57">
        <v>18295</v>
      </c>
      <c r="BB21" s="57">
        <v>12738</v>
      </c>
      <c r="BC21" s="83">
        <v>8.139722231173268</v>
      </c>
      <c r="BD21" s="83">
        <v>28.949827602874361</v>
      </c>
      <c r="BE21" s="83">
        <v>22.356845938194823</v>
      </c>
      <c r="BF21" s="83">
        <v>40.553604227757546</v>
      </c>
      <c r="BG21" s="57">
        <v>29580</v>
      </c>
      <c r="BH21" s="57">
        <v>17491</v>
      </c>
      <c r="BI21" s="57">
        <v>12089</v>
      </c>
      <c r="BJ21" s="83">
        <v>7.873563218390804</v>
      </c>
      <c r="BK21" s="83">
        <v>29.486139283299529</v>
      </c>
      <c r="BL21" s="83">
        <v>22.809330628803245</v>
      </c>
      <c r="BM21" s="78">
        <v>39.830966869506412</v>
      </c>
      <c r="BN21" s="62"/>
    </row>
    <row r="22" spans="1:66" ht="8.25" customHeight="1">
      <c r="A22" s="107">
        <v>241001</v>
      </c>
      <c r="B22" s="74" t="s">
        <v>218</v>
      </c>
      <c r="C22" s="111">
        <f>'2019_LSN_Ergänzung'!N31</f>
        <v>38360</v>
      </c>
      <c r="D22" s="111">
        <f>'2019_LSN_Ergänzung'!O31</f>
        <v>23217</v>
      </c>
      <c r="E22" s="111">
        <f>'2019_LSN_Ergänzung'!P31</f>
        <v>15143</v>
      </c>
      <c r="F22" s="69">
        <f>'2019_LSN_Ergänzung'!Q31</f>
        <v>16.441605839416059</v>
      </c>
      <c r="G22" s="69">
        <f>'2019_LSN_Ergänzung'!R31</f>
        <v>31.850886339937436</v>
      </c>
      <c r="H22" s="69">
        <f>'2019_LSN_Ergänzung'!S31</f>
        <v>26.736183524504693</v>
      </c>
      <c r="I22" s="69">
        <f>'2019_LSN_Ergänzung'!T31</f>
        <v>24.971324296141812</v>
      </c>
      <c r="J22" s="112">
        <v>288598</v>
      </c>
      <c r="K22" s="112">
        <v>150232</v>
      </c>
      <c r="L22" s="112">
        <v>138366</v>
      </c>
      <c r="M22" s="75">
        <v>15.644649713427189</v>
      </c>
      <c r="N22" s="75">
        <v>32.073896833787771</v>
      </c>
      <c r="O22" s="75">
        <v>25.699738467531024</v>
      </c>
      <c r="P22" s="75">
        <v>26.581714985254017</v>
      </c>
      <c r="Q22" s="112">
        <v>33601</v>
      </c>
      <c r="R22" s="112">
        <v>20038</v>
      </c>
      <c r="S22" s="112">
        <v>13563</v>
      </c>
      <c r="T22" s="75">
        <v>24.886164102258864</v>
      </c>
      <c r="U22" s="75">
        <v>32.046665277819116</v>
      </c>
      <c r="V22" s="75">
        <v>15.213832921639236</v>
      </c>
      <c r="W22" s="75">
        <v>27.853337698282786</v>
      </c>
      <c r="X22" s="112">
        <v>31290</v>
      </c>
      <c r="Y22" s="112">
        <v>18178</v>
      </c>
      <c r="Z22" s="112">
        <v>13112</v>
      </c>
      <c r="AA22" s="75">
        <v>24.749121124960052</v>
      </c>
      <c r="AB22" s="75">
        <v>32.336209651645895</v>
      </c>
      <c r="AC22" s="75">
        <v>14.988814317673377</v>
      </c>
      <c r="AD22" s="75">
        <v>27.925854905720676</v>
      </c>
      <c r="AE22" s="57">
        <v>28583</v>
      </c>
      <c r="AF22" s="57">
        <v>16567</v>
      </c>
      <c r="AG22" s="57">
        <v>12016</v>
      </c>
      <c r="AH22" s="29">
        <v>14.298709022845749</v>
      </c>
      <c r="AI22" s="29">
        <v>32.613791414477141</v>
      </c>
      <c r="AJ22" s="29">
        <v>24.248679284889622</v>
      </c>
      <c r="AK22" s="77">
        <v>28.838820277787491</v>
      </c>
      <c r="AL22" s="57">
        <v>25406</v>
      </c>
      <c r="AM22" s="57">
        <v>14610</v>
      </c>
      <c r="AN22" s="57">
        <v>10796</v>
      </c>
      <c r="AO22" s="29">
        <v>14.532000314886249</v>
      </c>
      <c r="AP22" s="29">
        <v>33.043375580571521</v>
      </c>
      <c r="AQ22" s="29">
        <v>23.60072423836889</v>
      </c>
      <c r="AR22" s="29">
        <v>28.823899866173349</v>
      </c>
      <c r="AS22" s="57">
        <v>23903</v>
      </c>
      <c r="AT22" s="57">
        <v>13643</v>
      </c>
      <c r="AU22" s="57">
        <v>10260</v>
      </c>
      <c r="AV22" s="29">
        <v>12.282977032171694</v>
      </c>
      <c r="AW22" s="29">
        <v>29.017278165920597</v>
      </c>
      <c r="AX22" s="29">
        <v>21.147973057775175</v>
      </c>
      <c r="AY22" s="29">
        <v>37.55177174413253</v>
      </c>
      <c r="AZ22" s="57">
        <v>20895</v>
      </c>
      <c r="BA22" s="57">
        <v>11991</v>
      </c>
      <c r="BB22" s="57">
        <v>8904</v>
      </c>
      <c r="BC22" s="83">
        <v>10.284757118927972</v>
      </c>
      <c r="BD22" s="83">
        <v>30.437903804737974</v>
      </c>
      <c r="BE22" s="83">
        <v>23.129935391241922</v>
      </c>
      <c r="BF22" s="83">
        <v>36.147403685092129</v>
      </c>
      <c r="BG22" s="57">
        <v>20029</v>
      </c>
      <c r="BH22" s="57">
        <v>11533</v>
      </c>
      <c r="BI22" s="57">
        <v>8496</v>
      </c>
      <c r="BJ22" s="83">
        <v>10.000499276049728</v>
      </c>
      <c r="BK22" s="83">
        <v>31.149832742523344</v>
      </c>
      <c r="BL22" s="83">
        <v>23.106495581406961</v>
      </c>
      <c r="BM22" s="78">
        <v>35.743172400019965</v>
      </c>
      <c r="BN22" s="62"/>
    </row>
    <row r="23" spans="1:66" ht="8.25" customHeight="1">
      <c r="A23" s="107">
        <v>241999</v>
      </c>
      <c r="B23" s="74" t="s">
        <v>219</v>
      </c>
      <c r="C23" s="111">
        <f>'2019_LSN_Ergänzung'!N32</f>
        <v>22377</v>
      </c>
      <c r="D23" s="111">
        <f>'2019_LSN_Ergänzung'!O32</f>
        <v>14823</v>
      </c>
      <c r="E23" s="111">
        <f>'2019_LSN_Ergänzung'!P32</f>
        <v>7554</v>
      </c>
      <c r="F23" s="69">
        <f>'2019_LSN_Ergänzung'!Q32</f>
        <v>7.8071233856191622</v>
      </c>
      <c r="G23" s="69">
        <f>'2019_LSN_Ergänzung'!R32</f>
        <v>33.628279036510705</v>
      </c>
      <c r="H23" s="69">
        <f>'2019_LSN_Ergänzung'!S32</f>
        <v>29.034276265808646</v>
      </c>
      <c r="I23" s="69">
        <f>'2019_LSN_Ergänzung'!T32</f>
        <v>29.530321312061492</v>
      </c>
      <c r="J23" s="112">
        <v>164576</v>
      </c>
      <c r="K23" s="112">
        <v>87252</v>
      </c>
      <c r="L23" s="112">
        <v>77324</v>
      </c>
      <c r="M23" s="75">
        <v>7.6793998618102846</v>
      </c>
      <c r="N23" s="75">
        <v>33.214885006415948</v>
      </c>
      <c r="O23" s="75">
        <v>28.304214786299475</v>
      </c>
      <c r="P23" s="75">
        <v>30.801500345474288</v>
      </c>
      <c r="Q23" s="112">
        <v>17802</v>
      </c>
      <c r="R23" s="112">
        <v>11590</v>
      </c>
      <c r="S23" s="112">
        <v>6212</v>
      </c>
      <c r="T23" s="75">
        <v>26.716099314683746</v>
      </c>
      <c r="U23" s="75">
        <v>34.838782159307939</v>
      </c>
      <c r="V23" s="75">
        <v>7.4598359734861255</v>
      </c>
      <c r="W23" s="75">
        <v>30.985282552522186</v>
      </c>
      <c r="X23" s="112">
        <v>15839</v>
      </c>
      <c r="Y23" s="112">
        <v>10201</v>
      </c>
      <c r="Z23" s="112">
        <v>5638</v>
      </c>
      <c r="AA23" s="75">
        <v>26.16958141296799</v>
      </c>
      <c r="AB23" s="75">
        <v>35.128480333354375</v>
      </c>
      <c r="AC23" s="75">
        <v>7.216364669486711</v>
      </c>
      <c r="AD23" s="75">
        <v>31.485573584190924</v>
      </c>
      <c r="AE23" s="57">
        <v>14114</v>
      </c>
      <c r="AF23" s="57">
        <v>9044</v>
      </c>
      <c r="AG23" s="57">
        <v>5070</v>
      </c>
      <c r="AH23" s="29">
        <v>6.6458835199093098</v>
      </c>
      <c r="AI23" s="29">
        <v>35.595862264418308</v>
      </c>
      <c r="AJ23" s="29">
        <v>25.563270511548819</v>
      </c>
      <c r="AK23" s="77">
        <v>32.194983704123558</v>
      </c>
      <c r="AL23" s="57">
        <v>13378</v>
      </c>
      <c r="AM23" s="57">
        <v>8568</v>
      </c>
      <c r="AN23" s="57">
        <v>4810</v>
      </c>
      <c r="AO23" s="29">
        <v>6.1369412468231426</v>
      </c>
      <c r="AP23" s="29">
        <v>33.988638062490658</v>
      </c>
      <c r="AQ23" s="29">
        <v>25.04858723277022</v>
      </c>
      <c r="AR23" s="29">
        <v>34.825833457915984</v>
      </c>
      <c r="AS23" s="57">
        <v>12359</v>
      </c>
      <c r="AT23" s="57">
        <v>7806</v>
      </c>
      <c r="AU23" s="57">
        <v>4553</v>
      </c>
      <c r="AV23" s="29">
        <v>4.692936321708876</v>
      </c>
      <c r="AW23" s="29">
        <v>29.711141678129298</v>
      </c>
      <c r="AX23" s="29">
        <v>20.924022979205436</v>
      </c>
      <c r="AY23" s="29">
        <v>44.671899020956396</v>
      </c>
      <c r="AZ23" s="57"/>
      <c r="BA23" s="57"/>
      <c r="BB23" s="57"/>
      <c r="BC23" s="83">
        <v>3.7186821858354699</v>
      </c>
      <c r="BD23" s="83">
        <v>25.882817123693037</v>
      </c>
      <c r="BE23" s="83">
        <v>20.763464194121127</v>
      </c>
      <c r="BF23" s="83">
        <v>49.635036496350367</v>
      </c>
      <c r="BG23" s="57">
        <v>9551</v>
      </c>
      <c r="BH23" s="57">
        <v>5958</v>
      </c>
      <c r="BI23" s="57">
        <v>3593</v>
      </c>
      <c r="BJ23" s="83">
        <v>3.4132551565281126</v>
      </c>
      <c r="BK23" s="83">
        <v>25.997277771961052</v>
      </c>
      <c r="BL23" s="83">
        <v>22.18615851743273</v>
      </c>
      <c r="BM23" s="78">
        <v>48.403308554078109</v>
      </c>
      <c r="BN23" s="62"/>
    </row>
    <row r="24" spans="1:66" ht="8.25" customHeight="1">
      <c r="A24" s="107">
        <v>251</v>
      </c>
      <c r="B24" s="74" t="s">
        <v>101</v>
      </c>
      <c r="C24" s="111">
        <f>VLOOKUP((A24),'2019_C4_Rohdaten_BA'!$A$10:$O$59,5,FALSE)</f>
        <v>6222</v>
      </c>
      <c r="D24" s="111">
        <f>VLOOKUP((A24),'2019_C4_Rohdaten_BA'!$A$10:$O$59,6,FALSE)</f>
        <v>4331</v>
      </c>
      <c r="E24" s="111">
        <f>VLOOKUP((A24),'2019_C4_Rohdaten_BA'!$A$10:$O$59,7,FALSE)</f>
        <v>1891</v>
      </c>
      <c r="F24" s="69">
        <f>VLOOKUP((A24),'2019_C4_Rohdaten_BA'!$A$10:$O$59,12,FALSE)</f>
        <v>7.0395371263259401</v>
      </c>
      <c r="G24" s="69">
        <f>VLOOKUP((A24),'2019_C4_Rohdaten_BA'!$A$10:$O$59,13,FALSE)</f>
        <v>31.870781099324976</v>
      </c>
      <c r="H24" s="69">
        <f>VLOOKUP((A24),'2019_C4_Rohdaten_BA'!$A$10:$O$59,14,FALSE)</f>
        <v>25.281260045001606</v>
      </c>
      <c r="I24" s="69">
        <f>VLOOKUP((A24),'2019_C4_Rohdaten_BA'!$A$10:$O$59,15,FALSE)</f>
        <v>35.808421729347479</v>
      </c>
      <c r="J24" s="112">
        <v>64741</v>
      </c>
      <c r="K24" s="112">
        <v>34323</v>
      </c>
      <c r="L24" s="112">
        <v>30418</v>
      </c>
      <c r="M24" s="75">
        <v>6.785967399007796</v>
      </c>
      <c r="N24" s="75">
        <v>32.246633593196314</v>
      </c>
      <c r="O24" s="75">
        <v>23.493975903614459</v>
      </c>
      <c r="P24" s="75">
        <v>37.473423104181428</v>
      </c>
      <c r="Q24" s="112">
        <v>4811</v>
      </c>
      <c r="R24" s="112">
        <v>3330</v>
      </c>
      <c r="S24" s="112">
        <v>1481</v>
      </c>
      <c r="T24" s="75">
        <v>21.575556017459988</v>
      </c>
      <c r="U24" s="75">
        <v>33.257119102057786</v>
      </c>
      <c r="V24" s="75">
        <v>7.690708792350863</v>
      </c>
      <c r="W24" s="75">
        <v>37.476616088131365</v>
      </c>
      <c r="X24" s="112">
        <v>4067</v>
      </c>
      <c r="Y24" s="112">
        <v>2806</v>
      </c>
      <c r="Z24" s="112">
        <v>1261</v>
      </c>
      <c r="AA24" s="75">
        <v>20.088517334644703</v>
      </c>
      <c r="AB24" s="75">
        <v>32.579296778952546</v>
      </c>
      <c r="AC24" s="75">
        <v>7.9419719695106954</v>
      </c>
      <c r="AD24" s="75">
        <v>39.390213916892058</v>
      </c>
      <c r="AE24" s="57">
        <v>3781</v>
      </c>
      <c r="AF24" s="57">
        <v>2662</v>
      </c>
      <c r="AG24" s="57">
        <v>1119</v>
      </c>
      <c r="AH24" s="29">
        <v>7.8550647976725729</v>
      </c>
      <c r="AI24" s="29">
        <v>32.002115842369747</v>
      </c>
      <c r="AJ24" s="29">
        <v>23.618090452261306</v>
      </c>
      <c r="AK24" s="77">
        <v>36.524728907696378</v>
      </c>
      <c r="AL24" s="57">
        <v>3017</v>
      </c>
      <c r="AM24" s="57">
        <v>2084</v>
      </c>
      <c r="AN24" s="57">
        <v>933</v>
      </c>
      <c r="AO24" s="29">
        <v>8.3526682134570756</v>
      </c>
      <c r="AP24" s="29">
        <v>31.554524361948953</v>
      </c>
      <c r="AQ24" s="29">
        <v>20.914816042426253</v>
      </c>
      <c r="AR24" s="29">
        <v>39.177991382167718</v>
      </c>
      <c r="AS24" s="57">
        <v>2539</v>
      </c>
      <c r="AT24" s="57">
        <v>1679</v>
      </c>
      <c r="AU24" s="57">
        <v>860</v>
      </c>
      <c r="AV24" s="29">
        <v>8.1922016541945641</v>
      </c>
      <c r="AW24" s="29">
        <v>27.097282394643564</v>
      </c>
      <c r="AX24" s="29">
        <v>18.314296967309964</v>
      </c>
      <c r="AY24" s="29">
        <v>46.396218983851917</v>
      </c>
      <c r="AZ24" s="57">
        <v>2033</v>
      </c>
      <c r="BA24" s="57">
        <v>1364</v>
      </c>
      <c r="BB24" s="57">
        <v>669</v>
      </c>
      <c r="BC24" s="83">
        <v>7.0831283817019184</v>
      </c>
      <c r="BD24" s="83">
        <v>23.167732415150024</v>
      </c>
      <c r="BE24" s="83">
        <v>19.183472700442692</v>
      </c>
      <c r="BF24" s="83">
        <v>50.565666502705362</v>
      </c>
      <c r="BG24" s="57">
        <v>1832</v>
      </c>
      <c r="BH24" s="57">
        <v>1217</v>
      </c>
      <c r="BI24" s="57">
        <v>615</v>
      </c>
      <c r="BJ24" s="83">
        <v>6.3864628820960698</v>
      </c>
      <c r="BK24" s="83">
        <v>22.816593886462883</v>
      </c>
      <c r="BL24" s="83">
        <v>19.432314410480352</v>
      </c>
      <c r="BM24" s="78">
        <v>51.364628820960689</v>
      </c>
      <c r="BN24" s="62"/>
    </row>
    <row r="25" spans="1:66" ht="8.25" customHeight="1">
      <c r="A25" s="107">
        <v>252</v>
      </c>
      <c r="B25" s="74" t="s">
        <v>102</v>
      </c>
      <c r="C25" s="111">
        <f>VLOOKUP((A25),'2019_C4_Rohdaten_BA'!$A$10:$O$59,5,FALSE)</f>
        <v>4052</v>
      </c>
      <c r="D25" s="111">
        <f>VLOOKUP((A25),'2019_C4_Rohdaten_BA'!$A$10:$O$59,6,FALSE)</f>
        <v>2542</v>
      </c>
      <c r="E25" s="111">
        <f>VLOOKUP((A25),'2019_C4_Rohdaten_BA'!$A$10:$O$59,7,FALSE)</f>
        <v>1510</v>
      </c>
      <c r="F25" s="69">
        <f>VLOOKUP((A25),'2019_C4_Rohdaten_BA'!$A$10:$O$59,12,FALSE)</f>
        <v>10.784797630799606</v>
      </c>
      <c r="G25" s="69">
        <f>VLOOKUP((A25),'2019_C4_Rohdaten_BA'!$A$10:$O$59,13,FALSE)</f>
        <v>36.994076999012833</v>
      </c>
      <c r="H25" s="69">
        <f>VLOOKUP((A25),'2019_C4_Rohdaten_BA'!$A$10:$O$59,14,FALSE)</f>
        <v>27.665350444225073</v>
      </c>
      <c r="I25" s="69">
        <f>VLOOKUP((A25),'2019_C4_Rohdaten_BA'!$A$10:$O$59,15,FALSE)</f>
        <v>24.555774925962488</v>
      </c>
      <c r="J25" s="112">
        <v>48329</v>
      </c>
      <c r="K25" s="112">
        <v>23638</v>
      </c>
      <c r="L25" s="112">
        <v>24691</v>
      </c>
      <c r="M25" s="75">
        <v>10.60358890701468</v>
      </c>
      <c r="N25" s="75">
        <v>37.629146275149537</v>
      </c>
      <c r="O25" s="75">
        <v>26.318651441000547</v>
      </c>
      <c r="P25" s="75">
        <v>25.44861337683524</v>
      </c>
      <c r="Q25" s="112">
        <v>3270</v>
      </c>
      <c r="R25" s="112">
        <v>1959</v>
      </c>
      <c r="S25" s="112">
        <v>1311</v>
      </c>
      <c r="T25" s="75">
        <v>23.394495412844037</v>
      </c>
      <c r="U25" s="75">
        <v>37.767584097859327</v>
      </c>
      <c r="V25" s="75">
        <v>10.733944954128441</v>
      </c>
      <c r="W25" s="75">
        <v>28.103975535168196</v>
      </c>
      <c r="X25" s="112">
        <v>3023</v>
      </c>
      <c r="Y25" s="112">
        <v>1793</v>
      </c>
      <c r="Z25" s="112">
        <v>1230</v>
      </c>
      <c r="AA25" s="75">
        <v>22.758848825669865</v>
      </c>
      <c r="AB25" s="75">
        <v>39.034072113794245</v>
      </c>
      <c r="AC25" s="75">
        <v>11.147866357922593</v>
      </c>
      <c r="AD25" s="75">
        <v>27.059212702613301</v>
      </c>
      <c r="AE25" s="57">
        <v>2786</v>
      </c>
      <c r="AF25" s="57">
        <v>1655</v>
      </c>
      <c r="AG25" s="57">
        <v>1131</v>
      </c>
      <c r="AH25" s="29">
        <v>10.804020100502512</v>
      </c>
      <c r="AI25" s="29">
        <v>38.944723618090457</v>
      </c>
      <c r="AJ25" s="29">
        <v>22.469490308686289</v>
      </c>
      <c r="AK25" s="77">
        <v>27.781765972720741</v>
      </c>
      <c r="AL25" s="57">
        <v>2495</v>
      </c>
      <c r="AM25" s="57">
        <v>1452</v>
      </c>
      <c r="AN25" s="57">
        <v>1043</v>
      </c>
      <c r="AO25" s="29">
        <v>10.661322645290582</v>
      </c>
      <c r="AP25" s="29">
        <v>39.599198396793589</v>
      </c>
      <c r="AQ25" s="29">
        <v>20.881763527054108</v>
      </c>
      <c r="AR25" s="29">
        <v>28.857715430861724</v>
      </c>
      <c r="AS25" s="57">
        <v>2420</v>
      </c>
      <c r="AT25" s="57">
        <v>1381</v>
      </c>
      <c r="AU25" s="57">
        <v>1039</v>
      </c>
      <c r="AV25" s="29">
        <v>8.0165289256198342</v>
      </c>
      <c r="AW25" s="29">
        <v>35.495867768595041</v>
      </c>
      <c r="AX25" s="29">
        <v>20.702479338842974</v>
      </c>
      <c r="AY25" s="29">
        <v>35.785123966942152</v>
      </c>
      <c r="AZ25" s="57">
        <v>2195</v>
      </c>
      <c r="BA25" s="57">
        <v>1247</v>
      </c>
      <c r="BB25" s="57">
        <v>948</v>
      </c>
      <c r="BC25" s="83">
        <v>5.9225512528473807</v>
      </c>
      <c r="BD25" s="83">
        <v>31.75398633257403</v>
      </c>
      <c r="BE25" s="83">
        <v>30.113895216400909</v>
      </c>
      <c r="BF25" s="83">
        <v>32.20956719817768</v>
      </c>
      <c r="BG25" s="57">
        <v>2106</v>
      </c>
      <c r="BH25" s="57">
        <v>1190</v>
      </c>
      <c r="BI25" s="57">
        <v>916</v>
      </c>
      <c r="BJ25" s="83">
        <v>5.3181386514719851</v>
      </c>
      <c r="BK25" s="83">
        <v>31.861348528015192</v>
      </c>
      <c r="BL25" s="83">
        <v>31.481481481481481</v>
      </c>
      <c r="BM25" s="78">
        <v>31.339031339031344</v>
      </c>
      <c r="BN25" s="62"/>
    </row>
    <row r="26" spans="1:66" ht="8.25" customHeight="1">
      <c r="A26" s="107">
        <v>254</v>
      </c>
      <c r="B26" s="74" t="s">
        <v>103</v>
      </c>
      <c r="C26" s="111">
        <f>VLOOKUP((A26),'2019_C4_Rohdaten_BA'!$A$10:$O$59,5,FALSE)</f>
        <v>6219</v>
      </c>
      <c r="D26" s="111">
        <f>VLOOKUP((A26),'2019_C4_Rohdaten_BA'!$A$10:$O$59,6,FALSE)</f>
        <v>4059</v>
      </c>
      <c r="E26" s="111">
        <f>VLOOKUP((A26),'2019_C4_Rohdaten_BA'!$A$10:$O$59,7,FALSE)</f>
        <v>2160</v>
      </c>
      <c r="F26" s="69">
        <f>VLOOKUP((A26),'2019_C4_Rohdaten_BA'!$A$10:$O$59,12,FALSE)</f>
        <v>16.739025566811385</v>
      </c>
      <c r="G26" s="69">
        <f>VLOOKUP((A26),'2019_C4_Rohdaten_BA'!$A$10:$O$59,13,FALSE)</f>
        <v>34.651873291525966</v>
      </c>
      <c r="H26" s="69">
        <f>VLOOKUP((A26),'2019_C4_Rohdaten_BA'!$A$10:$O$59,14,FALSE)</f>
        <v>25.373854317414374</v>
      </c>
      <c r="I26" s="69">
        <f>VLOOKUP((A26),'2019_C4_Rohdaten_BA'!$A$10:$O$59,15,FALSE)</f>
        <v>23.235246824248271</v>
      </c>
      <c r="J26" s="112">
        <v>86145</v>
      </c>
      <c r="K26" s="112">
        <v>43829</v>
      </c>
      <c r="L26" s="112">
        <v>42316</v>
      </c>
      <c r="M26" s="75">
        <v>15.638575152041703</v>
      </c>
      <c r="N26" s="75">
        <v>35.499565595134662</v>
      </c>
      <c r="O26" s="75">
        <v>24.969591659426584</v>
      </c>
      <c r="P26" s="75">
        <v>23.892267593397047</v>
      </c>
      <c r="Q26" s="112">
        <v>5044</v>
      </c>
      <c r="R26" s="112">
        <v>3238</v>
      </c>
      <c r="S26" s="112">
        <v>1806</v>
      </c>
      <c r="T26" s="75">
        <v>24.187153053132434</v>
      </c>
      <c r="U26" s="75">
        <v>37.390959555908012</v>
      </c>
      <c r="V26" s="75">
        <v>15.027755749405234</v>
      </c>
      <c r="W26" s="75">
        <v>23.394131641554321</v>
      </c>
      <c r="X26" s="112">
        <v>4436</v>
      </c>
      <c r="Y26" s="112">
        <v>2817</v>
      </c>
      <c r="Z26" s="112">
        <v>1619</v>
      </c>
      <c r="AA26" s="75">
        <v>24.301172227231742</v>
      </c>
      <c r="AB26" s="75">
        <v>38.232642019837691</v>
      </c>
      <c r="AC26" s="75">
        <v>14.337240757439135</v>
      </c>
      <c r="AD26" s="75">
        <v>23.128944995491434</v>
      </c>
      <c r="AE26" s="57">
        <v>3866</v>
      </c>
      <c r="AF26" s="57">
        <v>2410</v>
      </c>
      <c r="AG26" s="57">
        <v>1456</v>
      </c>
      <c r="AH26" s="29">
        <v>14.459389549922399</v>
      </c>
      <c r="AI26" s="29">
        <v>38.618727366787375</v>
      </c>
      <c r="AJ26" s="29">
        <v>23.952405587170205</v>
      </c>
      <c r="AK26" s="77">
        <v>22.969477496120021</v>
      </c>
      <c r="AL26" s="57">
        <v>3537</v>
      </c>
      <c r="AM26" s="57">
        <v>2230</v>
      </c>
      <c r="AN26" s="57">
        <v>1307</v>
      </c>
      <c r="AO26" s="29">
        <v>13.79700310998021</v>
      </c>
      <c r="AP26" s="29">
        <v>38.733389878428049</v>
      </c>
      <c r="AQ26" s="29">
        <v>23.664122137404579</v>
      </c>
      <c r="AR26" s="29">
        <v>23.805484874187165</v>
      </c>
      <c r="AS26" s="57">
        <v>3331</v>
      </c>
      <c r="AT26" s="57">
        <v>2102</v>
      </c>
      <c r="AU26" s="57">
        <v>1229</v>
      </c>
      <c r="AV26" s="29">
        <v>11.8282797958571</v>
      </c>
      <c r="AW26" s="29">
        <v>34.614229960972679</v>
      </c>
      <c r="AX26" s="29">
        <v>23.146202341639146</v>
      </c>
      <c r="AY26" s="29">
        <v>30.411287901531082</v>
      </c>
      <c r="AZ26" s="57">
        <v>2922</v>
      </c>
      <c r="BA26" s="57">
        <v>1830</v>
      </c>
      <c r="BB26" s="57">
        <v>1092</v>
      </c>
      <c r="BC26" s="83">
        <v>8.3846680355920604</v>
      </c>
      <c r="BD26" s="83">
        <v>32.477754962354553</v>
      </c>
      <c r="BE26" s="83">
        <v>24.503764544832308</v>
      </c>
      <c r="BF26" s="83">
        <v>34.633812457221083</v>
      </c>
      <c r="BG26" s="57">
        <v>2768</v>
      </c>
      <c r="BH26" s="57">
        <v>1739</v>
      </c>
      <c r="BI26" s="57">
        <v>1029</v>
      </c>
      <c r="BJ26" s="83">
        <v>8.2369942196531785</v>
      </c>
      <c r="BK26" s="83">
        <v>32.080924855491325</v>
      </c>
      <c r="BL26" s="83">
        <v>24.638728323699421</v>
      </c>
      <c r="BM26" s="78">
        <v>35.043352601156073</v>
      </c>
      <c r="BN26" s="62"/>
    </row>
    <row r="27" spans="1:66" ht="8.25" customHeight="1">
      <c r="A27" s="107">
        <v>255</v>
      </c>
      <c r="B27" s="74" t="s">
        <v>104</v>
      </c>
      <c r="C27" s="111">
        <f>VLOOKUP((A27),'2019_C4_Rohdaten_BA'!$A$10:$O$59,5,FALSE)</f>
        <v>1421</v>
      </c>
      <c r="D27" s="111">
        <f>VLOOKUP((A27),'2019_C4_Rohdaten_BA'!$A$10:$O$59,6,FALSE)</f>
        <v>945</v>
      </c>
      <c r="E27" s="111">
        <f>VLOOKUP((A27),'2019_C4_Rohdaten_BA'!$A$10:$O$59,7,FALSE)</f>
        <v>476</v>
      </c>
      <c r="F27" s="69">
        <f>VLOOKUP((A27),'2019_C4_Rohdaten_BA'!$A$10:$O$59,12,FALSE)</f>
        <v>12.737508796622096</v>
      </c>
      <c r="G27" s="69">
        <f>VLOOKUP((A27),'2019_C4_Rohdaten_BA'!$A$10:$O$59,13,FALSE)</f>
        <v>32.582688247712881</v>
      </c>
      <c r="H27" s="69">
        <f>VLOOKUP((A27),'2019_C4_Rohdaten_BA'!$A$10:$O$59,14,FALSE)</f>
        <v>27.867698803659394</v>
      </c>
      <c r="I27" s="69">
        <f>VLOOKUP((A27),'2019_C4_Rohdaten_BA'!$A$10:$O$59,15,FALSE)</f>
        <v>26.812104152005631</v>
      </c>
      <c r="J27" s="112">
        <v>21221</v>
      </c>
      <c r="K27" s="112">
        <v>11638</v>
      </c>
      <c r="L27" s="112">
        <v>9583</v>
      </c>
      <c r="M27" s="75">
        <v>11.190476190476192</v>
      </c>
      <c r="N27" s="75">
        <v>35.079365079365076</v>
      </c>
      <c r="O27" s="75">
        <v>28.571428571428569</v>
      </c>
      <c r="P27" s="75">
        <v>25.158730158730158</v>
      </c>
      <c r="Q27" s="112">
        <v>1088</v>
      </c>
      <c r="R27" s="112">
        <v>720</v>
      </c>
      <c r="S27" s="112">
        <v>368</v>
      </c>
      <c r="T27" s="75">
        <v>27.113970588235293</v>
      </c>
      <c r="U27" s="75">
        <v>35.202205882352942</v>
      </c>
      <c r="V27" s="75">
        <v>11.121323529411764</v>
      </c>
      <c r="W27" s="75">
        <v>26.5625</v>
      </c>
      <c r="X27" s="112">
        <v>980</v>
      </c>
      <c r="Y27" s="112">
        <v>637</v>
      </c>
      <c r="Z27" s="112">
        <v>343</v>
      </c>
      <c r="AA27" s="75">
        <v>28.877551020408166</v>
      </c>
      <c r="AB27" s="75">
        <v>35.816326530612244</v>
      </c>
      <c r="AC27" s="75">
        <v>12.244897959183673</v>
      </c>
      <c r="AD27" s="75">
        <v>23.061224489795919</v>
      </c>
      <c r="AE27" s="57">
        <v>851</v>
      </c>
      <c r="AF27" s="57">
        <v>567</v>
      </c>
      <c r="AG27" s="57">
        <v>284</v>
      </c>
      <c r="AH27" s="29">
        <v>12.220916568742656</v>
      </c>
      <c r="AI27" s="29">
        <v>36.192714453584017</v>
      </c>
      <c r="AJ27" s="29">
        <v>31.374853113983548</v>
      </c>
      <c r="AK27" s="77">
        <v>20.21151586368978</v>
      </c>
      <c r="AL27" s="57">
        <v>819</v>
      </c>
      <c r="AM27" s="57">
        <v>557</v>
      </c>
      <c r="AN27" s="57">
        <v>262</v>
      </c>
      <c r="AO27" s="29">
        <v>9.2796092796092804</v>
      </c>
      <c r="AP27" s="29">
        <v>37.72893772893773</v>
      </c>
      <c r="AQ27" s="29">
        <v>31.135531135531135</v>
      </c>
      <c r="AR27" s="29">
        <v>21.855921855921849</v>
      </c>
      <c r="AS27" s="57">
        <v>745</v>
      </c>
      <c r="AT27" s="57">
        <v>499</v>
      </c>
      <c r="AU27" s="57">
        <v>246</v>
      </c>
      <c r="AV27" s="29">
        <v>9.1275167785234892</v>
      </c>
      <c r="AW27" s="29">
        <v>35.167785234899327</v>
      </c>
      <c r="AX27" s="29">
        <v>31.275167785234899</v>
      </c>
      <c r="AY27" s="29">
        <v>24.429530201342285</v>
      </c>
      <c r="AZ27" s="57">
        <v>677</v>
      </c>
      <c r="BA27" s="57">
        <v>455</v>
      </c>
      <c r="BB27" s="57">
        <v>222</v>
      </c>
      <c r="BC27" s="83">
        <v>6.6469719350073859</v>
      </c>
      <c r="BD27" s="83">
        <v>31.905465288035451</v>
      </c>
      <c r="BE27" s="83">
        <v>36.779911373707534</v>
      </c>
      <c r="BF27" s="83">
        <v>24.667651403249629</v>
      </c>
      <c r="BG27" s="57">
        <v>663</v>
      </c>
      <c r="BH27" s="57">
        <v>447</v>
      </c>
      <c r="BI27" s="57">
        <v>216</v>
      </c>
      <c r="BJ27" s="83">
        <v>6.6365007541478134</v>
      </c>
      <c r="BK27" s="83">
        <v>31.372549019607842</v>
      </c>
      <c r="BL27" s="83">
        <v>37.858220211161388</v>
      </c>
      <c r="BM27" s="78">
        <v>24.132730015082956</v>
      </c>
      <c r="BN27" s="62"/>
    </row>
    <row r="28" spans="1:66" ht="8.25" customHeight="1">
      <c r="A28" s="107">
        <v>256</v>
      </c>
      <c r="B28" s="74" t="s">
        <v>105</v>
      </c>
      <c r="C28" s="111">
        <f>VLOOKUP((A28),'2019_C4_Rohdaten_BA'!$A$10:$O$59,5,FALSE)</f>
        <v>4261</v>
      </c>
      <c r="D28" s="111">
        <f>VLOOKUP((A28),'2019_C4_Rohdaten_BA'!$A$10:$O$59,6,FALSE)</f>
        <v>3042</v>
      </c>
      <c r="E28" s="111">
        <f>VLOOKUP((A28),'2019_C4_Rohdaten_BA'!$A$10:$O$59,7,FALSE)</f>
        <v>1219</v>
      </c>
      <c r="F28" s="69">
        <f>VLOOKUP((A28),'2019_C4_Rohdaten_BA'!$A$10:$O$59,12,FALSE)</f>
        <v>5.7732926543065011</v>
      </c>
      <c r="G28" s="69">
        <f>VLOOKUP((A28),'2019_C4_Rohdaten_BA'!$A$10:$O$59,13,FALSE)</f>
        <v>24.524759446139402</v>
      </c>
      <c r="H28" s="69">
        <f>VLOOKUP((A28),'2019_C4_Rohdaten_BA'!$A$10:$O$59,14,FALSE)</f>
        <v>24.689040131424548</v>
      </c>
      <c r="I28" s="69">
        <f>VLOOKUP((A28),'2019_C4_Rohdaten_BA'!$A$10:$O$59,15,FALSE)</f>
        <v>45.012907768129544</v>
      </c>
      <c r="J28" s="112">
        <v>36261</v>
      </c>
      <c r="K28" s="112">
        <v>19591</v>
      </c>
      <c r="L28" s="112">
        <v>16670</v>
      </c>
      <c r="M28" s="75">
        <v>6.2463683904706562</v>
      </c>
      <c r="N28" s="75">
        <v>26.263800116211506</v>
      </c>
      <c r="O28" s="75">
        <v>27.309703660662404</v>
      </c>
      <c r="P28" s="75">
        <v>40.18012783265543</v>
      </c>
      <c r="Q28" s="112">
        <v>2668</v>
      </c>
      <c r="R28" s="112">
        <v>1901</v>
      </c>
      <c r="S28" s="112">
        <v>767</v>
      </c>
      <c r="T28" s="75">
        <v>26.72413793103448</v>
      </c>
      <c r="U28" s="75">
        <v>27.023988005997001</v>
      </c>
      <c r="V28" s="75">
        <v>6.7841079460269862</v>
      </c>
      <c r="W28" s="75">
        <v>39.467766116941526</v>
      </c>
      <c r="X28" s="112">
        <v>2391</v>
      </c>
      <c r="Y28" s="112">
        <v>1701</v>
      </c>
      <c r="Z28" s="112">
        <v>690</v>
      </c>
      <c r="AA28" s="75">
        <v>26.516102049351737</v>
      </c>
      <c r="AB28" s="75">
        <v>27.603513174404014</v>
      </c>
      <c r="AC28" s="75">
        <v>5.7716436637390212</v>
      </c>
      <c r="AD28" s="75">
        <v>40.108741112505228</v>
      </c>
      <c r="AE28" s="57">
        <v>2038</v>
      </c>
      <c r="AF28" s="57">
        <v>1438</v>
      </c>
      <c r="AG28" s="57">
        <v>600</v>
      </c>
      <c r="AH28" s="29">
        <v>5.5446516192345436</v>
      </c>
      <c r="AI28" s="29">
        <v>29.587831207065751</v>
      </c>
      <c r="AJ28" s="29">
        <v>26.104023552502454</v>
      </c>
      <c r="AK28" s="77">
        <v>38.763493621197256</v>
      </c>
      <c r="AL28" s="57">
        <v>1800</v>
      </c>
      <c r="AM28" s="57">
        <v>1249</v>
      </c>
      <c r="AN28" s="57">
        <v>551</v>
      </c>
      <c r="AO28" s="29">
        <v>5.6666666666666661</v>
      </c>
      <c r="AP28" s="29">
        <v>30.222222222222221</v>
      </c>
      <c r="AQ28" s="29">
        <v>25.611111111111111</v>
      </c>
      <c r="AR28" s="29">
        <v>38.5</v>
      </c>
      <c r="AS28" s="57">
        <v>1637</v>
      </c>
      <c r="AT28" s="57">
        <v>1144</v>
      </c>
      <c r="AU28" s="57">
        <v>493</v>
      </c>
      <c r="AV28" s="29">
        <v>4.8869883934025662</v>
      </c>
      <c r="AW28" s="29">
        <v>27.306047648136833</v>
      </c>
      <c r="AX28" s="29">
        <v>25.045815516188146</v>
      </c>
      <c r="AY28" s="29">
        <v>42.761148442272457</v>
      </c>
      <c r="AZ28" s="57">
        <v>1245</v>
      </c>
      <c r="BA28" s="57">
        <v>865</v>
      </c>
      <c r="BB28" s="57">
        <v>380</v>
      </c>
      <c r="BC28" s="83">
        <v>3.2128514056224895</v>
      </c>
      <c r="BD28" s="83">
        <v>24.016064257028113</v>
      </c>
      <c r="BE28" s="83">
        <v>30.200803212851408</v>
      </c>
      <c r="BF28" s="83">
        <v>42.570281124497988</v>
      </c>
      <c r="BG28" s="57">
        <v>1148</v>
      </c>
      <c r="BH28" s="57">
        <v>822</v>
      </c>
      <c r="BI28" s="57">
        <v>326</v>
      </c>
      <c r="BJ28" s="83">
        <v>3.3972125435540068</v>
      </c>
      <c r="BK28" s="83">
        <v>23.780487804878049</v>
      </c>
      <c r="BL28" s="83">
        <v>30.923344947735192</v>
      </c>
      <c r="BM28" s="78">
        <v>41.898954703832757</v>
      </c>
      <c r="BN28" s="62"/>
    </row>
    <row r="29" spans="1:66" ht="8.25" customHeight="1">
      <c r="A29" s="107">
        <v>257</v>
      </c>
      <c r="B29" s="74" t="s">
        <v>106</v>
      </c>
      <c r="C29" s="111">
        <f>VLOOKUP((A29),'2019_C4_Rohdaten_BA'!$A$10:$O$59,5,FALSE)</f>
        <v>3689</v>
      </c>
      <c r="D29" s="111">
        <f>VLOOKUP((A29),'2019_C4_Rohdaten_BA'!$A$10:$O$59,6,FALSE)</f>
        <v>2420</v>
      </c>
      <c r="E29" s="111">
        <f>VLOOKUP((A29),'2019_C4_Rohdaten_BA'!$A$10:$O$59,7,FALSE)</f>
        <v>1269</v>
      </c>
      <c r="F29" s="69">
        <f>VLOOKUP((A29),'2019_C4_Rohdaten_BA'!$A$10:$O$59,12,FALSE)</f>
        <v>8.6473298997018162</v>
      </c>
      <c r="G29" s="69">
        <f>VLOOKUP((A29),'2019_C4_Rohdaten_BA'!$A$10:$O$59,13,FALSE)</f>
        <v>43.345079967470859</v>
      </c>
      <c r="H29" s="69">
        <f>VLOOKUP((A29),'2019_C4_Rohdaten_BA'!$A$10:$O$59,14,FALSE)</f>
        <v>26.24017348875034</v>
      </c>
      <c r="I29" s="69">
        <f>VLOOKUP((A29),'2019_C4_Rohdaten_BA'!$A$10:$O$59,15,FALSE)</f>
        <v>21.767416644076985</v>
      </c>
      <c r="J29" s="112">
        <v>41732</v>
      </c>
      <c r="K29" s="112">
        <v>21201</v>
      </c>
      <c r="L29" s="112">
        <v>20531</v>
      </c>
      <c r="M29" s="75">
        <v>8.0931586608442512</v>
      </c>
      <c r="N29" s="75">
        <v>43.522561863173216</v>
      </c>
      <c r="O29" s="75">
        <v>26.22998544395924</v>
      </c>
      <c r="P29" s="75">
        <v>22.154294032023287</v>
      </c>
      <c r="Q29" s="112">
        <v>2966</v>
      </c>
      <c r="R29" s="112">
        <v>1935</v>
      </c>
      <c r="S29" s="112">
        <v>1031</v>
      </c>
      <c r="T29" s="75">
        <v>25.354012137559</v>
      </c>
      <c r="U29" s="75">
        <v>43.391773432231965</v>
      </c>
      <c r="V29" s="75">
        <v>7.4848280512474723</v>
      </c>
      <c r="W29" s="75">
        <v>23.769386378961567</v>
      </c>
      <c r="X29" s="112">
        <v>2642</v>
      </c>
      <c r="Y29" s="112">
        <v>1720</v>
      </c>
      <c r="Z29" s="112">
        <v>922</v>
      </c>
      <c r="AA29" s="75">
        <v>24.716124148372444</v>
      </c>
      <c r="AB29" s="75">
        <v>42.922028766086299</v>
      </c>
      <c r="AC29" s="75">
        <v>7.9863739591218774</v>
      </c>
      <c r="AD29" s="75">
        <v>24.375473126419379</v>
      </c>
      <c r="AE29" s="57">
        <v>2296</v>
      </c>
      <c r="AF29" s="57">
        <v>1494</v>
      </c>
      <c r="AG29" s="57">
        <v>802</v>
      </c>
      <c r="AH29" s="29">
        <v>7.6219512195121952</v>
      </c>
      <c r="AI29" s="29">
        <v>39.851916376306619</v>
      </c>
      <c r="AJ29" s="29">
        <v>26.393728222996515</v>
      </c>
      <c r="AK29" s="29">
        <v>26.132404181184672</v>
      </c>
      <c r="AL29" s="57">
        <v>1920</v>
      </c>
      <c r="AM29" s="57">
        <v>1192</v>
      </c>
      <c r="AN29" s="57">
        <v>728</v>
      </c>
      <c r="AO29" s="29">
        <v>6.9270833333333339</v>
      </c>
      <c r="AP29" s="29">
        <v>37.864583333333336</v>
      </c>
      <c r="AQ29" s="29">
        <v>27.447916666666668</v>
      </c>
      <c r="AR29" s="29">
        <v>27.760416666666657</v>
      </c>
      <c r="AS29" s="57">
        <v>1777</v>
      </c>
      <c r="AT29" s="57">
        <v>1129</v>
      </c>
      <c r="AU29" s="57">
        <v>648</v>
      </c>
      <c r="AV29" s="29">
        <v>6.6404051772650536</v>
      </c>
      <c r="AW29" s="29">
        <v>36.015756893640969</v>
      </c>
      <c r="AX29" s="29">
        <v>28.418683173888574</v>
      </c>
      <c r="AY29" s="29">
        <v>28.925154755205398</v>
      </c>
      <c r="AZ29" s="57">
        <v>1538</v>
      </c>
      <c r="BA29" s="57">
        <v>989</v>
      </c>
      <c r="BB29" s="57">
        <v>549</v>
      </c>
      <c r="BC29" s="83">
        <v>5.2665799739921981</v>
      </c>
      <c r="BD29" s="83">
        <v>31.144343302990897</v>
      </c>
      <c r="BE29" s="83">
        <v>30.754226267880362</v>
      </c>
      <c r="BF29" s="83">
        <v>32.834850455136532</v>
      </c>
      <c r="BG29" s="57">
        <v>1505</v>
      </c>
      <c r="BH29" s="57">
        <v>990</v>
      </c>
      <c r="BI29" s="57">
        <v>515</v>
      </c>
      <c r="BJ29" s="83">
        <v>5.249169435215947</v>
      </c>
      <c r="BK29" s="83">
        <v>30.963455149501662</v>
      </c>
      <c r="BL29" s="83">
        <v>33.02325581395349</v>
      </c>
      <c r="BM29" s="78">
        <v>30.764119601328908</v>
      </c>
      <c r="BN29" s="62"/>
    </row>
    <row r="30" spans="1:66" s="54" customFormat="1" ht="16.5" customHeight="1">
      <c r="A30" s="108">
        <v>2</v>
      </c>
      <c r="B30" s="84" t="s">
        <v>155</v>
      </c>
      <c r="C30" s="111">
        <f>VLOOKUP((A30),'2019_C4_Rohdaten_BA'!$A$10:$O$59,5,FALSE)</f>
        <v>86601</v>
      </c>
      <c r="D30" s="111">
        <f>VLOOKUP((A30),'2019_C4_Rohdaten_BA'!$A$10:$O$59,6,FALSE)</f>
        <v>55379</v>
      </c>
      <c r="E30" s="111">
        <f>VLOOKUP((A30),'2019_C4_Rohdaten_BA'!$A$10:$O$59,7,FALSE)</f>
        <v>31222</v>
      </c>
      <c r="F30" s="69">
        <f>VLOOKUP((A30),'2019_C4_Rohdaten_BA'!$A$10:$O$59,12,FALSE)</f>
        <v>12.373991062458863</v>
      </c>
      <c r="G30" s="69">
        <f>VLOOKUP((A30),'2019_C4_Rohdaten_BA'!$A$10:$O$59,13,FALSE)</f>
        <v>32.894539324026283</v>
      </c>
      <c r="H30" s="69">
        <f>VLOOKUP((A30),'2019_C4_Rohdaten_BA'!$A$10:$O$59,14,FALSE)</f>
        <v>27.067816768859483</v>
      </c>
      <c r="I30" s="69">
        <f>VLOOKUP((A30),'2019_C4_Rohdaten_BA'!$A$10:$O$59,15,FALSE)</f>
        <v>27.663652844655374</v>
      </c>
      <c r="J30" s="113">
        <v>751603</v>
      </c>
      <c r="K30" s="113">
        <v>391704</v>
      </c>
      <c r="L30" s="113">
        <v>359899</v>
      </c>
      <c r="M30" s="85">
        <v>11.944395477095872</v>
      </c>
      <c r="N30" s="85">
        <v>33.173839683698908</v>
      </c>
      <c r="O30" s="85">
        <v>26.321488831247326</v>
      </c>
      <c r="P30" s="85">
        <v>28.560276007957892</v>
      </c>
      <c r="Q30" s="113">
        <v>71250</v>
      </c>
      <c r="R30" s="113">
        <v>44711</v>
      </c>
      <c r="S30" s="113">
        <v>26539</v>
      </c>
      <c r="T30" s="85">
        <v>25.124210526315789</v>
      </c>
      <c r="U30" s="85">
        <v>33.799298245614033</v>
      </c>
      <c r="V30" s="85">
        <v>11.849824561403508</v>
      </c>
      <c r="W30" s="85">
        <v>29.226666666666667</v>
      </c>
      <c r="X30" s="113">
        <v>64668</v>
      </c>
      <c r="Y30" s="113">
        <v>39853</v>
      </c>
      <c r="Z30" s="113">
        <v>24815</v>
      </c>
      <c r="AA30" s="85">
        <v>24.806705016391415</v>
      </c>
      <c r="AB30" s="85">
        <v>34.063215191439348</v>
      </c>
      <c r="AC30" s="85">
        <v>11.749242283664255</v>
      </c>
      <c r="AD30" s="85">
        <v>29.380837508504982</v>
      </c>
      <c r="AE30" s="86">
        <v>58315</v>
      </c>
      <c r="AF30" s="86">
        <v>35837</v>
      </c>
      <c r="AG30" s="86">
        <v>22478</v>
      </c>
      <c r="AH30" s="87">
        <v>11.27325730944011</v>
      </c>
      <c r="AI30" s="87">
        <v>34.227900197204839</v>
      </c>
      <c r="AJ30" s="87">
        <v>24.674612020920861</v>
      </c>
      <c r="AK30" s="87">
        <v>29.824230472434188</v>
      </c>
      <c r="AL30" s="86">
        <v>52372</v>
      </c>
      <c r="AM30" s="86">
        <v>31942</v>
      </c>
      <c r="AN30" s="86">
        <v>20430</v>
      </c>
      <c r="AO30" s="87">
        <v>11.131902543343772</v>
      </c>
      <c r="AP30" s="87">
        <v>34.048728328114258</v>
      </c>
      <c r="AQ30" s="87">
        <v>24.018559535629727</v>
      </c>
      <c r="AR30" s="87">
        <v>30.800809592912252</v>
      </c>
      <c r="AS30" s="86">
        <v>48711</v>
      </c>
      <c r="AT30" s="86">
        <v>29383</v>
      </c>
      <c r="AU30" s="86">
        <v>19328</v>
      </c>
      <c r="AV30" s="87">
        <v>9.398287861058078</v>
      </c>
      <c r="AW30" s="87">
        <v>30.089712795877727</v>
      </c>
      <c r="AX30" s="87">
        <v>21.609082137504878</v>
      </c>
      <c r="AY30" s="87">
        <v>38.902917205559305</v>
      </c>
      <c r="AZ30" s="86">
        <v>41643</v>
      </c>
      <c r="BA30" s="86">
        <v>25045</v>
      </c>
      <c r="BB30" s="86">
        <v>16598</v>
      </c>
      <c r="BC30" s="88">
        <v>7.7107797228825978</v>
      </c>
      <c r="BD30" s="88">
        <v>29.044497274451892</v>
      </c>
      <c r="BE30" s="88">
        <v>23.540571044353193</v>
      </c>
      <c r="BF30" s="88">
        <v>39.704151958312323</v>
      </c>
      <c r="BG30" s="86">
        <v>39602</v>
      </c>
      <c r="BH30" s="86">
        <v>23896</v>
      </c>
      <c r="BI30" s="86">
        <v>15706</v>
      </c>
      <c r="BJ30" s="88">
        <v>7.444068481389829</v>
      </c>
      <c r="BK30" s="88">
        <v>29.407605676480987</v>
      </c>
      <c r="BL30" s="88">
        <v>24.117468814706328</v>
      </c>
      <c r="BM30" s="89">
        <v>39.030857027422861</v>
      </c>
      <c r="BN30" s="106"/>
    </row>
    <row r="31" spans="1:66" ht="8.25" customHeight="1">
      <c r="A31" s="107">
        <v>351</v>
      </c>
      <c r="B31" s="74" t="s">
        <v>107</v>
      </c>
      <c r="C31" s="111">
        <f>VLOOKUP((A31),'2019_C4_Rohdaten_BA'!$A$10:$O$59,5,FALSE)</f>
        <v>3847</v>
      </c>
      <c r="D31" s="111">
        <f>VLOOKUP((A31),'2019_C4_Rohdaten_BA'!$A$10:$O$59,6,FALSE)</f>
        <v>2498</v>
      </c>
      <c r="E31" s="111">
        <f>VLOOKUP((A31),'2019_C4_Rohdaten_BA'!$A$10:$O$59,7,FALSE)</f>
        <v>1349</v>
      </c>
      <c r="F31" s="69">
        <f>VLOOKUP((A31),'2019_C4_Rohdaten_BA'!$A$10:$O$59,12,FALSE)</f>
        <v>14.088900441902782</v>
      </c>
      <c r="G31" s="69">
        <f>VLOOKUP((A31),'2019_C4_Rohdaten_BA'!$A$10:$O$59,13,FALSE)</f>
        <v>31.089160384715363</v>
      </c>
      <c r="H31" s="69">
        <f>VLOOKUP((A31),'2019_C4_Rohdaten_BA'!$A$10:$O$59,14,FALSE)</f>
        <v>30.387314790746036</v>
      </c>
      <c r="I31" s="69">
        <f>VLOOKUP((A31),'2019_C4_Rohdaten_BA'!$A$10:$O$59,15,FALSE)</f>
        <v>24.434624382635821</v>
      </c>
      <c r="J31" s="112">
        <v>53710</v>
      </c>
      <c r="K31" s="112">
        <v>26858</v>
      </c>
      <c r="L31" s="112">
        <v>26852</v>
      </c>
      <c r="M31" s="75">
        <v>13.554392088423503</v>
      </c>
      <c r="N31" s="75">
        <v>33.216986620127983</v>
      </c>
      <c r="O31" s="75">
        <v>29.086678301337987</v>
      </c>
      <c r="P31" s="75">
        <v>24.141942990110529</v>
      </c>
      <c r="Q31" s="112">
        <v>3061</v>
      </c>
      <c r="R31" s="112">
        <v>1955</v>
      </c>
      <c r="S31" s="112">
        <v>1106</v>
      </c>
      <c r="T31" s="75">
        <v>28.520091473374716</v>
      </c>
      <c r="U31" s="75">
        <v>33.322443645867359</v>
      </c>
      <c r="V31" s="75">
        <v>14.276380267886314</v>
      </c>
      <c r="W31" s="75">
        <v>23.881084612871611</v>
      </c>
      <c r="X31" s="112">
        <v>2746</v>
      </c>
      <c r="Y31" s="112">
        <v>1734</v>
      </c>
      <c r="Z31" s="112">
        <v>1012</v>
      </c>
      <c r="AA31" s="75">
        <v>27.093954843408596</v>
      </c>
      <c r="AB31" s="75">
        <v>34.705025491624184</v>
      </c>
      <c r="AC31" s="75">
        <v>14.566642388929353</v>
      </c>
      <c r="AD31" s="75">
        <v>23.634377276037874</v>
      </c>
      <c r="AE31" s="57">
        <v>2601</v>
      </c>
      <c r="AF31" s="57">
        <v>1639</v>
      </c>
      <c r="AG31" s="57">
        <v>962</v>
      </c>
      <c r="AH31" s="29">
        <v>14.494425221068818</v>
      </c>
      <c r="AI31" s="29">
        <v>35.063437139561707</v>
      </c>
      <c r="AJ31" s="29">
        <v>25.297962322183775</v>
      </c>
      <c r="AK31" s="29">
        <v>25.144175317185699</v>
      </c>
      <c r="AL31" s="57">
        <v>2335</v>
      </c>
      <c r="AM31" s="57">
        <v>1500</v>
      </c>
      <c r="AN31" s="57">
        <v>835</v>
      </c>
      <c r="AO31" s="29">
        <v>14.903640256959314</v>
      </c>
      <c r="AP31" s="29">
        <v>34.304068522483938</v>
      </c>
      <c r="AQ31" s="29">
        <v>23.640256959314776</v>
      </c>
      <c r="AR31" s="29">
        <v>27.15203426124198</v>
      </c>
      <c r="AS31" s="57">
        <v>2199</v>
      </c>
      <c r="AT31" s="57">
        <v>1418</v>
      </c>
      <c r="AU31" s="57">
        <v>781</v>
      </c>
      <c r="AV31" s="29">
        <v>13.005911778080945</v>
      </c>
      <c r="AW31" s="29">
        <v>31.832651205093228</v>
      </c>
      <c r="AX31" s="29">
        <v>22.737608003638019</v>
      </c>
      <c r="AY31" s="29">
        <v>32.423829013187813</v>
      </c>
      <c r="AZ31" s="57">
        <v>1680</v>
      </c>
      <c r="BA31" s="57">
        <v>1043</v>
      </c>
      <c r="BB31" s="57">
        <v>637</v>
      </c>
      <c r="BC31" s="83">
        <v>12.678571428571427</v>
      </c>
      <c r="BD31" s="83">
        <v>31.36904761904762</v>
      </c>
      <c r="BE31" s="83">
        <v>21.964285714285715</v>
      </c>
      <c r="BF31" s="83">
        <v>33.988095238095227</v>
      </c>
      <c r="BG31" s="57">
        <v>1592</v>
      </c>
      <c r="BH31" s="57">
        <v>981</v>
      </c>
      <c r="BI31" s="57">
        <v>611</v>
      </c>
      <c r="BJ31" s="83">
        <v>12.751256281407036</v>
      </c>
      <c r="BK31" s="83">
        <v>33.479899497487438</v>
      </c>
      <c r="BL31" s="83">
        <v>21.482412060301506</v>
      </c>
      <c r="BM31" s="78">
        <v>32.286432160804026</v>
      </c>
      <c r="BN31" s="62"/>
    </row>
    <row r="32" spans="1:66" ht="8.25" customHeight="1">
      <c r="A32" s="107">
        <v>352</v>
      </c>
      <c r="B32" s="74" t="s">
        <v>108</v>
      </c>
      <c r="C32" s="111">
        <f>VLOOKUP((A32),'2019_C4_Rohdaten_BA'!$A$10:$O$59,5,FALSE)</f>
        <v>4262</v>
      </c>
      <c r="D32" s="111">
        <f>VLOOKUP((A32),'2019_C4_Rohdaten_BA'!$A$10:$O$59,6,FALSE)</f>
        <v>2846</v>
      </c>
      <c r="E32" s="111">
        <f>VLOOKUP((A32),'2019_C4_Rohdaten_BA'!$A$10:$O$59,7,FALSE)</f>
        <v>1416</v>
      </c>
      <c r="F32" s="69">
        <f>VLOOKUP((A32),'2019_C4_Rohdaten_BA'!$A$10:$O$59,12,FALSE)</f>
        <v>6.4289066166119193</v>
      </c>
      <c r="G32" s="69">
        <f>VLOOKUP((A32),'2019_C4_Rohdaten_BA'!$A$10:$O$59,13,FALSE)</f>
        <v>29.892069450961991</v>
      </c>
      <c r="H32" s="69">
        <f>VLOOKUP((A32),'2019_C4_Rohdaten_BA'!$A$10:$O$59,14,FALSE)</f>
        <v>25.668700140778977</v>
      </c>
      <c r="I32" s="69">
        <f>VLOOKUP((A32),'2019_C4_Rohdaten_BA'!$A$10:$O$59,15,FALSE)</f>
        <v>38.010323791647117</v>
      </c>
      <c r="J32" s="112">
        <v>43492</v>
      </c>
      <c r="K32" s="112">
        <v>20527</v>
      </c>
      <c r="L32" s="112">
        <v>22965</v>
      </c>
      <c r="M32" s="75">
        <v>6.3041385948026951</v>
      </c>
      <c r="N32" s="75">
        <v>28.946102021174209</v>
      </c>
      <c r="O32" s="75">
        <v>23.796920115495666</v>
      </c>
      <c r="P32" s="75">
        <v>40.952839268527427</v>
      </c>
      <c r="Q32" s="112">
        <v>3769</v>
      </c>
      <c r="R32" s="112">
        <v>2426</v>
      </c>
      <c r="S32" s="112">
        <v>1343</v>
      </c>
      <c r="T32" s="75">
        <v>23.029981427434333</v>
      </c>
      <c r="U32" s="75">
        <v>27.805784027593528</v>
      </c>
      <c r="V32" s="75">
        <v>6.6330591668877688</v>
      </c>
      <c r="W32" s="75">
        <v>42.53117537808437</v>
      </c>
      <c r="X32" s="112">
        <v>3391</v>
      </c>
      <c r="Y32" s="112">
        <v>2178</v>
      </c>
      <c r="Z32" s="112">
        <v>1213</v>
      </c>
      <c r="AA32" s="75">
        <v>21.675022117369508</v>
      </c>
      <c r="AB32" s="75">
        <v>29.106458271896194</v>
      </c>
      <c r="AC32" s="75">
        <v>6.7531701562960773</v>
      </c>
      <c r="AD32" s="75">
        <v>42.465349454438218</v>
      </c>
      <c r="AE32" s="57">
        <v>2948</v>
      </c>
      <c r="AF32" s="57">
        <v>1881</v>
      </c>
      <c r="AG32" s="57">
        <v>1067</v>
      </c>
      <c r="AH32" s="29">
        <v>6.2415196743554953</v>
      </c>
      <c r="AI32" s="29">
        <v>30.156037991858888</v>
      </c>
      <c r="AJ32" s="29">
        <v>22.388059701492537</v>
      </c>
      <c r="AK32" s="29">
        <v>41.214382632293081</v>
      </c>
      <c r="AL32" s="57">
        <v>2772</v>
      </c>
      <c r="AM32" s="57">
        <v>1809</v>
      </c>
      <c r="AN32" s="57">
        <v>963</v>
      </c>
      <c r="AO32" s="29">
        <v>6.0245310245310248</v>
      </c>
      <c r="AP32" s="29">
        <v>30.266955266955264</v>
      </c>
      <c r="AQ32" s="29">
        <v>21.103896103896101</v>
      </c>
      <c r="AR32" s="29">
        <v>42.604617604617609</v>
      </c>
      <c r="AS32" s="57">
        <v>2483</v>
      </c>
      <c r="AT32" s="57">
        <v>1529</v>
      </c>
      <c r="AU32" s="57">
        <v>954</v>
      </c>
      <c r="AV32" s="29">
        <v>5.1550543697140556</v>
      </c>
      <c r="AW32" s="29">
        <v>26.29883205799436</v>
      </c>
      <c r="AX32" s="29">
        <v>19.009262988320579</v>
      </c>
      <c r="AY32" s="29">
        <v>49.536850583970995</v>
      </c>
      <c r="AZ32" s="57">
        <v>2066</v>
      </c>
      <c r="BA32" s="57">
        <v>1245</v>
      </c>
      <c r="BB32" s="57">
        <v>821</v>
      </c>
      <c r="BC32" s="83">
        <v>4.0174249757986447</v>
      </c>
      <c r="BD32" s="83">
        <v>22.749273959341725</v>
      </c>
      <c r="BE32" s="83">
        <v>26.621490803484992</v>
      </c>
      <c r="BF32" s="83">
        <v>46.611810261374643</v>
      </c>
      <c r="BG32" s="57">
        <v>1926</v>
      </c>
      <c r="BH32" s="57">
        <v>1130</v>
      </c>
      <c r="BI32" s="57">
        <v>796</v>
      </c>
      <c r="BJ32" s="83">
        <v>4.5171339563862922</v>
      </c>
      <c r="BK32" s="83">
        <v>22.689511941848391</v>
      </c>
      <c r="BL32" s="83">
        <v>27.414330218068532</v>
      </c>
      <c r="BM32" s="78">
        <v>45.379023883696789</v>
      </c>
      <c r="BN32" s="62"/>
    </row>
    <row r="33" spans="1:66" ht="8.25" customHeight="1">
      <c r="A33" s="107">
        <v>353</v>
      </c>
      <c r="B33" s="74" t="s">
        <v>109</v>
      </c>
      <c r="C33" s="111">
        <f>VLOOKUP((A33),'2019_C4_Rohdaten_BA'!$A$10:$O$59,5,FALSE)</f>
        <v>9048</v>
      </c>
      <c r="D33" s="111">
        <f>VLOOKUP((A33),'2019_C4_Rohdaten_BA'!$A$10:$O$59,6,FALSE)</f>
        <v>6600</v>
      </c>
      <c r="E33" s="111">
        <f>VLOOKUP((A33),'2019_C4_Rohdaten_BA'!$A$10:$O$59,7,FALSE)</f>
        <v>2448</v>
      </c>
      <c r="F33" s="69">
        <f>VLOOKUP((A33),'2019_C4_Rohdaten_BA'!$A$10:$O$59,12,FALSE)</f>
        <v>7.0402298850574709</v>
      </c>
      <c r="G33" s="69">
        <f>VLOOKUP((A33),'2019_C4_Rohdaten_BA'!$A$10:$O$59,13,FALSE)</f>
        <v>26.790450928381961</v>
      </c>
      <c r="H33" s="69">
        <f>VLOOKUP((A33),'2019_C4_Rohdaten_BA'!$A$10:$O$59,14,FALSE)</f>
        <v>28.547745358090186</v>
      </c>
      <c r="I33" s="69">
        <f>VLOOKUP((A33),'2019_C4_Rohdaten_BA'!$A$10:$O$59,15,FALSE)</f>
        <v>37.621573828470382</v>
      </c>
      <c r="J33" s="112">
        <v>56625</v>
      </c>
      <c r="K33" s="112">
        <v>28343</v>
      </c>
      <c r="L33" s="112">
        <v>28282</v>
      </c>
      <c r="M33" s="75">
        <v>6.7604581673306772</v>
      </c>
      <c r="N33" s="75">
        <v>28.212151394422314</v>
      </c>
      <c r="O33" s="75">
        <v>25.224103585657371</v>
      </c>
      <c r="P33" s="75">
        <v>39.803286852589643</v>
      </c>
      <c r="Q33" s="112">
        <v>6224</v>
      </c>
      <c r="R33" s="112">
        <v>4363</v>
      </c>
      <c r="S33" s="112">
        <v>1861</v>
      </c>
      <c r="T33" s="75">
        <v>19.296272493573266</v>
      </c>
      <c r="U33" s="75">
        <v>29.161311053984573</v>
      </c>
      <c r="V33" s="75">
        <v>6.0893316195372744</v>
      </c>
      <c r="W33" s="75">
        <v>45.453084832904885</v>
      </c>
      <c r="X33" s="112">
        <v>5337</v>
      </c>
      <c r="Y33" s="112">
        <v>3666</v>
      </c>
      <c r="Z33" s="112">
        <v>1671</v>
      </c>
      <c r="AA33" s="75">
        <v>19.599025669851976</v>
      </c>
      <c r="AB33" s="75">
        <v>28.592842420835673</v>
      </c>
      <c r="AC33" s="75">
        <v>5.5649241146711637</v>
      </c>
      <c r="AD33" s="75">
        <v>46.243207794641187</v>
      </c>
      <c r="AE33" s="57">
        <v>4482</v>
      </c>
      <c r="AF33" s="57">
        <v>3072</v>
      </c>
      <c r="AG33" s="57">
        <v>1410</v>
      </c>
      <c r="AH33" s="29">
        <v>5.4886211512717535</v>
      </c>
      <c r="AI33" s="29">
        <v>30.031236055332439</v>
      </c>
      <c r="AJ33" s="29">
        <v>17.492190986166889</v>
      </c>
      <c r="AK33" s="29">
        <v>46.987951807228917</v>
      </c>
      <c r="AL33" s="57">
        <v>3799</v>
      </c>
      <c r="AM33" s="57">
        <v>2541</v>
      </c>
      <c r="AN33" s="57">
        <v>1258</v>
      </c>
      <c r="AO33" s="29">
        <v>5.3171887338773365</v>
      </c>
      <c r="AP33" s="29">
        <v>29.718346933403527</v>
      </c>
      <c r="AQ33" s="29">
        <v>18.215319821005526</v>
      </c>
      <c r="AR33" s="29">
        <v>46.749144511713617</v>
      </c>
      <c r="AS33" s="57">
        <v>3361</v>
      </c>
      <c r="AT33" s="57">
        <v>2195</v>
      </c>
      <c r="AU33" s="57">
        <v>1166</v>
      </c>
      <c r="AV33" s="29">
        <v>3.9869086581374593</v>
      </c>
      <c r="AW33" s="29">
        <v>24.843796489140139</v>
      </c>
      <c r="AX33" s="29">
        <v>16.096399880987803</v>
      </c>
      <c r="AY33" s="29">
        <v>55.072894971734598</v>
      </c>
      <c r="AZ33" s="57">
        <v>2595</v>
      </c>
      <c r="BA33" s="57">
        <v>1679</v>
      </c>
      <c r="BB33" s="57">
        <v>916</v>
      </c>
      <c r="BC33" s="83">
        <v>3.352601156069364</v>
      </c>
      <c r="BD33" s="83">
        <v>20.616570327552985</v>
      </c>
      <c r="BE33" s="83">
        <v>20.809248554913296</v>
      </c>
      <c r="BF33" s="83">
        <v>55.221579961464357</v>
      </c>
      <c r="BG33" s="57">
        <v>2320</v>
      </c>
      <c r="BH33" s="57">
        <v>1480</v>
      </c>
      <c r="BI33" s="57">
        <v>840</v>
      </c>
      <c r="BJ33" s="83">
        <v>3.6206896551724141</v>
      </c>
      <c r="BK33" s="83">
        <v>20.517241379310345</v>
      </c>
      <c r="BL33" s="83">
        <v>20.431034482758619</v>
      </c>
      <c r="BM33" s="78">
        <v>55.431034482758619</v>
      </c>
      <c r="BN33" s="62"/>
    </row>
    <row r="34" spans="1:66" ht="8.25" customHeight="1">
      <c r="A34" s="107">
        <v>354</v>
      </c>
      <c r="B34" s="74" t="s">
        <v>110</v>
      </c>
      <c r="C34" s="111">
        <f>VLOOKUP((A34),'2019_C4_Rohdaten_BA'!$A$10:$O$59,5,FALSE)</f>
        <v>713</v>
      </c>
      <c r="D34" s="111">
        <f>VLOOKUP((A34),'2019_C4_Rohdaten_BA'!$A$10:$O$59,6,FALSE)</f>
        <v>457</v>
      </c>
      <c r="E34" s="111">
        <f>VLOOKUP((A34),'2019_C4_Rohdaten_BA'!$A$10:$O$59,7,FALSE)</f>
        <v>256</v>
      </c>
      <c r="F34" s="69">
        <f>VLOOKUP((A34),'2019_C4_Rohdaten_BA'!$A$10:$O$59,12,FALSE)</f>
        <v>9.5371669004207575</v>
      </c>
      <c r="G34" s="69">
        <f>VLOOKUP((A34),'2019_C4_Rohdaten_BA'!$A$10:$O$59,13,FALSE)</f>
        <v>32.258064516129032</v>
      </c>
      <c r="H34" s="69">
        <f>VLOOKUP((A34),'2019_C4_Rohdaten_BA'!$A$10:$O$59,14,FALSE)</f>
        <v>17.391304347826086</v>
      </c>
      <c r="I34" s="69">
        <f>VLOOKUP((A34),'2019_C4_Rohdaten_BA'!$A$10:$O$59,15,FALSE)</f>
        <v>40.813464235624124</v>
      </c>
      <c r="J34" s="112">
        <v>13587</v>
      </c>
      <c r="K34" s="112">
        <v>6502</v>
      </c>
      <c r="L34" s="112">
        <v>7085</v>
      </c>
      <c r="M34" s="75">
        <v>8.862629246676514</v>
      </c>
      <c r="N34" s="75">
        <v>28.80354505169867</v>
      </c>
      <c r="O34" s="75">
        <v>19.793205317577549</v>
      </c>
      <c r="P34" s="75">
        <v>42.540620384047266</v>
      </c>
      <c r="Q34" s="112">
        <v>654</v>
      </c>
      <c r="R34" s="112">
        <v>370</v>
      </c>
      <c r="S34" s="112">
        <v>284</v>
      </c>
      <c r="T34" s="75">
        <v>16.513761467889911</v>
      </c>
      <c r="U34" s="75">
        <v>30.122324159021407</v>
      </c>
      <c r="V34" s="75">
        <v>8.5626911314984699</v>
      </c>
      <c r="W34" s="75">
        <v>44.801223241590215</v>
      </c>
      <c r="X34" s="112">
        <v>521</v>
      </c>
      <c r="Y34" s="112">
        <v>282</v>
      </c>
      <c r="Z34" s="112">
        <v>239</v>
      </c>
      <c r="AA34" s="75">
        <v>12.092130518234164</v>
      </c>
      <c r="AB34" s="75">
        <v>28.406909788867562</v>
      </c>
      <c r="AC34" s="75">
        <v>8.2533589251439547</v>
      </c>
      <c r="AD34" s="75">
        <v>51.247600767754321</v>
      </c>
      <c r="AE34" s="57">
        <v>629</v>
      </c>
      <c r="AF34" s="57">
        <v>394</v>
      </c>
      <c r="AG34" s="57">
        <v>235</v>
      </c>
      <c r="AH34" s="29">
        <v>5.5643879173290935</v>
      </c>
      <c r="AI34" s="29">
        <v>24.642289348171701</v>
      </c>
      <c r="AJ34" s="29">
        <v>8.4260731319554854</v>
      </c>
      <c r="AK34" s="29">
        <v>61.367249602543716</v>
      </c>
      <c r="AL34" s="57">
        <v>362</v>
      </c>
      <c r="AM34" s="57">
        <v>215</v>
      </c>
      <c r="AN34" s="57">
        <v>147</v>
      </c>
      <c r="AO34" s="29">
        <v>6.9060773480662991</v>
      </c>
      <c r="AP34" s="29">
        <v>34.254143646408842</v>
      </c>
      <c r="AQ34" s="29">
        <v>13.259668508287293</v>
      </c>
      <c r="AR34" s="29">
        <v>45.58011049723757</v>
      </c>
      <c r="AS34" s="57">
        <v>303</v>
      </c>
      <c r="AT34" s="57">
        <v>183</v>
      </c>
      <c r="AU34" s="57">
        <v>120</v>
      </c>
      <c r="AV34" s="29">
        <v>6.2706270627062706</v>
      </c>
      <c r="AW34" s="29">
        <v>34.323432343234323</v>
      </c>
      <c r="AX34" s="29">
        <v>10.891089108910892</v>
      </c>
      <c r="AY34" s="29">
        <v>48.514851485148519</v>
      </c>
      <c r="AZ34" s="57">
        <v>183</v>
      </c>
      <c r="BA34" s="57">
        <v>100</v>
      </c>
      <c r="BB34" s="57">
        <v>83</v>
      </c>
      <c r="BC34" s="83">
        <v>7.1038251366120218</v>
      </c>
      <c r="BD34" s="83">
        <v>28.415300546448087</v>
      </c>
      <c r="BE34" s="83">
        <v>11.475409836065573</v>
      </c>
      <c r="BF34" s="83">
        <v>53.005464480874309</v>
      </c>
      <c r="BG34" s="57">
        <v>158</v>
      </c>
      <c r="BH34" s="57">
        <v>77</v>
      </c>
      <c r="BI34" s="57">
        <v>81</v>
      </c>
      <c r="BJ34" s="83">
        <v>6.962025316455696</v>
      </c>
      <c r="BK34" s="83">
        <v>32.911392405063289</v>
      </c>
      <c r="BL34" s="83" t="s">
        <v>214</v>
      </c>
      <c r="BM34" s="78" t="s">
        <v>214</v>
      </c>
      <c r="BN34" s="62"/>
    </row>
    <row r="35" spans="1:66" ht="8.25" customHeight="1">
      <c r="A35" s="107">
        <v>355</v>
      </c>
      <c r="B35" s="74" t="s">
        <v>111</v>
      </c>
      <c r="C35" s="111">
        <f>VLOOKUP((A35),'2019_C4_Rohdaten_BA'!$A$10:$O$59,5,FALSE)</f>
        <v>3903</v>
      </c>
      <c r="D35" s="111">
        <f>VLOOKUP((A35),'2019_C4_Rohdaten_BA'!$A$10:$O$59,6,FALSE)</f>
        <v>2552</v>
      </c>
      <c r="E35" s="111">
        <f>VLOOKUP((A35),'2019_C4_Rohdaten_BA'!$A$10:$O$59,7,FALSE)</f>
        <v>1351</v>
      </c>
      <c r="F35" s="69">
        <f>VLOOKUP((A35),'2019_C4_Rohdaten_BA'!$A$10:$O$59,12,FALSE)</f>
        <v>13.553676658980272</v>
      </c>
      <c r="G35" s="69">
        <f>VLOOKUP((A35),'2019_C4_Rohdaten_BA'!$A$10:$O$59,13,FALSE)</f>
        <v>31.206764027671021</v>
      </c>
      <c r="H35" s="69">
        <f>VLOOKUP((A35),'2019_C4_Rohdaten_BA'!$A$10:$O$59,14,FALSE)</f>
        <v>27.363566487317449</v>
      </c>
      <c r="I35" s="69">
        <f>VLOOKUP((A35),'2019_C4_Rohdaten_BA'!$A$10:$O$59,15,FALSE)</f>
        <v>27.875992826031258</v>
      </c>
      <c r="J35" s="112">
        <v>54677</v>
      </c>
      <c r="K35" s="112">
        <v>26789</v>
      </c>
      <c r="L35" s="112">
        <v>27888</v>
      </c>
      <c r="M35" s="75">
        <v>13.85921665297179</v>
      </c>
      <c r="N35" s="75">
        <v>31.55299917830731</v>
      </c>
      <c r="O35" s="75">
        <v>26.376335250616268</v>
      </c>
      <c r="P35" s="75">
        <v>28.21144891810463</v>
      </c>
      <c r="Q35" s="112">
        <v>3125</v>
      </c>
      <c r="R35" s="112">
        <v>1975</v>
      </c>
      <c r="S35" s="112">
        <v>1150</v>
      </c>
      <c r="T35" s="75">
        <v>22.656000000000002</v>
      </c>
      <c r="U35" s="75">
        <v>33.472000000000001</v>
      </c>
      <c r="V35" s="75">
        <v>14.56</v>
      </c>
      <c r="W35" s="75">
        <v>29.311999999999998</v>
      </c>
      <c r="X35" s="112">
        <v>2745</v>
      </c>
      <c r="Y35" s="112">
        <v>1676</v>
      </c>
      <c r="Z35" s="112">
        <v>1069</v>
      </c>
      <c r="AA35" s="75">
        <v>21.712204007285973</v>
      </c>
      <c r="AB35" s="75">
        <v>34.244080145719494</v>
      </c>
      <c r="AC35" s="75">
        <v>14.24408014571949</v>
      </c>
      <c r="AD35" s="75">
        <v>29.799635701275047</v>
      </c>
      <c r="AE35" s="57">
        <v>2309</v>
      </c>
      <c r="AF35" s="57">
        <v>1378</v>
      </c>
      <c r="AG35" s="57">
        <v>931</v>
      </c>
      <c r="AH35" s="29">
        <v>14.94153313122564</v>
      </c>
      <c r="AI35" s="29">
        <v>34.084019055868339</v>
      </c>
      <c r="AJ35" s="29">
        <v>22.304027717626678</v>
      </c>
      <c r="AK35" s="29">
        <v>28.67042009527934</v>
      </c>
      <c r="AL35" s="57">
        <v>2087</v>
      </c>
      <c r="AM35" s="57">
        <v>1231</v>
      </c>
      <c r="AN35" s="57">
        <v>856</v>
      </c>
      <c r="AO35" s="29">
        <v>14.853857211308096</v>
      </c>
      <c r="AP35" s="29">
        <v>32.82223287014854</v>
      </c>
      <c r="AQ35" s="29">
        <v>21.562050790608527</v>
      </c>
      <c r="AR35" s="29">
        <v>30.761859127934841</v>
      </c>
      <c r="AS35" s="57">
        <v>1907</v>
      </c>
      <c r="AT35" s="57">
        <v>1099</v>
      </c>
      <c r="AU35" s="57">
        <v>808</v>
      </c>
      <c r="AV35" s="29">
        <v>13.004719454640798</v>
      </c>
      <c r="AW35" s="29">
        <v>28.211851074986889</v>
      </c>
      <c r="AX35" s="29">
        <v>19.611955951756684</v>
      </c>
      <c r="AY35" s="29">
        <v>39.171473518615628</v>
      </c>
      <c r="AZ35" s="57">
        <v>1670</v>
      </c>
      <c r="BA35" s="57">
        <v>983</v>
      </c>
      <c r="BB35" s="57">
        <v>687</v>
      </c>
      <c r="BC35" s="83">
        <v>10.119760479041915</v>
      </c>
      <c r="BD35" s="83">
        <v>24.491017964071858</v>
      </c>
      <c r="BE35" s="83">
        <v>20.838323353293415</v>
      </c>
      <c r="BF35" s="83">
        <v>44.550898203592808</v>
      </c>
      <c r="BG35" s="57">
        <v>1501</v>
      </c>
      <c r="BH35" s="57">
        <v>882</v>
      </c>
      <c r="BI35" s="57">
        <v>619</v>
      </c>
      <c r="BJ35" s="83">
        <v>9.7268487674883417</v>
      </c>
      <c r="BK35" s="83">
        <v>24.5836109260493</v>
      </c>
      <c r="BL35" s="83">
        <v>21.71885409726849</v>
      </c>
      <c r="BM35" s="78">
        <v>43.970686209193865</v>
      </c>
      <c r="BN35" s="62"/>
    </row>
    <row r="36" spans="1:66" ht="8.25" customHeight="1">
      <c r="A36" s="107">
        <v>356</v>
      </c>
      <c r="B36" s="74" t="s">
        <v>112</v>
      </c>
      <c r="C36" s="111">
        <f>VLOOKUP((A36),'2019_C4_Rohdaten_BA'!$A$10:$O$59,5,FALSE)</f>
        <v>1985</v>
      </c>
      <c r="D36" s="111">
        <f>VLOOKUP((A36),'2019_C4_Rohdaten_BA'!$A$10:$O$59,6,FALSE)</f>
        <v>1395</v>
      </c>
      <c r="E36" s="111">
        <f>VLOOKUP((A36),'2019_C4_Rohdaten_BA'!$A$10:$O$59,7,FALSE)</f>
        <v>590</v>
      </c>
      <c r="F36" s="69">
        <f>VLOOKUP((A36),'2019_C4_Rohdaten_BA'!$A$10:$O$59,12,FALSE)</f>
        <v>9.4206549118387901</v>
      </c>
      <c r="G36" s="69">
        <f>VLOOKUP((A36),'2019_C4_Rohdaten_BA'!$A$10:$O$59,13,FALSE)</f>
        <v>32.695214105793454</v>
      </c>
      <c r="H36" s="69">
        <f>VLOOKUP((A36),'2019_C4_Rohdaten_BA'!$A$10:$O$59,14,FALSE)</f>
        <v>26.347607052896727</v>
      </c>
      <c r="I36" s="69">
        <f>VLOOKUP((A36),'2019_C4_Rohdaten_BA'!$A$10:$O$59,15,FALSE)</f>
        <v>31.536523929471034</v>
      </c>
      <c r="J36" s="112">
        <v>24683</v>
      </c>
      <c r="K36" s="112">
        <v>12035</v>
      </c>
      <c r="L36" s="112">
        <v>12648</v>
      </c>
      <c r="M36" s="75">
        <v>9.9823840281855549</v>
      </c>
      <c r="N36" s="75">
        <v>33.352906635349385</v>
      </c>
      <c r="O36" s="75">
        <v>25.425719318849087</v>
      </c>
      <c r="P36" s="75">
        <v>31.238990017615968</v>
      </c>
      <c r="Q36" s="112">
        <v>1491</v>
      </c>
      <c r="R36" s="112">
        <v>1002</v>
      </c>
      <c r="S36" s="112">
        <v>489</v>
      </c>
      <c r="T36" s="75">
        <v>23.205902079141516</v>
      </c>
      <c r="U36" s="75">
        <v>33.936955063715629</v>
      </c>
      <c r="V36" s="75">
        <v>10.395707578806171</v>
      </c>
      <c r="W36" s="75">
        <v>32.461435278336687</v>
      </c>
      <c r="X36" s="112">
        <v>1321</v>
      </c>
      <c r="Y36" s="112">
        <v>905</v>
      </c>
      <c r="Z36" s="112">
        <v>416</v>
      </c>
      <c r="AA36" s="75">
        <v>24.678274034822103</v>
      </c>
      <c r="AB36" s="75">
        <v>33.232399697199092</v>
      </c>
      <c r="AC36" s="75">
        <v>8.4027252081756245</v>
      </c>
      <c r="AD36" s="75">
        <v>33.686601059803181</v>
      </c>
      <c r="AE36" s="57">
        <v>1054</v>
      </c>
      <c r="AF36" s="57">
        <v>700</v>
      </c>
      <c r="AG36" s="57">
        <v>354</v>
      </c>
      <c r="AH36" s="29">
        <v>7.9696394686907022</v>
      </c>
      <c r="AI36" s="29">
        <v>37.950664136622393</v>
      </c>
      <c r="AJ36" s="29">
        <v>22.485768500948765</v>
      </c>
      <c r="AK36" s="29">
        <v>31.59392789373814</v>
      </c>
      <c r="AL36" s="57">
        <v>989</v>
      </c>
      <c r="AM36" s="57">
        <v>675</v>
      </c>
      <c r="AN36" s="57">
        <v>314</v>
      </c>
      <c r="AO36" s="29">
        <v>6.6734074823053584</v>
      </c>
      <c r="AP36" s="29">
        <v>34.681496461071795</v>
      </c>
      <c r="AQ36" s="29">
        <v>24.165824064711831</v>
      </c>
      <c r="AR36" s="29">
        <v>34.47927199191102</v>
      </c>
      <c r="AS36" s="57">
        <v>909</v>
      </c>
      <c r="AT36" s="57">
        <v>612</v>
      </c>
      <c r="AU36" s="57">
        <v>297</v>
      </c>
      <c r="AV36" s="29">
        <v>4.5104510451045101</v>
      </c>
      <c r="AW36" s="29">
        <v>31.573157315731574</v>
      </c>
      <c r="AX36" s="29">
        <v>22.442244224422442</v>
      </c>
      <c r="AY36" s="29">
        <v>41.474147414741473</v>
      </c>
      <c r="AZ36" s="57">
        <v>775</v>
      </c>
      <c r="BA36" s="57">
        <v>503</v>
      </c>
      <c r="BB36" s="57">
        <v>272</v>
      </c>
      <c r="BC36" s="83">
        <v>3.225806451612903</v>
      </c>
      <c r="BD36" s="83">
        <v>28.258064516129032</v>
      </c>
      <c r="BE36" s="83">
        <v>18.70967741935484</v>
      </c>
      <c r="BF36" s="83">
        <v>49.806451612903217</v>
      </c>
      <c r="BG36" s="57">
        <v>645</v>
      </c>
      <c r="BH36" s="57">
        <v>403</v>
      </c>
      <c r="BI36" s="57">
        <v>242</v>
      </c>
      <c r="BJ36" s="83">
        <v>2.3255813953488373</v>
      </c>
      <c r="BK36" s="83">
        <v>25.736434108527135</v>
      </c>
      <c r="BL36" s="83">
        <v>19.224806201550386</v>
      </c>
      <c r="BM36" s="78">
        <v>52.713178294573638</v>
      </c>
      <c r="BN36" s="62"/>
    </row>
    <row r="37" spans="1:66" ht="8.25" customHeight="1">
      <c r="A37" s="107">
        <v>357</v>
      </c>
      <c r="B37" s="74" t="s">
        <v>113</v>
      </c>
      <c r="C37" s="111">
        <f>VLOOKUP((A37),'2019_C4_Rohdaten_BA'!$A$10:$O$59,5,FALSE)</f>
        <v>4111</v>
      </c>
      <c r="D37" s="111">
        <f>VLOOKUP((A37),'2019_C4_Rohdaten_BA'!$A$10:$O$59,6,FALSE)</f>
        <v>2823</v>
      </c>
      <c r="E37" s="111">
        <f>VLOOKUP((A37),'2019_C4_Rohdaten_BA'!$A$10:$O$59,7,FALSE)</f>
        <v>1288</v>
      </c>
      <c r="F37" s="69">
        <f>VLOOKUP((A37),'2019_C4_Rohdaten_BA'!$A$10:$O$59,12,FALSE)</f>
        <v>8.878618341036244</v>
      </c>
      <c r="G37" s="69">
        <f>VLOOKUP((A37),'2019_C4_Rohdaten_BA'!$A$10:$O$59,13,FALSE)</f>
        <v>35.879348090488932</v>
      </c>
      <c r="H37" s="69">
        <f>VLOOKUP((A37),'2019_C4_Rohdaten_BA'!$A$10:$O$59,14,FALSE)</f>
        <v>23.960107029919726</v>
      </c>
      <c r="I37" s="69">
        <f>VLOOKUP((A37),'2019_C4_Rohdaten_BA'!$A$10:$O$59,15,FALSE)</f>
        <v>31.281926538555098</v>
      </c>
      <c r="J37" s="112">
        <v>52095</v>
      </c>
      <c r="K37" s="112">
        <v>26906</v>
      </c>
      <c r="L37" s="112">
        <v>25189</v>
      </c>
      <c r="M37" s="75">
        <v>8.7077093732667787</v>
      </c>
      <c r="N37" s="75">
        <v>34.803105934553521</v>
      </c>
      <c r="O37" s="75">
        <v>22.462562396006653</v>
      </c>
      <c r="P37" s="75">
        <v>34.026622296173045</v>
      </c>
      <c r="Q37" s="112">
        <v>3356</v>
      </c>
      <c r="R37" s="112">
        <v>2263</v>
      </c>
      <c r="S37" s="112">
        <v>1093</v>
      </c>
      <c r="T37" s="75">
        <v>19.338498212157329</v>
      </c>
      <c r="U37" s="75">
        <v>37.216924910607865</v>
      </c>
      <c r="V37" s="75">
        <v>8.9094159713945178</v>
      </c>
      <c r="W37" s="75">
        <v>34.535160905840286</v>
      </c>
      <c r="X37" s="112">
        <v>2984</v>
      </c>
      <c r="Y37" s="112">
        <v>1975</v>
      </c>
      <c r="Z37" s="112">
        <v>1009</v>
      </c>
      <c r="AA37" s="75">
        <v>16.823056300268096</v>
      </c>
      <c r="AB37" s="75">
        <v>40.214477211796243</v>
      </c>
      <c r="AC37" s="75">
        <v>8.8136729222520103</v>
      </c>
      <c r="AD37" s="75">
        <v>34.148793565683647</v>
      </c>
      <c r="AE37" s="57">
        <v>2229</v>
      </c>
      <c r="AF37" s="57">
        <v>1487</v>
      </c>
      <c r="AG37" s="57">
        <v>742</v>
      </c>
      <c r="AH37" s="29">
        <v>10.273665320771647</v>
      </c>
      <c r="AI37" s="29">
        <v>31.942575145805296</v>
      </c>
      <c r="AJ37" s="29">
        <v>19.02198295199641</v>
      </c>
      <c r="AK37" s="29">
        <v>38.761776581426652</v>
      </c>
      <c r="AL37" s="57">
        <v>2018</v>
      </c>
      <c r="AM37" s="57">
        <v>1339</v>
      </c>
      <c r="AN37" s="57">
        <v>679</v>
      </c>
      <c r="AO37" s="29">
        <v>9.4648166501486628</v>
      </c>
      <c r="AP37" s="29">
        <v>31.318136769078297</v>
      </c>
      <c r="AQ37" s="29">
        <v>18.334985133795836</v>
      </c>
      <c r="AR37" s="29">
        <v>40.882061446977204</v>
      </c>
      <c r="AS37" s="57">
        <v>1752</v>
      </c>
      <c r="AT37" s="57">
        <v>1116</v>
      </c>
      <c r="AU37" s="57">
        <v>636</v>
      </c>
      <c r="AV37" s="29">
        <v>9.1894977168949765</v>
      </c>
      <c r="AW37" s="29">
        <v>27.853881278538811</v>
      </c>
      <c r="AX37" s="29">
        <v>17.751141552511417</v>
      </c>
      <c r="AY37" s="29">
        <v>45.205479452054803</v>
      </c>
      <c r="AZ37" s="57">
        <v>1437</v>
      </c>
      <c r="BA37" s="57">
        <v>875</v>
      </c>
      <c r="BB37" s="57">
        <v>562</v>
      </c>
      <c r="BC37" s="83">
        <v>6.8197633959638138</v>
      </c>
      <c r="BD37" s="83">
        <v>27.20946416144746</v>
      </c>
      <c r="BE37" s="83">
        <v>27.905358385525403</v>
      </c>
      <c r="BF37" s="83">
        <v>38.065414057063329</v>
      </c>
      <c r="BG37" s="57">
        <v>1295</v>
      </c>
      <c r="BH37" s="57">
        <v>791</v>
      </c>
      <c r="BI37" s="57">
        <v>504</v>
      </c>
      <c r="BJ37" s="83">
        <v>6.2548262548262556</v>
      </c>
      <c r="BK37" s="83">
        <v>28.108108108108109</v>
      </c>
      <c r="BL37" s="83">
        <v>32.972972972972975</v>
      </c>
      <c r="BM37" s="78">
        <v>32.664092664092664</v>
      </c>
      <c r="BN37" s="62"/>
    </row>
    <row r="38" spans="1:66" ht="8.25" customHeight="1">
      <c r="A38" s="107">
        <v>358</v>
      </c>
      <c r="B38" s="74" t="s">
        <v>114</v>
      </c>
      <c r="C38" s="111">
        <f>VLOOKUP((A38),'2019_C4_Rohdaten_BA'!$A$10:$O$59,5,FALSE)</f>
        <v>4245</v>
      </c>
      <c r="D38" s="111">
        <f>VLOOKUP((A38),'2019_C4_Rohdaten_BA'!$A$10:$O$59,6,FALSE)</f>
        <v>2765</v>
      </c>
      <c r="E38" s="111">
        <f>VLOOKUP((A38),'2019_C4_Rohdaten_BA'!$A$10:$O$59,7,FALSE)</f>
        <v>1480</v>
      </c>
      <c r="F38" s="69">
        <f>VLOOKUP((A38),'2019_C4_Rohdaten_BA'!$A$10:$O$59,12,FALSE)</f>
        <v>7.4676089517078914</v>
      </c>
      <c r="G38" s="69">
        <f>VLOOKUP((A38),'2019_C4_Rohdaten_BA'!$A$10:$O$59,13,FALSE)</f>
        <v>35.948174322732626</v>
      </c>
      <c r="H38" s="69">
        <f>VLOOKUP((A38),'2019_C4_Rohdaten_BA'!$A$10:$O$59,14,FALSE)</f>
        <v>21.43698468786808</v>
      </c>
      <c r="I38" s="69">
        <f>VLOOKUP((A38),'2019_C4_Rohdaten_BA'!$A$10:$O$59,15,FALSE)</f>
        <v>35.147232037691403</v>
      </c>
      <c r="J38" s="112">
        <v>43669</v>
      </c>
      <c r="K38" s="112">
        <v>22261</v>
      </c>
      <c r="L38" s="112">
        <v>21408</v>
      </c>
      <c r="M38" s="75">
        <v>7.3742428232815378</v>
      </c>
      <c r="N38" s="75">
        <v>36.792204371872536</v>
      </c>
      <c r="O38" s="75">
        <v>20.858572557282066</v>
      </c>
      <c r="P38" s="75">
        <v>34.974980247563863</v>
      </c>
      <c r="Q38" s="112">
        <v>3290</v>
      </c>
      <c r="R38" s="112">
        <v>2171</v>
      </c>
      <c r="S38" s="112">
        <v>1119</v>
      </c>
      <c r="T38" s="75">
        <v>21.124620060790271</v>
      </c>
      <c r="U38" s="75">
        <v>35.775075987841944</v>
      </c>
      <c r="V38" s="75">
        <v>7.5379939209726441</v>
      </c>
      <c r="W38" s="75">
        <v>35.562310030395139</v>
      </c>
      <c r="X38" s="112">
        <v>2855</v>
      </c>
      <c r="Y38" s="112">
        <v>1854</v>
      </c>
      <c r="Z38" s="112">
        <v>1001</v>
      </c>
      <c r="AA38" s="75">
        <v>21.190893169877409</v>
      </c>
      <c r="AB38" s="75">
        <v>36.812609457092819</v>
      </c>
      <c r="AC38" s="75">
        <v>7.8809106830122584</v>
      </c>
      <c r="AD38" s="75">
        <v>34.115586690017516</v>
      </c>
      <c r="AE38" s="57">
        <v>2484</v>
      </c>
      <c r="AF38" s="57">
        <v>1634</v>
      </c>
      <c r="AG38" s="57">
        <v>850</v>
      </c>
      <c r="AH38" s="29">
        <v>7.7294685990338161</v>
      </c>
      <c r="AI38" s="29">
        <v>37.721417069243159</v>
      </c>
      <c r="AJ38" s="29">
        <v>19.404186795491142</v>
      </c>
      <c r="AK38" s="29">
        <v>35.144927536231883</v>
      </c>
      <c r="AL38" s="57">
        <v>2268</v>
      </c>
      <c r="AM38" s="57">
        <v>1510</v>
      </c>
      <c r="AN38" s="57">
        <v>758</v>
      </c>
      <c r="AO38" s="29">
        <v>7.4955908289241622</v>
      </c>
      <c r="AP38" s="29">
        <v>37.213403880070544</v>
      </c>
      <c r="AQ38" s="29">
        <v>18.562610229276896</v>
      </c>
      <c r="AR38" s="29">
        <v>36.728395061728392</v>
      </c>
      <c r="AS38" s="57">
        <v>2105</v>
      </c>
      <c r="AT38" s="57">
        <v>1391</v>
      </c>
      <c r="AU38" s="57">
        <v>714</v>
      </c>
      <c r="AV38" s="29">
        <v>5.3681710213776723</v>
      </c>
      <c r="AW38" s="29">
        <v>30.023752969121141</v>
      </c>
      <c r="AX38" s="29">
        <v>16.959619952494062</v>
      </c>
      <c r="AY38" s="29">
        <v>47.648456057007124</v>
      </c>
      <c r="AZ38" s="57">
        <v>1726</v>
      </c>
      <c r="BA38" s="57">
        <v>1114</v>
      </c>
      <c r="BB38" s="57">
        <v>612</v>
      </c>
      <c r="BC38" s="83">
        <v>4.6349942062572422</v>
      </c>
      <c r="BD38" s="83">
        <v>26.709154113557361</v>
      </c>
      <c r="BE38" s="83">
        <v>24.449594438006951</v>
      </c>
      <c r="BF38" s="83">
        <v>44.206257242178445</v>
      </c>
      <c r="BG38" s="57">
        <v>1605</v>
      </c>
      <c r="BH38" s="57">
        <v>1029</v>
      </c>
      <c r="BI38" s="57">
        <v>576</v>
      </c>
      <c r="BJ38" s="83">
        <v>3.0529595015576323</v>
      </c>
      <c r="BK38" s="83">
        <v>26.915887850467289</v>
      </c>
      <c r="BL38" s="83">
        <v>25.420560747663551</v>
      </c>
      <c r="BM38" s="78">
        <v>44.610591900311526</v>
      </c>
      <c r="BN38" s="62"/>
    </row>
    <row r="39" spans="1:66" ht="8.25" customHeight="1">
      <c r="A39" s="107">
        <v>359</v>
      </c>
      <c r="B39" s="74" t="s">
        <v>115</v>
      </c>
      <c r="C39" s="111">
        <f>VLOOKUP((A39),'2019_C4_Rohdaten_BA'!$A$10:$O$59,5,FALSE)</f>
        <v>5633</v>
      </c>
      <c r="D39" s="111">
        <f>VLOOKUP((A39),'2019_C4_Rohdaten_BA'!$A$10:$O$59,6,FALSE)</f>
        <v>4017</v>
      </c>
      <c r="E39" s="111">
        <f>VLOOKUP((A39),'2019_C4_Rohdaten_BA'!$A$10:$O$59,7,FALSE)</f>
        <v>1616</v>
      </c>
      <c r="F39" s="69">
        <f>VLOOKUP((A39),'2019_C4_Rohdaten_BA'!$A$10:$O$59,12,FALSE)</f>
        <v>8.2904313864725729</v>
      </c>
      <c r="G39" s="69">
        <f>VLOOKUP((A39),'2019_C4_Rohdaten_BA'!$A$10:$O$59,13,FALSE)</f>
        <v>24.729273921533817</v>
      </c>
      <c r="H39" s="69">
        <f>VLOOKUP((A39),'2019_C4_Rohdaten_BA'!$A$10:$O$59,14,FALSE)</f>
        <v>22.048641931475235</v>
      </c>
      <c r="I39" s="69">
        <f>VLOOKUP((A39),'2019_C4_Rohdaten_BA'!$A$10:$O$59,15,FALSE)</f>
        <v>44.931652760518375</v>
      </c>
      <c r="J39" s="112">
        <v>57029</v>
      </c>
      <c r="K39" s="112">
        <v>29121</v>
      </c>
      <c r="L39" s="112">
        <v>27908</v>
      </c>
      <c r="M39" s="75">
        <v>7.7137176938369789</v>
      </c>
      <c r="N39" s="75">
        <v>25.347912524850898</v>
      </c>
      <c r="O39" s="75">
        <v>20.656063618290258</v>
      </c>
      <c r="P39" s="75">
        <v>46.282306163021872</v>
      </c>
      <c r="Q39" s="112">
        <v>4514</v>
      </c>
      <c r="R39" s="112">
        <v>3241</v>
      </c>
      <c r="S39" s="112">
        <v>1273</v>
      </c>
      <c r="T39" s="75">
        <v>18.365086397873284</v>
      </c>
      <c r="U39" s="75">
        <v>25.963668586619406</v>
      </c>
      <c r="V39" s="75">
        <v>7.9973416038989802</v>
      </c>
      <c r="W39" s="75">
        <v>47.673903411608329</v>
      </c>
      <c r="X39" s="112">
        <v>4321</v>
      </c>
      <c r="Y39" s="112">
        <v>3253</v>
      </c>
      <c r="Z39" s="112">
        <v>1068</v>
      </c>
      <c r="AA39" s="75">
        <v>15.667669520944225</v>
      </c>
      <c r="AB39" s="75">
        <v>24.369358944688731</v>
      </c>
      <c r="AC39" s="75">
        <v>7.4288359176116634</v>
      </c>
      <c r="AD39" s="75">
        <v>52.534135616755385</v>
      </c>
      <c r="AE39" s="57">
        <v>4157</v>
      </c>
      <c r="AF39" s="57">
        <v>3195</v>
      </c>
      <c r="AG39" s="57">
        <v>962</v>
      </c>
      <c r="AH39" s="29">
        <v>6.3988453211450569</v>
      </c>
      <c r="AI39" s="29">
        <v>25.066153476064468</v>
      </c>
      <c r="AJ39" s="29">
        <v>13.302862641327881</v>
      </c>
      <c r="AK39" s="29">
        <v>55.232138561462591</v>
      </c>
      <c r="AL39" s="57">
        <v>4176</v>
      </c>
      <c r="AM39" s="57">
        <v>3228</v>
      </c>
      <c r="AN39" s="57">
        <v>948</v>
      </c>
      <c r="AO39" s="29">
        <v>6.1781609195402298</v>
      </c>
      <c r="AP39" s="29">
        <v>24.305555555555554</v>
      </c>
      <c r="AQ39" s="29">
        <v>11.422413793103448</v>
      </c>
      <c r="AR39" s="29">
        <v>58.093869731800766</v>
      </c>
      <c r="AS39" s="57">
        <v>3996</v>
      </c>
      <c r="AT39" s="57">
        <v>3142</v>
      </c>
      <c r="AU39" s="57">
        <v>854</v>
      </c>
      <c r="AV39" s="29">
        <v>6.1311311311311307</v>
      </c>
      <c r="AW39" s="29">
        <v>22.797797797797799</v>
      </c>
      <c r="AX39" s="29">
        <v>9.5095095095095097</v>
      </c>
      <c r="AY39" s="29">
        <v>61.561561561561561</v>
      </c>
      <c r="AZ39" s="57">
        <v>3800</v>
      </c>
      <c r="BA39" s="57">
        <v>3172</v>
      </c>
      <c r="BB39" s="57">
        <v>628</v>
      </c>
      <c r="BC39" s="83">
        <v>10.710526315789473</v>
      </c>
      <c r="BD39" s="83">
        <v>22.973684210526315</v>
      </c>
      <c r="BE39" s="83">
        <v>7.8157894736842106</v>
      </c>
      <c r="BF39" s="83">
        <v>58.500000000000007</v>
      </c>
      <c r="BG39" s="57">
        <v>3469</v>
      </c>
      <c r="BH39" s="57">
        <v>2915</v>
      </c>
      <c r="BI39" s="57">
        <v>554</v>
      </c>
      <c r="BJ39" s="83">
        <v>9.7722686653214179</v>
      </c>
      <c r="BK39" s="83">
        <v>23.320841741135773</v>
      </c>
      <c r="BL39" s="83">
        <v>8.8209858748918997</v>
      </c>
      <c r="BM39" s="78">
        <v>58.085903718650897</v>
      </c>
      <c r="BN39" s="62"/>
    </row>
    <row r="40" spans="1:66" ht="8.25" customHeight="1">
      <c r="A40" s="107">
        <v>360</v>
      </c>
      <c r="B40" s="74" t="s">
        <v>116</v>
      </c>
      <c r="C40" s="111">
        <f>VLOOKUP((A40),'2019_C4_Rohdaten_BA'!$A$10:$O$59,5,FALSE)</f>
        <v>1615</v>
      </c>
      <c r="D40" s="111">
        <f>VLOOKUP((A40),'2019_C4_Rohdaten_BA'!$A$10:$O$59,6,FALSE)</f>
        <v>1016</v>
      </c>
      <c r="E40" s="111">
        <f>VLOOKUP((A40),'2019_C4_Rohdaten_BA'!$A$10:$O$59,7,FALSE)</f>
        <v>599</v>
      </c>
      <c r="F40" s="69">
        <f>VLOOKUP((A40),'2019_C4_Rohdaten_BA'!$A$10:$O$59,12,FALSE)</f>
        <v>14.489164086687307</v>
      </c>
      <c r="G40" s="69">
        <f>VLOOKUP((A40),'2019_C4_Rohdaten_BA'!$A$10:$O$59,13,FALSE)</f>
        <v>35.60371517027864</v>
      </c>
      <c r="H40" s="69">
        <f>VLOOKUP((A40),'2019_C4_Rohdaten_BA'!$A$10:$O$59,14,FALSE)</f>
        <v>22.229102167182663</v>
      </c>
      <c r="I40" s="69">
        <f>VLOOKUP((A40),'2019_C4_Rohdaten_BA'!$A$10:$O$59,15,FALSE)</f>
        <v>27.678018575851393</v>
      </c>
      <c r="J40" s="112">
        <v>28188</v>
      </c>
      <c r="K40" s="112">
        <v>13232</v>
      </c>
      <c r="L40" s="112">
        <v>14956</v>
      </c>
      <c r="M40" s="75">
        <v>14.578910120311395</v>
      </c>
      <c r="N40" s="75">
        <v>34.748761500353858</v>
      </c>
      <c r="O40" s="75">
        <v>19.53290870488323</v>
      </c>
      <c r="P40" s="75">
        <v>31.139419674451524</v>
      </c>
      <c r="Q40" s="112">
        <v>1245</v>
      </c>
      <c r="R40" s="112">
        <v>750</v>
      </c>
      <c r="S40" s="112">
        <v>495</v>
      </c>
      <c r="T40" s="75">
        <v>17.831325301204821</v>
      </c>
      <c r="U40" s="75">
        <v>32.690763052208837</v>
      </c>
      <c r="V40" s="75">
        <v>16.626506024096386</v>
      </c>
      <c r="W40" s="75">
        <v>32.851405622489963</v>
      </c>
      <c r="X40" s="112">
        <v>1068</v>
      </c>
      <c r="Y40" s="112">
        <v>660</v>
      </c>
      <c r="Z40" s="112">
        <v>408</v>
      </c>
      <c r="AA40" s="75">
        <v>17.977528089887642</v>
      </c>
      <c r="AB40" s="75">
        <v>35.018726591760299</v>
      </c>
      <c r="AC40" s="75">
        <v>16.292134831460675</v>
      </c>
      <c r="AD40" s="75">
        <v>30.711610486891384</v>
      </c>
      <c r="AE40" s="57">
        <v>962</v>
      </c>
      <c r="AF40" s="57">
        <v>570</v>
      </c>
      <c r="AG40" s="57">
        <v>392</v>
      </c>
      <c r="AH40" s="29">
        <v>16.735966735966738</v>
      </c>
      <c r="AI40" s="29">
        <v>33.991683991683992</v>
      </c>
      <c r="AJ40" s="29">
        <v>16.424116424116423</v>
      </c>
      <c r="AK40" s="29">
        <v>32.848232848232854</v>
      </c>
      <c r="AL40" s="57">
        <v>857</v>
      </c>
      <c r="AM40" s="57">
        <v>501</v>
      </c>
      <c r="AN40" s="57">
        <v>356</v>
      </c>
      <c r="AO40" s="29">
        <v>14.935822637106183</v>
      </c>
      <c r="AP40" s="29">
        <v>34.189031505250881</v>
      </c>
      <c r="AQ40" s="29">
        <v>15.402567094515755</v>
      </c>
      <c r="AR40" s="29">
        <v>35.472578763127174</v>
      </c>
      <c r="AS40" s="57">
        <v>752</v>
      </c>
      <c r="AT40" s="57">
        <v>437</v>
      </c>
      <c r="AU40" s="57">
        <v>315</v>
      </c>
      <c r="AV40" s="29">
        <v>12.5</v>
      </c>
      <c r="AW40" s="29">
        <v>29.920212765957448</v>
      </c>
      <c r="AX40" s="29">
        <v>11.569148936170212</v>
      </c>
      <c r="AY40" s="29">
        <v>46.010638297872347</v>
      </c>
      <c r="AZ40" s="57">
        <v>596</v>
      </c>
      <c r="BA40" s="57">
        <v>361</v>
      </c>
      <c r="BB40" s="57">
        <v>235</v>
      </c>
      <c r="BC40" s="83">
        <v>9.2281879194630871</v>
      </c>
      <c r="BD40" s="83">
        <v>29.194630872483224</v>
      </c>
      <c r="BE40" s="83">
        <v>11.409395973154362</v>
      </c>
      <c r="BF40" s="83">
        <v>50.167785234899327</v>
      </c>
      <c r="BG40" s="57">
        <v>523</v>
      </c>
      <c r="BH40" s="57">
        <v>310</v>
      </c>
      <c r="BI40" s="57">
        <v>213</v>
      </c>
      <c r="BJ40" s="83">
        <v>7.4569789674952203</v>
      </c>
      <c r="BK40" s="83">
        <v>31.166347992351817</v>
      </c>
      <c r="BL40" s="83">
        <v>12.619502868068832</v>
      </c>
      <c r="BM40" s="78">
        <v>48.75717017208413</v>
      </c>
      <c r="BN40" s="62"/>
    </row>
    <row r="41" spans="1:66" ht="8.25" customHeight="1">
      <c r="A41" s="107">
        <v>361</v>
      </c>
      <c r="B41" s="74" t="s">
        <v>117</v>
      </c>
      <c r="C41" s="111">
        <f>VLOOKUP((A41),'2019_C4_Rohdaten_BA'!$A$10:$O$59,5,FALSE)</f>
        <v>4890</v>
      </c>
      <c r="D41" s="111">
        <f>VLOOKUP((A41),'2019_C4_Rohdaten_BA'!$A$10:$O$59,6,FALSE)</f>
        <v>3456</v>
      </c>
      <c r="E41" s="111">
        <f>VLOOKUP((A41),'2019_C4_Rohdaten_BA'!$A$10:$O$59,7,FALSE)</f>
        <v>1434</v>
      </c>
      <c r="F41" s="69">
        <f>VLOOKUP((A41),'2019_C4_Rohdaten_BA'!$A$10:$O$59,12,FALSE)</f>
        <v>8.1186094069529648</v>
      </c>
      <c r="G41" s="69">
        <f>VLOOKUP((A41),'2019_C4_Rohdaten_BA'!$A$10:$O$59,13,FALSE)</f>
        <v>26.400817995910021</v>
      </c>
      <c r="H41" s="69">
        <f>VLOOKUP((A41),'2019_C4_Rohdaten_BA'!$A$10:$O$59,14,FALSE)</f>
        <v>26.012269938650306</v>
      </c>
      <c r="I41" s="69">
        <f>VLOOKUP((A41),'2019_C4_Rohdaten_BA'!$A$10:$O$59,15,FALSE)</f>
        <v>39.468302658486706</v>
      </c>
      <c r="J41" s="112">
        <v>42942</v>
      </c>
      <c r="K41" s="112">
        <v>22677</v>
      </c>
      <c r="L41" s="112">
        <v>20265</v>
      </c>
      <c r="M41" s="75">
        <v>8.2403824265877521</v>
      </c>
      <c r="N41" s="75">
        <v>26.178010471204189</v>
      </c>
      <c r="O41" s="75">
        <v>25.950375597541541</v>
      </c>
      <c r="P41" s="75">
        <v>39.631231504666516</v>
      </c>
      <c r="Q41" s="112">
        <v>3863</v>
      </c>
      <c r="R41" s="112">
        <v>2605</v>
      </c>
      <c r="S41" s="112">
        <v>1258</v>
      </c>
      <c r="T41" s="75">
        <v>25.213564587108468</v>
      </c>
      <c r="U41" s="75">
        <v>27.439813616360343</v>
      </c>
      <c r="V41" s="75">
        <v>9.2415221330572095</v>
      </c>
      <c r="W41" s="75">
        <v>38.105099663473986</v>
      </c>
      <c r="X41" s="112">
        <v>3287</v>
      </c>
      <c r="Y41" s="112">
        <v>2209</v>
      </c>
      <c r="Z41" s="112">
        <v>1078</v>
      </c>
      <c r="AA41" s="75">
        <v>25.585640401581987</v>
      </c>
      <c r="AB41" s="75">
        <v>29.327654396105874</v>
      </c>
      <c r="AC41" s="75">
        <v>10.495892911469424</v>
      </c>
      <c r="AD41" s="75">
        <v>34.590812290842713</v>
      </c>
      <c r="AE41" s="57">
        <v>2706</v>
      </c>
      <c r="AF41" s="57">
        <v>1764</v>
      </c>
      <c r="AG41" s="57">
        <v>942</v>
      </c>
      <c r="AH41" s="29">
        <v>11.936437546193645</v>
      </c>
      <c r="AI41" s="29">
        <v>31.300813008130078</v>
      </c>
      <c r="AJ41" s="29">
        <v>23.133776792313377</v>
      </c>
      <c r="AK41" s="29">
        <v>33.628972653362908</v>
      </c>
      <c r="AL41" s="57">
        <v>2427</v>
      </c>
      <c r="AM41" s="57">
        <v>1566</v>
      </c>
      <c r="AN41" s="57">
        <v>861</v>
      </c>
      <c r="AO41" s="29">
        <v>11.701689328388957</v>
      </c>
      <c r="AP41" s="29">
        <v>31.520395550061803</v>
      </c>
      <c r="AQ41" s="29">
        <v>25.751957148743305</v>
      </c>
      <c r="AR41" s="29">
        <v>31.025957972805934</v>
      </c>
      <c r="AS41" s="57">
        <v>2239</v>
      </c>
      <c r="AT41" s="57">
        <v>1434</v>
      </c>
      <c r="AU41" s="57">
        <v>805</v>
      </c>
      <c r="AV41" s="29">
        <v>10.45109423849933</v>
      </c>
      <c r="AW41" s="29">
        <v>28.271549799017421</v>
      </c>
      <c r="AX41" s="29">
        <v>24.47521214828048</v>
      </c>
      <c r="AY41" s="29">
        <v>36.802143814202772</v>
      </c>
      <c r="AZ41" s="57">
        <v>1943</v>
      </c>
      <c r="BA41" s="57">
        <v>1264</v>
      </c>
      <c r="BB41" s="57">
        <v>679</v>
      </c>
      <c r="BC41" s="83">
        <v>7.8229541945445193</v>
      </c>
      <c r="BD41" s="83">
        <v>24.395265054040145</v>
      </c>
      <c r="BE41" s="83">
        <v>33.093154915079772</v>
      </c>
      <c r="BF41" s="83">
        <v>34.688625836335568</v>
      </c>
      <c r="BG41" s="57">
        <v>1820</v>
      </c>
      <c r="BH41" s="57">
        <v>1195</v>
      </c>
      <c r="BI41" s="57">
        <v>625</v>
      </c>
      <c r="BJ41" s="83">
        <v>7.9670329670329663</v>
      </c>
      <c r="BK41" s="83">
        <v>24.945054945054945</v>
      </c>
      <c r="BL41" s="83">
        <v>36.483516483516482</v>
      </c>
      <c r="BM41" s="78">
        <v>30.604395604395602</v>
      </c>
      <c r="BN41" s="62"/>
    </row>
    <row r="42" spans="1:66" s="54" customFormat="1" ht="16.5" customHeight="1">
      <c r="A42" s="108">
        <v>3</v>
      </c>
      <c r="B42" s="84" t="s">
        <v>156</v>
      </c>
      <c r="C42" s="111">
        <f>VLOOKUP((A42),'2019_C4_Rohdaten_BA'!$A$10:$O$59,5,FALSE)</f>
        <v>44252</v>
      </c>
      <c r="D42" s="111">
        <f>VLOOKUP((A42),'2019_C4_Rohdaten_BA'!$A$10:$O$59,6,FALSE)</f>
        <v>30425</v>
      </c>
      <c r="E42" s="111">
        <f>VLOOKUP((A42),'2019_C4_Rohdaten_BA'!$A$10:$O$59,7,FALSE)</f>
        <v>13827</v>
      </c>
      <c r="F42" s="69">
        <f>VLOOKUP((A42),'2019_C4_Rohdaten_BA'!$A$10:$O$59,12,FALSE)</f>
        <v>9.0775558166862513</v>
      </c>
      <c r="G42" s="69">
        <f>VLOOKUP((A42),'2019_C4_Rohdaten_BA'!$A$10:$O$59,13,FALSE)</f>
        <v>29.944409292235378</v>
      </c>
      <c r="H42" s="69">
        <f>VLOOKUP((A42),'2019_C4_Rohdaten_BA'!$A$10:$O$59,14,FALSE)</f>
        <v>25.601102775015818</v>
      </c>
      <c r="I42" s="69">
        <f>VLOOKUP((A42),'2019_C4_Rohdaten_BA'!$A$10:$O$59,15,FALSE)</f>
        <v>35.376932116062548</v>
      </c>
      <c r="J42" s="113">
        <v>470697</v>
      </c>
      <c r="K42" s="113">
        <v>235251</v>
      </c>
      <c r="L42" s="113">
        <v>235446</v>
      </c>
      <c r="M42" s="85">
        <v>8.9156807700020053</v>
      </c>
      <c r="N42" s="85">
        <v>30.313815921395626</v>
      </c>
      <c r="O42" s="85">
        <v>24.067575696811712</v>
      </c>
      <c r="P42" s="85">
        <v>36.702927611790656</v>
      </c>
      <c r="Q42" s="113">
        <v>34592</v>
      </c>
      <c r="R42" s="113">
        <v>23121</v>
      </c>
      <c r="S42" s="113">
        <v>11471</v>
      </c>
      <c r="T42" s="85">
        <v>21.603260869565215</v>
      </c>
      <c r="U42" s="85">
        <v>30.923334875115632</v>
      </c>
      <c r="V42" s="85">
        <v>9.2622571692876967</v>
      </c>
      <c r="W42" s="85">
        <v>38.211147086031453</v>
      </c>
      <c r="X42" s="113">
        <v>30576</v>
      </c>
      <c r="Y42" s="113">
        <v>20392</v>
      </c>
      <c r="Z42" s="113">
        <v>10184</v>
      </c>
      <c r="AA42" s="85">
        <v>20.692700156985872</v>
      </c>
      <c r="AB42" s="85">
        <v>31.511643118785976</v>
      </c>
      <c r="AC42" s="85">
        <v>9.1542386185243316</v>
      </c>
      <c r="AD42" s="85">
        <v>38.641418105703821</v>
      </c>
      <c r="AE42" s="86">
        <v>26561</v>
      </c>
      <c r="AF42" s="86">
        <v>17714</v>
      </c>
      <c r="AG42" s="86">
        <v>8847</v>
      </c>
      <c r="AH42" s="87">
        <v>9.1939309513949024</v>
      </c>
      <c r="AI42" s="87">
        <v>31.45212906140582</v>
      </c>
      <c r="AJ42" s="87">
        <v>19.389330221000716</v>
      </c>
      <c r="AK42" s="87">
        <v>39.964609766198556</v>
      </c>
      <c r="AL42" s="86">
        <v>24090</v>
      </c>
      <c r="AM42" s="86">
        <v>16115</v>
      </c>
      <c r="AN42" s="86">
        <v>7975</v>
      </c>
      <c r="AO42" s="87">
        <v>8.9207139892071385</v>
      </c>
      <c r="AP42" s="87">
        <v>31.008717310087174</v>
      </c>
      <c r="AQ42" s="87">
        <v>19.057700290577003</v>
      </c>
      <c r="AR42" s="87">
        <v>41.012868410128682</v>
      </c>
      <c r="AS42" s="86">
        <v>22006</v>
      </c>
      <c r="AT42" s="86">
        <v>14556</v>
      </c>
      <c r="AU42" s="86">
        <v>7450</v>
      </c>
      <c r="AV42" s="87">
        <v>7.7387985094974105</v>
      </c>
      <c r="AW42" s="87">
        <v>27.292556575479416</v>
      </c>
      <c r="AX42" s="87">
        <v>17.299827319821866</v>
      </c>
      <c r="AY42" s="87">
        <v>47.668817595201304</v>
      </c>
      <c r="AZ42" s="86">
        <v>18471</v>
      </c>
      <c r="BA42" s="86">
        <v>12339</v>
      </c>
      <c r="BB42" s="86">
        <v>6132</v>
      </c>
      <c r="BC42" s="88">
        <v>7.4819988089437501</v>
      </c>
      <c r="BD42" s="88">
        <v>24.822695035460992</v>
      </c>
      <c r="BE42" s="88">
        <v>20.594445346759784</v>
      </c>
      <c r="BF42" s="88">
        <v>47.100860808835471</v>
      </c>
      <c r="BG42" s="86">
        <v>16854</v>
      </c>
      <c r="BH42" s="86">
        <v>11193</v>
      </c>
      <c r="BI42" s="86">
        <v>5661</v>
      </c>
      <c r="BJ42" s="88">
        <v>7.1140382105138249</v>
      </c>
      <c r="BK42" s="88">
        <v>25.246232348403939</v>
      </c>
      <c r="BL42" s="88">
        <v>21.870179185949922</v>
      </c>
      <c r="BM42" s="89">
        <v>45.769550255132316</v>
      </c>
      <c r="BN42" s="106"/>
    </row>
    <row r="43" spans="1:66" ht="8.25" customHeight="1">
      <c r="A43" s="107">
        <v>401</v>
      </c>
      <c r="B43" s="74" t="s">
        <v>139</v>
      </c>
      <c r="C43" s="111">
        <f>VLOOKUP((A43),'2019_C4_Rohdaten_BA'!$A$10:$O$59,5,FALSE)</f>
        <v>1802</v>
      </c>
      <c r="D43" s="111">
        <f>VLOOKUP((A43),'2019_C4_Rohdaten_BA'!$A$10:$O$59,6,FALSE)</f>
        <v>1145</v>
      </c>
      <c r="E43" s="111">
        <f>VLOOKUP((A43),'2019_C4_Rohdaten_BA'!$A$10:$O$59,7,FALSE)</f>
        <v>657</v>
      </c>
      <c r="F43" s="69">
        <f>VLOOKUP((A43),'2019_C4_Rohdaten_BA'!$A$10:$O$59,12,FALSE)</f>
        <v>9.3229744728079904</v>
      </c>
      <c r="G43" s="69">
        <f>VLOOKUP((A43),'2019_C4_Rohdaten_BA'!$A$10:$O$59,13,FALSE)</f>
        <v>30.965593784683684</v>
      </c>
      <c r="H43" s="69">
        <f>VLOOKUP((A43),'2019_C4_Rohdaten_BA'!$A$10:$O$59,14,FALSE)</f>
        <v>28.856825749167591</v>
      </c>
      <c r="I43" s="69">
        <f>VLOOKUP((A43),'2019_C4_Rohdaten_BA'!$A$10:$O$59,15,FALSE)</f>
        <v>30.854605993340734</v>
      </c>
      <c r="J43" s="112">
        <v>18808</v>
      </c>
      <c r="K43" s="112">
        <v>8571</v>
      </c>
      <c r="L43" s="112">
        <v>10237</v>
      </c>
      <c r="M43" s="75">
        <v>8.9630931458699479</v>
      </c>
      <c r="N43" s="75">
        <v>30.228471001757466</v>
      </c>
      <c r="O43" s="75">
        <v>27.123608670181603</v>
      </c>
      <c r="P43" s="75">
        <v>33.684827182190979</v>
      </c>
      <c r="Q43" s="112">
        <v>1536</v>
      </c>
      <c r="R43" s="112">
        <v>891</v>
      </c>
      <c r="S43" s="112">
        <v>645</v>
      </c>
      <c r="T43" s="75">
        <v>26.432291666666668</v>
      </c>
      <c r="U43" s="75">
        <v>30.2734375</v>
      </c>
      <c r="V43" s="75">
        <v>8.984375</v>
      </c>
      <c r="W43" s="75">
        <v>34.309895833333329</v>
      </c>
      <c r="X43" s="112">
        <v>1350</v>
      </c>
      <c r="Y43" s="112">
        <v>754</v>
      </c>
      <c r="Z43" s="112">
        <v>596</v>
      </c>
      <c r="AA43" s="75">
        <v>26.888888888888889</v>
      </c>
      <c r="AB43" s="75">
        <v>29.407407407407408</v>
      </c>
      <c r="AC43" s="75">
        <v>8.6666666666666679</v>
      </c>
      <c r="AD43" s="75">
        <v>35.037037037037038</v>
      </c>
      <c r="AE43" s="57">
        <v>1165</v>
      </c>
      <c r="AF43" s="57">
        <v>617</v>
      </c>
      <c r="AG43" s="57">
        <v>548</v>
      </c>
      <c r="AH43" s="29">
        <v>8.7553648068669521</v>
      </c>
      <c r="AI43" s="29">
        <v>28.412017167381975</v>
      </c>
      <c r="AJ43" s="29">
        <v>25.321888412017167</v>
      </c>
      <c r="AK43" s="29">
        <v>37.510729613733915</v>
      </c>
      <c r="AL43" s="57">
        <v>1088</v>
      </c>
      <c r="AM43" s="57">
        <v>588</v>
      </c>
      <c r="AN43" s="57">
        <v>500</v>
      </c>
      <c r="AO43" s="29">
        <v>6.5257352941176476</v>
      </c>
      <c r="AP43" s="29">
        <v>27.113970588235293</v>
      </c>
      <c r="AQ43" s="29">
        <v>26.286764705882355</v>
      </c>
      <c r="AR43" s="29">
        <v>40.073529411764717</v>
      </c>
      <c r="AS43" s="57">
        <v>1035</v>
      </c>
      <c r="AT43" s="57">
        <v>515</v>
      </c>
      <c r="AU43" s="57">
        <v>520</v>
      </c>
      <c r="AV43" s="29">
        <v>4.1545893719806761</v>
      </c>
      <c r="AW43" s="29">
        <v>23.188405797101449</v>
      </c>
      <c r="AX43" s="29">
        <v>18.55072463768116</v>
      </c>
      <c r="AY43" s="29">
        <v>54.106280193236714</v>
      </c>
      <c r="AZ43" s="57">
        <v>915</v>
      </c>
      <c r="BA43" s="57">
        <v>474</v>
      </c>
      <c r="BB43" s="57">
        <v>441</v>
      </c>
      <c r="BC43" s="83">
        <v>3.6065573770491808</v>
      </c>
      <c r="BD43" s="83">
        <v>23.169398907103826</v>
      </c>
      <c r="BE43" s="83">
        <v>18.797814207650273</v>
      </c>
      <c r="BF43" s="83">
        <v>54.42622950819672</v>
      </c>
      <c r="BG43" s="57">
        <v>774</v>
      </c>
      <c r="BH43" s="57">
        <v>404</v>
      </c>
      <c r="BI43" s="57">
        <v>370</v>
      </c>
      <c r="BJ43" s="83">
        <v>3.6175710594315245</v>
      </c>
      <c r="BK43" s="83">
        <v>25.710594315245476</v>
      </c>
      <c r="BL43" s="83">
        <v>18.475452196382431</v>
      </c>
      <c r="BM43" s="78">
        <v>52.196382428940566</v>
      </c>
      <c r="BN43" s="62"/>
    </row>
    <row r="44" spans="1:66" ht="8.25" customHeight="1">
      <c r="A44" s="107">
        <v>402</v>
      </c>
      <c r="B44" s="74" t="s">
        <v>140</v>
      </c>
      <c r="C44" s="111">
        <f>VLOOKUP((A44),'2019_C4_Rohdaten_BA'!$A$10:$O$59,5,FALSE)</f>
        <v>1927</v>
      </c>
      <c r="D44" s="111">
        <f>VLOOKUP((A44),'2019_C4_Rohdaten_BA'!$A$10:$O$59,6,FALSE)</f>
        <v>1437</v>
      </c>
      <c r="E44" s="111">
        <f>VLOOKUP((A44),'2019_C4_Rohdaten_BA'!$A$10:$O$59,7,FALSE)</f>
        <v>490</v>
      </c>
      <c r="F44" s="69">
        <f>VLOOKUP((A44),'2019_C4_Rohdaten_BA'!$A$10:$O$59,12,FALSE)</f>
        <v>9.2371562013492472</v>
      </c>
      <c r="G44" s="69">
        <f>VLOOKUP((A44),'2019_C4_Rohdaten_BA'!$A$10:$O$59,13,FALSE)</f>
        <v>33.834976647638818</v>
      </c>
      <c r="H44" s="69">
        <f>VLOOKUP((A44),'2019_C4_Rohdaten_BA'!$A$10:$O$59,14,FALSE)</f>
        <v>26.466009340944474</v>
      </c>
      <c r="I44" s="69">
        <f>VLOOKUP((A44),'2019_C4_Rohdaten_BA'!$A$10:$O$59,15,FALSE)</f>
        <v>30.461857810067464</v>
      </c>
      <c r="J44" s="112">
        <v>32746</v>
      </c>
      <c r="K44" s="112">
        <v>21967</v>
      </c>
      <c r="L44" s="112">
        <v>10779</v>
      </c>
      <c r="M44" s="75">
        <v>8.9716684155299049</v>
      </c>
      <c r="N44" s="75">
        <v>35.88667366211962</v>
      </c>
      <c r="O44" s="75">
        <v>26.495278069254987</v>
      </c>
      <c r="P44" s="75">
        <v>28.646379853095489</v>
      </c>
      <c r="Q44" s="112">
        <v>1621</v>
      </c>
      <c r="R44" s="112">
        <v>1203</v>
      </c>
      <c r="S44" s="112">
        <v>418</v>
      </c>
      <c r="T44" s="75">
        <v>23.874151758173966</v>
      </c>
      <c r="U44" s="75">
        <v>38.433066008636644</v>
      </c>
      <c r="V44" s="75">
        <v>9.8704503392967311</v>
      </c>
      <c r="W44" s="75">
        <v>27.82233189389266</v>
      </c>
      <c r="X44" s="112">
        <v>1508</v>
      </c>
      <c r="Y44" s="112">
        <v>1127</v>
      </c>
      <c r="Z44" s="112">
        <v>381</v>
      </c>
      <c r="AA44" s="75">
        <v>22.745358090185679</v>
      </c>
      <c r="AB44" s="75">
        <v>40.318302387267906</v>
      </c>
      <c r="AC44" s="75">
        <v>9.0185676392572933</v>
      </c>
      <c r="AD44" s="75">
        <v>27.91777188328912</v>
      </c>
      <c r="AE44" s="57">
        <v>1507</v>
      </c>
      <c r="AF44" s="57">
        <v>1196</v>
      </c>
      <c r="AG44" s="57">
        <v>311</v>
      </c>
      <c r="AH44" s="29">
        <v>8.0955540809555409</v>
      </c>
      <c r="AI44" s="29">
        <v>40.942269409422693</v>
      </c>
      <c r="AJ44" s="29">
        <v>20.902455209024552</v>
      </c>
      <c r="AK44" s="29">
        <v>30.059721300597214</v>
      </c>
      <c r="AL44" s="57">
        <v>1230</v>
      </c>
      <c r="AM44" s="57">
        <v>984</v>
      </c>
      <c r="AN44" s="57">
        <v>246</v>
      </c>
      <c r="AO44" s="29">
        <v>8.617886178861788</v>
      </c>
      <c r="AP44" s="29">
        <v>40.243902439024396</v>
      </c>
      <c r="AQ44" s="29">
        <v>16.747967479674799</v>
      </c>
      <c r="AR44" s="29">
        <v>34.390243902439018</v>
      </c>
      <c r="AS44" s="57">
        <v>1104</v>
      </c>
      <c r="AT44" s="57">
        <v>877</v>
      </c>
      <c r="AU44" s="57">
        <v>227</v>
      </c>
      <c r="AV44" s="29">
        <v>8.1521739130434785</v>
      </c>
      <c r="AW44" s="29">
        <v>35.054347826086953</v>
      </c>
      <c r="AX44" s="29">
        <v>18.659420289855071</v>
      </c>
      <c r="AY44" s="29">
        <v>38.134057971014506</v>
      </c>
      <c r="AZ44" s="57">
        <v>909</v>
      </c>
      <c r="BA44" s="57">
        <v>715</v>
      </c>
      <c r="BB44" s="57">
        <v>194</v>
      </c>
      <c r="BC44" s="83">
        <v>6.6006600660065997</v>
      </c>
      <c r="BD44" s="83">
        <v>35.093509350935093</v>
      </c>
      <c r="BE44" s="83">
        <v>16.061606160616062</v>
      </c>
      <c r="BF44" s="83">
        <v>42.244224422442244</v>
      </c>
      <c r="BG44" s="57">
        <v>791</v>
      </c>
      <c r="BH44" s="57">
        <v>612</v>
      </c>
      <c r="BI44" s="57">
        <v>179</v>
      </c>
      <c r="BJ44" s="83">
        <v>7.8381795195954496</v>
      </c>
      <c r="BK44" s="83">
        <v>39.443742098609356</v>
      </c>
      <c r="BL44" s="83">
        <v>15.802781289506953</v>
      </c>
      <c r="BM44" s="78">
        <v>36.915297092288242</v>
      </c>
      <c r="BN44" s="62"/>
    </row>
    <row r="45" spans="1:66" ht="8.25" customHeight="1">
      <c r="A45" s="107">
        <v>403</v>
      </c>
      <c r="B45" s="74" t="s">
        <v>141</v>
      </c>
      <c r="C45" s="111">
        <f>VLOOKUP((A45),'2019_C4_Rohdaten_BA'!$A$10:$O$59,5,FALSE)</f>
        <v>5889</v>
      </c>
      <c r="D45" s="111">
        <f>VLOOKUP((A45),'2019_C4_Rohdaten_BA'!$A$10:$O$59,6,FALSE)</f>
        <v>3809</v>
      </c>
      <c r="E45" s="111">
        <f>VLOOKUP((A45),'2019_C4_Rohdaten_BA'!$A$10:$O$59,7,FALSE)</f>
        <v>2080</v>
      </c>
      <c r="F45" s="69">
        <f>VLOOKUP((A45),'2019_C4_Rohdaten_BA'!$A$10:$O$59,12,FALSE)</f>
        <v>17.710986585158771</v>
      </c>
      <c r="G45" s="69">
        <f>VLOOKUP((A45),'2019_C4_Rohdaten_BA'!$A$10:$O$59,13,FALSE)</f>
        <v>24.961793173713705</v>
      </c>
      <c r="H45" s="69">
        <f>VLOOKUP((A45),'2019_C4_Rohdaten_BA'!$A$10:$O$59,14,FALSE)</f>
        <v>27.576838172864662</v>
      </c>
      <c r="I45" s="69">
        <f>VLOOKUP((A45),'2019_C4_Rohdaten_BA'!$A$10:$O$59,15,FALSE)</f>
        <v>29.750382068262862</v>
      </c>
      <c r="J45" s="112">
        <v>77768</v>
      </c>
      <c r="K45" s="112">
        <v>36297</v>
      </c>
      <c r="L45" s="112">
        <v>41471</v>
      </c>
      <c r="M45" s="75">
        <v>18.664488462323874</v>
      </c>
      <c r="N45" s="75">
        <v>26.608127424954052</v>
      </c>
      <c r="O45" s="75">
        <v>27.179906064937715</v>
      </c>
      <c r="P45" s="75">
        <v>27.547478047784356</v>
      </c>
      <c r="Q45" s="112">
        <v>4306</v>
      </c>
      <c r="R45" s="112">
        <v>2682</v>
      </c>
      <c r="S45" s="112">
        <v>1624</v>
      </c>
      <c r="T45" s="75">
        <v>23.989781699953554</v>
      </c>
      <c r="U45" s="75">
        <v>27.519739897816997</v>
      </c>
      <c r="V45" s="75">
        <v>18.253599628425452</v>
      </c>
      <c r="W45" s="75">
        <v>30.236878773803994</v>
      </c>
      <c r="X45" s="112">
        <v>3802</v>
      </c>
      <c r="Y45" s="112">
        <v>2298</v>
      </c>
      <c r="Z45" s="112">
        <v>1504</v>
      </c>
      <c r="AA45" s="75">
        <v>21.962125197264598</v>
      </c>
      <c r="AB45" s="75">
        <v>28.485007890583901</v>
      </c>
      <c r="AC45" s="75">
        <v>17.648605996843767</v>
      </c>
      <c r="AD45" s="75">
        <v>31.904260915307731</v>
      </c>
      <c r="AE45" s="57">
        <v>3254</v>
      </c>
      <c r="AF45" s="57">
        <v>1894</v>
      </c>
      <c r="AG45" s="57">
        <v>1360</v>
      </c>
      <c r="AH45" s="29">
        <v>19.821757836508912</v>
      </c>
      <c r="AI45" s="29">
        <v>28.795328826060235</v>
      </c>
      <c r="AJ45" s="29">
        <v>21.727105101413642</v>
      </c>
      <c r="AK45" s="29">
        <v>29.655808236017211</v>
      </c>
      <c r="AL45" s="57">
        <v>2913</v>
      </c>
      <c r="AM45" s="57">
        <v>1673</v>
      </c>
      <c r="AN45" s="57">
        <v>1240</v>
      </c>
      <c r="AO45" s="29">
        <v>18.57191898386543</v>
      </c>
      <c r="AP45" s="29">
        <v>27.943700652248545</v>
      </c>
      <c r="AQ45" s="29">
        <v>22.931685547545484</v>
      </c>
      <c r="AR45" s="29">
        <v>30.552694816340541</v>
      </c>
      <c r="AS45" s="57">
        <v>2850</v>
      </c>
      <c r="AT45" s="57">
        <v>1654</v>
      </c>
      <c r="AU45" s="57">
        <v>1196</v>
      </c>
      <c r="AV45" s="29">
        <v>15.543859649122806</v>
      </c>
      <c r="AW45" s="29">
        <v>22.280701754385966</v>
      </c>
      <c r="AX45" s="29">
        <v>21.438596491228072</v>
      </c>
      <c r="AY45" s="29">
        <v>40.736842105263158</v>
      </c>
      <c r="AZ45" s="57">
        <v>2245</v>
      </c>
      <c r="BA45" s="57">
        <v>1217</v>
      </c>
      <c r="BB45" s="57">
        <v>1028</v>
      </c>
      <c r="BC45" s="83">
        <v>13.407572383073497</v>
      </c>
      <c r="BD45" s="83">
        <v>23.518930957683743</v>
      </c>
      <c r="BE45" s="83">
        <v>21.202672605790646</v>
      </c>
      <c r="BF45" s="83">
        <v>41.870824053452125</v>
      </c>
      <c r="BG45" s="57">
        <v>1976</v>
      </c>
      <c r="BH45" s="57">
        <v>1070</v>
      </c>
      <c r="BI45" s="57">
        <v>906</v>
      </c>
      <c r="BJ45" s="83">
        <v>13.056680161943321</v>
      </c>
      <c r="BK45" s="83">
        <v>24.898785425101213</v>
      </c>
      <c r="BL45" s="83">
        <v>20.141700404858302</v>
      </c>
      <c r="BM45" s="78">
        <v>41.902834008097173</v>
      </c>
      <c r="BN45" s="62"/>
    </row>
    <row r="46" spans="1:66" ht="8.25" customHeight="1">
      <c r="A46" s="107">
        <v>404</v>
      </c>
      <c r="B46" s="74" t="s">
        <v>142</v>
      </c>
      <c r="C46" s="111">
        <f>VLOOKUP((A46),'2019_C4_Rohdaten_BA'!$A$10:$O$59,5,FALSE)</f>
        <v>8627</v>
      </c>
      <c r="D46" s="111">
        <f>VLOOKUP((A46),'2019_C4_Rohdaten_BA'!$A$10:$O$59,6,FALSE)</f>
        <v>4905</v>
      </c>
      <c r="E46" s="111">
        <f>VLOOKUP((A46),'2019_C4_Rohdaten_BA'!$A$10:$O$59,7,FALSE)</f>
        <v>3722</v>
      </c>
      <c r="F46" s="69">
        <f>VLOOKUP((A46),'2019_C4_Rohdaten_BA'!$A$10:$O$59,12,FALSE)</f>
        <v>10.791700475252116</v>
      </c>
      <c r="G46" s="69">
        <f>VLOOKUP((A46),'2019_C4_Rohdaten_BA'!$A$10:$O$59,13,FALSE)</f>
        <v>29.500405703025386</v>
      </c>
      <c r="H46" s="69">
        <f>VLOOKUP((A46),'2019_C4_Rohdaten_BA'!$A$10:$O$59,14,FALSE)</f>
        <v>32.050539005448009</v>
      </c>
      <c r="I46" s="69">
        <f>VLOOKUP((A46),'2019_C4_Rohdaten_BA'!$A$10:$O$59,15,FALSE)</f>
        <v>27.657354816274488</v>
      </c>
      <c r="J46" s="112">
        <v>86145</v>
      </c>
      <c r="K46" s="112">
        <v>42817</v>
      </c>
      <c r="L46" s="112">
        <v>43328</v>
      </c>
      <c r="M46" s="75">
        <v>10.994833752814943</v>
      </c>
      <c r="N46" s="75">
        <v>30.600079480725924</v>
      </c>
      <c r="O46" s="75">
        <v>30.812028083189823</v>
      </c>
      <c r="P46" s="75">
        <v>27.593058683269305</v>
      </c>
      <c r="Q46" s="112">
        <v>6975</v>
      </c>
      <c r="R46" s="112">
        <v>3933</v>
      </c>
      <c r="S46" s="112">
        <v>3042</v>
      </c>
      <c r="T46" s="75">
        <v>29.275985663082437</v>
      </c>
      <c r="U46" s="75">
        <v>31.913978494623656</v>
      </c>
      <c r="V46" s="75">
        <v>10.265232974910395</v>
      </c>
      <c r="W46" s="75">
        <v>28.544802867383513</v>
      </c>
      <c r="X46" s="112">
        <v>6418</v>
      </c>
      <c r="Y46" s="112">
        <v>3581</v>
      </c>
      <c r="Z46" s="112">
        <v>2837</v>
      </c>
      <c r="AA46" s="75">
        <v>27.609847304456213</v>
      </c>
      <c r="AB46" s="75">
        <v>32.76721720162044</v>
      </c>
      <c r="AC46" s="75">
        <v>10.096603303209722</v>
      </c>
      <c r="AD46" s="75">
        <v>29.526332190713617</v>
      </c>
      <c r="AE46" s="57">
        <v>5656</v>
      </c>
      <c r="AF46" s="57">
        <v>3101</v>
      </c>
      <c r="AG46" s="57">
        <v>2555</v>
      </c>
      <c r="AH46" s="29">
        <v>10.696605374823196</v>
      </c>
      <c r="AI46" s="29">
        <v>32.708628005657708</v>
      </c>
      <c r="AJ46" s="29">
        <v>28.217821782178216</v>
      </c>
      <c r="AK46" s="29">
        <v>28.376944837340876</v>
      </c>
      <c r="AL46" s="57">
        <v>5043</v>
      </c>
      <c r="AM46" s="57">
        <v>2772</v>
      </c>
      <c r="AN46" s="57">
        <v>2271</v>
      </c>
      <c r="AO46" s="29">
        <v>10.152686892722587</v>
      </c>
      <c r="AP46" s="29">
        <v>33.511798532619473</v>
      </c>
      <c r="AQ46" s="29">
        <v>26.174895895300416</v>
      </c>
      <c r="AR46" s="29">
        <v>30.160618679357533</v>
      </c>
      <c r="AS46" s="57">
        <v>5026</v>
      </c>
      <c r="AT46" s="57">
        <v>2728</v>
      </c>
      <c r="AU46" s="57">
        <v>2298</v>
      </c>
      <c r="AV46" s="29">
        <v>9.0728213290887378</v>
      </c>
      <c r="AW46" s="29">
        <v>26.064464783127733</v>
      </c>
      <c r="AX46" s="29">
        <v>22.22443294866693</v>
      </c>
      <c r="AY46" s="29">
        <v>42.638280939116598</v>
      </c>
      <c r="AZ46" s="57">
        <v>4333</v>
      </c>
      <c r="BA46" s="57">
        <v>2453</v>
      </c>
      <c r="BB46" s="57">
        <v>1880</v>
      </c>
      <c r="BC46" s="83">
        <v>7.8467574428802216</v>
      </c>
      <c r="BD46" s="83">
        <v>25.571197784444959</v>
      </c>
      <c r="BE46" s="83">
        <v>31.940918532194786</v>
      </c>
      <c r="BF46" s="83">
        <v>34.641126240480034</v>
      </c>
      <c r="BG46" s="57">
        <v>4024</v>
      </c>
      <c r="BH46" s="57">
        <v>2226</v>
      </c>
      <c r="BI46" s="57">
        <v>1798</v>
      </c>
      <c r="BJ46" s="83">
        <v>7.6540755467196826</v>
      </c>
      <c r="BK46" s="83">
        <v>27.236580516898606</v>
      </c>
      <c r="BL46" s="83">
        <v>31.088469184890656</v>
      </c>
      <c r="BM46" s="78">
        <v>34.020874751491057</v>
      </c>
      <c r="BN46" s="62"/>
    </row>
    <row r="47" spans="1:66" ht="8.25" customHeight="1">
      <c r="A47" s="107">
        <v>405</v>
      </c>
      <c r="B47" s="74" t="s">
        <v>143</v>
      </c>
      <c r="C47" s="111">
        <f>VLOOKUP((A47),'2019_C4_Rohdaten_BA'!$A$10:$O$59,5,FALSE)</f>
        <v>1637</v>
      </c>
      <c r="D47" s="111">
        <f>VLOOKUP((A47),'2019_C4_Rohdaten_BA'!$A$10:$O$59,6,FALSE)</f>
        <v>1146</v>
      </c>
      <c r="E47" s="111">
        <f>VLOOKUP((A47),'2019_C4_Rohdaten_BA'!$A$10:$O$59,7,FALSE)</f>
        <v>491</v>
      </c>
      <c r="F47" s="69">
        <f>VLOOKUP((A47),'2019_C4_Rohdaten_BA'!$A$10:$O$59,12,FALSE)</f>
        <v>15.210751374465486</v>
      </c>
      <c r="G47" s="69">
        <f>VLOOKUP((A47),'2019_C4_Rohdaten_BA'!$A$10:$O$59,13,FALSE)</f>
        <v>29.138668295662796</v>
      </c>
      <c r="H47" s="69">
        <f>VLOOKUP((A47),'2019_C4_Rohdaten_BA'!$A$10:$O$59,14,FALSE)</f>
        <v>30.726939523518631</v>
      </c>
      <c r="I47" s="69">
        <f>VLOOKUP((A47),'2019_C4_Rohdaten_BA'!$A$10:$O$59,15,FALSE)</f>
        <v>24.923640806353085</v>
      </c>
      <c r="J47" s="112">
        <v>28514</v>
      </c>
      <c r="K47" s="112">
        <v>15123</v>
      </c>
      <c r="L47" s="112">
        <v>13391</v>
      </c>
      <c r="M47" s="75">
        <v>13.782252989301448</v>
      </c>
      <c r="N47" s="75">
        <v>28.382630585273755</v>
      </c>
      <c r="O47" s="75">
        <v>27.375707992448078</v>
      </c>
      <c r="P47" s="75">
        <v>30.459408432976716</v>
      </c>
      <c r="Q47" s="112">
        <v>1208</v>
      </c>
      <c r="R47" s="112">
        <v>826</v>
      </c>
      <c r="S47" s="112">
        <v>382</v>
      </c>
      <c r="T47" s="75">
        <v>22.682119205298012</v>
      </c>
      <c r="U47" s="75">
        <v>34.354304635761594</v>
      </c>
      <c r="V47" s="75">
        <v>14.98344370860927</v>
      </c>
      <c r="W47" s="75">
        <v>27.980132450331123</v>
      </c>
      <c r="X47" s="112">
        <v>1156</v>
      </c>
      <c r="Y47" s="112">
        <v>808</v>
      </c>
      <c r="Z47" s="112">
        <v>348</v>
      </c>
      <c r="AA47" s="75">
        <v>22.664359861591695</v>
      </c>
      <c r="AB47" s="75">
        <v>34.256055363321799</v>
      </c>
      <c r="AC47" s="75">
        <v>14.359861591695502</v>
      </c>
      <c r="AD47" s="75">
        <v>28.719723183391004</v>
      </c>
      <c r="AE47" s="57">
        <v>954</v>
      </c>
      <c r="AF47" s="57">
        <v>637</v>
      </c>
      <c r="AG47" s="57">
        <v>317</v>
      </c>
      <c r="AH47" s="29">
        <v>15.09433962264151</v>
      </c>
      <c r="AI47" s="29">
        <v>33.333333333333329</v>
      </c>
      <c r="AJ47" s="29">
        <v>21.488469601677149</v>
      </c>
      <c r="AK47" s="29">
        <v>30.083857442348009</v>
      </c>
      <c r="AL47" s="57">
        <v>772</v>
      </c>
      <c r="AM47" s="57">
        <v>499</v>
      </c>
      <c r="AN47" s="57">
        <v>273</v>
      </c>
      <c r="AO47" s="29">
        <v>16.968911917098445</v>
      </c>
      <c r="AP47" s="29">
        <v>35.62176165803109</v>
      </c>
      <c r="AQ47" s="29">
        <v>18.652849740932641</v>
      </c>
      <c r="AR47" s="29">
        <v>28.756476683937827</v>
      </c>
      <c r="AS47" s="57">
        <v>722</v>
      </c>
      <c r="AT47" s="57">
        <v>474</v>
      </c>
      <c r="AU47" s="57">
        <v>248</v>
      </c>
      <c r="AV47" s="29">
        <v>11.495844875346259</v>
      </c>
      <c r="AW47" s="29">
        <v>30.886426592797783</v>
      </c>
      <c r="AX47" s="29">
        <v>19.94459833795014</v>
      </c>
      <c r="AY47" s="29">
        <v>37.67313019390582</v>
      </c>
      <c r="AZ47" s="57">
        <v>618</v>
      </c>
      <c r="BA47" s="57">
        <v>384</v>
      </c>
      <c r="BB47" s="57">
        <v>234</v>
      </c>
      <c r="BC47" s="83">
        <v>13.915857605177994</v>
      </c>
      <c r="BD47" s="83">
        <v>27.831715210355988</v>
      </c>
      <c r="BE47" s="83">
        <v>20.550161812297734</v>
      </c>
      <c r="BF47" s="83">
        <v>37.702265372168284</v>
      </c>
      <c r="BG47" s="57">
        <v>581</v>
      </c>
      <c r="BH47" s="57">
        <v>354</v>
      </c>
      <c r="BI47" s="57">
        <v>227</v>
      </c>
      <c r="BJ47" s="83">
        <v>13.253012048192772</v>
      </c>
      <c r="BK47" s="83">
        <v>27.538726333907054</v>
      </c>
      <c r="BL47" s="83">
        <v>24.096385542168676</v>
      </c>
      <c r="BM47" s="78">
        <v>35.111876075731502</v>
      </c>
      <c r="BN47" s="62"/>
    </row>
    <row r="48" spans="1:66" ht="8.25" customHeight="1">
      <c r="A48" s="107">
        <v>451</v>
      </c>
      <c r="B48" s="74" t="s">
        <v>118</v>
      </c>
      <c r="C48" s="111">
        <f>VLOOKUP((A48),'2019_C4_Rohdaten_BA'!$A$10:$O$59,5,FALSE)</f>
        <v>3785</v>
      </c>
      <c r="D48" s="111">
        <f>VLOOKUP((A48),'2019_C4_Rohdaten_BA'!$A$10:$O$59,6,FALSE)</f>
        <v>2613</v>
      </c>
      <c r="E48" s="111">
        <f>VLOOKUP((A48),'2019_C4_Rohdaten_BA'!$A$10:$O$59,7,FALSE)</f>
        <v>1172</v>
      </c>
      <c r="F48" s="69">
        <f>VLOOKUP((A48),'2019_C4_Rohdaten_BA'!$A$10:$O$59,12,FALSE)</f>
        <v>6.8692206076618234</v>
      </c>
      <c r="G48" s="69">
        <f>VLOOKUP((A48),'2019_C4_Rohdaten_BA'!$A$10:$O$59,13,FALSE)</f>
        <v>26.182298546895641</v>
      </c>
      <c r="H48" s="69">
        <f>VLOOKUP((A48),'2019_C4_Rohdaten_BA'!$A$10:$O$59,14,FALSE)</f>
        <v>24.861294583883751</v>
      </c>
      <c r="I48" s="69">
        <f>VLOOKUP((A48),'2019_C4_Rohdaten_BA'!$A$10:$O$59,15,FALSE)</f>
        <v>42.087186261558784</v>
      </c>
      <c r="J48" s="112">
        <v>39811</v>
      </c>
      <c r="K48" s="112">
        <v>21616</v>
      </c>
      <c r="L48" s="112">
        <v>18195</v>
      </c>
      <c r="M48" s="75">
        <v>5.8051341890315049</v>
      </c>
      <c r="N48" s="75">
        <v>26.983663943990667</v>
      </c>
      <c r="O48" s="75">
        <v>23.045507584597434</v>
      </c>
      <c r="P48" s="75">
        <v>44.1656942823804</v>
      </c>
      <c r="Q48" s="112">
        <v>2934</v>
      </c>
      <c r="R48" s="112">
        <v>2033</v>
      </c>
      <c r="S48" s="112">
        <v>901</v>
      </c>
      <c r="T48" s="75">
        <v>22.801635991820042</v>
      </c>
      <c r="U48" s="75">
        <v>26.380368098159508</v>
      </c>
      <c r="V48" s="75">
        <v>5.5896387184730747</v>
      </c>
      <c r="W48" s="75">
        <v>45.228357191547374</v>
      </c>
      <c r="X48" s="112">
        <v>2769</v>
      </c>
      <c r="Y48" s="112">
        <v>1962</v>
      </c>
      <c r="Z48" s="112">
        <v>807</v>
      </c>
      <c r="AA48" s="75">
        <v>19.501625135427954</v>
      </c>
      <c r="AB48" s="75">
        <v>25.315998555435176</v>
      </c>
      <c r="AC48" s="75">
        <v>5.4893463344167577</v>
      </c>
      <c r="AD48" s="75">
        <v>49.693029974720119</v>
      </c>
      <c r="AE48" s="57">
        <v>2321</v>
      </c>
      <c r="AF48" s="57">
        <v>1570</v>
      </c>
      <c r="AG48" s="57">
        <v>751</v>
      </c>
      <c r="AH48" s="29">
        <v>5.8164584230934944</v>
      </c>
      <c r="AI48" s="29">
        <v>27.057302886686774</v>
      </c>
      <c r="AJ48" s="29">
        <v>18.914261094355879</v>
      </c>
      <c r="AK48" s="29">
        <v>48.211977595863857</v>
      </c>
      <c r="AL48" s="57">
        <v>2132</v>
      </c>
      <c r="AM48" s="57">
        <v>1462</v>
      </c>
      <c r="AN48" s="57">
        <v>670</v>
      </c>
      <c r="AO48" s="29">
        <v>5.0656660412757972</v>
      </c>
      <c r="AP48" s="29">
        <v>28.04878048780488</v>
      </c>
      <c r="AQ48" s="29">
        <v>18.714821763602252</v>
      </c>
      <c r="AR48" s="29">
        <v>48.170731707317067</v>
      </c>
      <c r="AS48" s="57">
        <v>1917</v>
      </c>
      <c r="AT48" s="57">
        <v>1315</v>
      </c>
      <c r="AU48" s="57">
        <v>602</v>
      </c>
      <c r="AV48" s="29">
        <v>4.9556598852373499</v>
      </c>
      <c r="AW48" s="29">
        <v>23.526343244653102</v>
      </c>
      <c r="AX48" s="29">
        <v>15.805946791862285</v>
      </c>
      <c r="AY48" s="29">
        <v>55.712050078247259</v>
      </c>
      <c r="AZ48" s="57">
        <v>1467</v>
      </c>
      <c r="BA48" s="57">
        <v>993</v>
      </c>
      <c r="BB48" s="57">
        <v>474</v>
      </c>
      <c r="BC48" s="83">
        <v>3.6809815950920246</v>
      </c>
      <c r="BD48" s="83">
        <v>21.199727334696661</v>
      </c>
      <c r="BE48" s="83">
        <v>23.790047716428084</v>
      </c>
      <c r="BF48" s="83">
        <v>51.329243353783227</v>
      </c>
      <c r="BG48" s="57">
        <v>1243</v>
      </c>
      <c r="BH48" s="57">
        <v>851</v>
      </c>
      <c r="BI48" s="57">
        <v>392</v>
      </c>
      <c r="BJ48" s="83">
        <v>4.1029766693483509</v>
      </c>
      <c r="BK48" s="83">
        <v>23.008849557522122</v>
      </c>
      <c r="BL48" s="83">
        <v>27.755430410297667</v>
      </c>
      <c r="BM48" s="78">
        <v>45.13274336283186</v>
      </c>
      <c r="BN48" s="62"/>
    </row>
    <row r="49" spans="1:66" ht="8.25" customHeight="1">
      <c r="A49" s="107">
        <v>452</v>
      </c>
      <c r="B49" s="74" t="s">
        <v>119</v>
      </c>
      <c r="C49" s="111">
        <f>VLOOKUP((A49),'2019_C4_Rohdaten_BA'!$A$10:$O$59,5,FALSE)</f>
        <v>4363</v>
      </c>
      <c r="D49" s="111">
        <f>VLOOKUP((A49),'2019_C4_Rohdaten_BA'!$A$10:$O$59,6,FALSE)</f>
        <v>2791</v>
      </c>
      <c r="E49" s="111">
        <f>VLOOKUP((A49),'2019_C4_Rohdaten_BA'!$A$10:$O$59,7,FALSE)</f>
        <v>1572</v>
      </c>
      <c r="F49" s="69">
        <f>VLOOKUP((A49),'2019_C4_Rohdaten_BA'!$A$10:$O$59,12,FALSE)</f>
        <v>8.1824432729773093</v>
      </c>
      <c r="G49" s="69">
        <f>VLOOKUP((A49),'2019_C4_Rohdaten_BA'!$A$10:$O$59,13,FALSE)</f>
        <v>26.816410726564289</v>
      </c>
      <c r="H49" s="69">
        <f>VLOOKUP((A49),'2019_C4_Rohdaten_BA'!$A$10:$O$59,14,FALSE)</f>
        <v>26.335090534036215</v>
      </c>
      <c r="I49" s="69">
        <f>VLOOKUP((A49),'2019_C4_Rohdaten_BA'!$A$10:$O$59,15,FALSE)</f>
        <v>38.666055466422186</v>
      </c>
      <c r="J49" s="112">
        <v>56716</v>
      </c>
      <c r="K49" s="112">
        <v>29363</v>
      </c>
      <c r="L49" s="112">
        <v>27353</v>
      </c>
      <c r="M49" s="75">
        <v>8.2466918714555764</v>
      </c>
      <c r="N49" s="75">
        <v>27.882797731568999</v>
      </c>
      <c r="O49" s="75">
        <v>23.298676748582231</v>
      </c>
      <c r="P49" s="75">
        <v>40.571833648393195</v>
      </c>
      <c r="Q49" s="112">
        <v>3934</v>
      </c>
      <c r="R49" s="112">
        <v>2507</v>
      </c>
      <c r="S49" s="112">
        <v>1427</v>
      </c>
      <c r="T49" s="75">
        <v>22.191154041687849</v>
      </c>
      <c r="U49" s="75">
        <v>29.588205388917132</v>
      </c>
      <c r="V49" s="75">
        <v>8.4646670055922719</v>
      </c>
      <c r="W49" s="75">
        <v>39.755973563802741</v>
      </c>
      <c r="X49" s="112">
        <v>3395</v>
      </c>
      <c r="Y49" s="112">
        <v>2094</v>
      </c>
      <c r="Z49" s="112">
        <v>1301</v>
      </c>
      <c r="AA49" s="75">
        <v>20.824742268041238</v>
      </c>
      <c r="AB49" s="75">
        <v>30.044182621502209</v>
      </c>
      <c r="AC49" s="75">
        <v>8.3652430044182609</v>
      </c>
      <c r="AD49" s="75">
        <v>40.765832106038289</v>
      </c>
      <c r="AE49" s="57">
        <v>3182</v>
      </c>
      <c r="AF49" s="57">
        <v>1983</v>
      </c>
      <c r="AG49" s="57">
        <v>1199</v>
      </c>
      <c r="AH49" s="29">
        <v>6.945317410433689</v>
      </c>
      <c r="AI49" s="29">
        <v>30.609679446888748</v>
      </c>
      <c r="AJ49" s="29">
        <v>19.35889377749843</v>
      </c>
      <c r="AK49" s="29">
        <v>43.086109365179141</v>
      </c>
      <c r="AL49" s="57">
        <v>2728</v>
      </c>
      <c r="AM49" s="57">
        <v>1697</v>
      </c>
      <c r="AN49" s="57">
        <v>1031</v>
      </c>
      <c r="AO49" s="29">
        <v>7.1114369501466284</v>
      </c>
      <c r="AP49" s="29">
        <v>27.126099706744867</v>
      </c>
      <c r="AQ49" s="29">
        <v>18.878299120234605</v>
      </c>
      <c r="AR49" s="29">
        <v>46.884164222873906</v>
      </c>
      <c r="AS49" s="57">
        <v>2155</v>
      </c>
      <c r="AT49" s="57">
        <v>1250</v>
      </c>
      <c r="AU49" s="57">
        <v>905</v>
      </c>
      <c r="AV49" s="29">
        <v>6.8677494199535962</v>
      </c>
      <c r="AW49" s="29">
        <v>24.222737819025522</v>
      </c>
      <c r="AX49" s="29">
        <v>18.561484918793504</v>
      </c>
      <c r="AY49" s="29">
        <v>50.348027842227381</v>
      </c>
      <c r="AZ49" s="57">
        <v>1508</v>
      </c>
      <c r="BA49" s="57">
        <v>843</v>
      </c>
      <c r="BB49" s="57">
        <v>665</v>
      </c>
      <c r="BC49" s="83">
        <v>5.636604774535809</v>
      </c>
      <c r="BD49" s="83">
        <v>23.209549071618039</v>
      </c>
      <c r="BE49" s="83">
        <v>20.755968169761275</v>
      </c>
      <c r="BF49" s="83">
        <v>50.397877984084872</v>
      </c>
      <c r="BG49" s="57">
        <v>1373</v>
      </c>
      <c r="BH49" s="57">
        <v>801</v>
      </c>
      <c r="BI49" s="57">
        <v>572</v>
      </c>
      <c r="BJ49" s="83">
        <v>5.7538237436270938</v>
      </c>
      <c r="BK49" s="83">
        <v>21.849963583394029</v>
      </c>
      <c r="BL49" s="83">
        <v>19.592134013109977</v>
      </c>
      <c r="BM49" s="78">
        <v>52.804078659868892</v>
      </c>
      <c r="BN49" s="62"/>
    </row>
    <row r="50" spans="1:66" ht="8.25" customHeight="1">
      <c r="A50" s="107">
        <v>453</v>
      </c>
      <c r="B50" s="74" t="s">
        <v>120</v>
      </c>
      <c r="C50" s="111">
        <f>VLOOKUP((A50),'2019_C4_Rohdaten_BA'!$A$10:$O$59,5,FALSE)</f>
        <v>10030</v>
      </c>
      <c r="D50" s="111">
        <f>VLOOKUP((A50),'2019_C4_Rohdaten_BA'!$A$10:$O$59,6,FALSE)</f>
        <v>6972</v>
      </c>
      <c r="E50" s="111">
        <f>VLOOKUP((A50),'2019_C4_Rohdaten_BA'!$A$10:$O$59,7,FALSE)</f>
        <v>3058</v>
      </c>
      <c r="F50" s="69">
        <f>VLOOKUP((A50),'2019_C4_Rohdaten_BA'!$A$10:$O$59,12,FALSE)</f>
        <v>3.1306081754735793</v>
      </c>
      <c r="G50" s="69">
        <f>VLOOKUP((A50),'2019_C4_Rohdaten_BA'!$A$10:$O$59,13,FALSE)</f>
        <v>20.508474576271187</v>
      </c>
      <c r="H50" s="69">
        <f>VLOOKUP((A50),'2019_C4_Rohdaten_BA'!$A$10:$O$59,14,FALSE)</f>
        <v>28.005982053838483</v>
      </c>
      <c r="I50" s="69">
        <f>VLOOKUP((A50),'2019_C4_Rohdaten_BA'!$A$10:$O$59,15,FALSE)</f>
        <v>48.354935194416747</v>
      </c>
      <c r="J50" s="112">
        <v>56744</v>
      </c>
      <c r="K50" s="112">
        <v>32936</v>
      </c>
      <c r="L50" s="112">
        <v>23808</v>
      </c>
      <c r="M50" s="75">
        <v>2.9102844638949672</v>
      </c>
      <c r="N50" s="75">
        <v>19.277899343544856</v>
      </c>
      <c r="O50" s="75">
        <v>26.827133479212257</v>
      </c>
      <c r="P50" s="75">
        <v>50.984682713347915</v>
      </c>
      <c r="Q50" s="112">
        <v>7928</v>
      </c>
      <c r="R50" s="112">
        <v>5694</v>
      </c>
      <c r="S50" s="112">
        <v>2234</v>
      </c>
      <c r="T50" s="75">
        <v>25.403632694248234</v>
      </c>
      <c r="U50" s="75">
        <v>18.592330978809283</v>
      </c>
      <c r="V50" s="75">
        <v>2.9011099899091826</v>
      </c>
      <c r="W50" s="75">
        <v>53.102926337033296</v>
      </c>
      <c r="X50" s="112">
        <v>6135</v>
      </c>
      <c r="Y50" s="112">
        <v>4327</v>
      </c>
      <c r="Z50" s="112">
        <v>1808</v>
      </c>
      <c r="AA50" s="75">
        <v>25.525672371638141</v>
      </c>
      <c r="AB50" s="75">
        <v>20.603096984515076</v>
      </c>
      <c r="AC50" s="75">
        <v>3.3414832925835372</v>
      </c>
      <c r="AD50" s="75">
        <v>50.529747351263246</v>
      </c>
      <c r="AE50" s="57">
        <v>5111</v>
      </c>
      <c r="AF50" s="57">
        <v>3624</v>
      </c>
      <c r="AG50" s="57">
        <v>1487</v>
      </c>
      <c r="AH50" s="29">
        <v>3.2283310506750142</v>
      </c>
      <c r="AI50" s="29">
        <v>21.32655057718646</v>
      </c>
      <c r="AJ50" s="29">
        <v>21.502641361768735</v>
      </c>
      <c r="AK50" s="29">
        <v>53.942477010369785</v>
      </c>
      <c r="AL50" s="57">
        <v>4579</v>
      </c>
      <c r="AM50" s="57">
        <v>3248</v>
      </c>
      <c r="AN50" s="57">
        <v>1331</v>
      </c>
      <c r="AO50" s="29">
        <v>3.0574361214238914</v>
      </c>
      <c r="AP50" s="29">
        <v>20.419305525223848</v>
      </c>
      <c r="AQ50" s="29">
        <v>22.493994321904346</v>
      </c>
      <c r="AR50" s="29">
        <v>54.029264031447909</v>
      </c>
      <c r="AS50" s="57">
        <v>3948</v>
      </c>
      <c r="AT50" s="57">
        <v>2817</v>
      </c>
      <c r="AU50" s="57">
        <v>1131</v>
      </c>
      <c r="AV50" s="29">
        <v>2.2796352583586628</v>
      </c>
      <c r="AW50" s="29">
        <v>16.742654508611956</v>
      </c>
      <c r="AX50" s="29">
        <v>18.009118541033434</v>
      </c>
      <c r="AY50" s="29">
        <v>62.968591691995961</v>
      </c>
      <c r="AZ50" s="57">
        <v>2649</v>
      </c>
      <c r="BA50" s="57">
        <v>1960</v>
      </c>
      <c r="BB50" s="57">
        <v>689</v>
      </c>
      <c r="BC50" s="83">
        <v>2.0762551906379767</v>
      </c>
      <c r="BD50" s="83">
        <v>16.572291430728576</v>
      </c>
      <c r="BE50" s="83">
        <v>25.519063797659491</v>
      </c>
      <c r="BF50" s="83">
        <v>55.832389580973945</v>
      </c>
      <c r="BG50" s="57">
        <v>2434</v>
      </c>
      <c r="BH50" s="57">
        <v>1793</v>
      </c>
      <c r="BI50" s="57">
        <v>641</v>
      </c>
      <c r="BJ50" s="83">
        <v>1.9720624486442069</v>
      </c>
      <c r="BK50" s="83">
        <v>21.405094494658996</v>
      </c>
      <c r="BL50" s="83">
        <v>31.34757600657354</v>
      </c>
      <c r="BM50" s="78">
        <v>45.275267050123247</v>
      </c>
      <c r="BN50" s="62"/>
    </row>
    <row r="51" spans="1:66" ht="8.25" customHeight="1">
      <c r="A51" s="107">
        <v>454</v>
      </c>
      <c r="B51" s="74" t="s">
        <v>121</v>
      </c>
      <c r="C51" s="111">
        <f>VLOOKUP((A51),'2019_C4_Rohdaten_BA'!$A$10:$O$59,5,FALSE)</f>
        <v>13916</v>
      </c>
      <c r="D51" s="111">
        <f>VLOOKUP((A51),'2019_C4_Rohdaten_BA'!$A$10:$O$59,6,FALSE)</f>
        <v>10248</v>
      </c>
      <c r="E51" s="111">
        <f>VLOOKUP((A51),'2019_C4_Rohdaten_BA'!$A$10:$O$59,7,FALSE)</f>
        <v>3668</v>
      </c>
      <c r="F51" s="69">
        <f>VLOOKUP((A51),'2019_C4_Rohdaten_BA'!$A$10:$O$59,12,FALSE)</f>
        <v>6.6182811152630068</v>
      </c>
      <c r="G51" s="69">
        <f>VLOOKUP((A51),'2019_C4_Rohdaten_BA'!$A$10:$O$59,13,FALSE)</f>
        <v>28.377407300948548</v>
      </c>
      <c r="H51" s="69">
        <f>VLOOKUP((A51),'2019_C4_Rohdaten_BA'!$A$10:$O$59,14,FALSE)</f>
        <v>19.186547858580052</v>
      </c>
      <c r="I51" s="69">
        <f>VLOOKUP((A51),'2019_C4_Rohdaten_BA'!$A$10:$O$59,15,FALSE)</f>
        <v>45.817763725208394</v>
      </c>
      <c r="J51" s="112">
        <v>124120</v>
      </c>
      <c r="K51" s="112">
        <v>73304</v>
      </c>
      <c r="L51" s="112">
        <v>50816</v>
      </c>
      <c r="M51" s="75">
        <v>6.5376864167674329</v>
      </c>
      <c r="N51" s="75">
        <v>30.100765820233775</v>
      </c>
      <c r="O51" s="75">
        <v>20.233776702942365</v>
      </c>
      <c r="P51" s="75">
        <v>43.127771060056432</v>
      </c>
      <c r="Q51" s="112">
        <v>10836</v>
      </c>
      <c r="R51" s="112">
        <v>7902</v>
      </c>
      <c r="S51" s="112">
        <v>2934</v>
      </c>
      <c r="T51" s="75">
        <v>19.204503506829088</v>
      </c>
      <c r="U51" s="75">
        <v>29.346622369878183</v>
      </c>
      <c r="V51" s="75">
        <v>6.7183462532299743</v>
      </c>
      <c r="W51" s="75">
        <v>44.730527870062751</v>
      </c>
      <c r="X51" s="112">
        <v>9390</v>
      </c>
      <c r="Y51" s="112">
        <v>6844</v>
      </c>
      <c r="Z51" s="112">
        <v>2546</v>
      </c>
      <c r="AA51" s="75">
        <v>16.922257720979765</v>
      </c>
      <c r="AB51" s="75">
        <v>29.861554845580407</v>
      </c>
      <c r="AC51" s="75">
        <v>6.98615548455804</v>
      </c>
      <c r="AD51" s="75">
        <v>46.230031948881788</v>
      </c>
      <c r="AE51" s="57">
        <v>7801</v>
      </c>
      <c r="AF51" s="57">
        <v>5793</v>
      </c>
      <c r="AG51" s="57">
        <v>2008</v>
      </c>
      <c r="AH51" s="29">
        <v>7.0760158953980259</v>
      </c>
      <c r="AI51" s="29">
        <v>30.214075118574542</v>
      </c>
      <c r="AJ51" s="29">
        <v>15.754390462761183</v>
      </c>
      <c r="AK51" s="29">
        <v>46.95551852326625</v>
      </c>
      <c r="AL51" s="57">
        <v>5620</v>
      </c>
      <c r="AM51" s="57">
        <v>4178</v>
      </c>
      <c r="AN51" s="57">
        <v>1442</v>
      </c>
      <c r="AO51" s="29">
        <v>7.9715302491103204</v>
      </c>
      <c r="AP51" s="29">
        <v>35.587188612099645</v>
      </c>
      <c r="AQ51" s="29">
        <v>17.330960854092528</v>
      </c>
      <c r="AR51" s="29">
        <v>39.110320284697508</v>
      </c>
      <c r="AS51" s="57">
        <v>4817</v>
      </c>
      <c r="AT51" s="57">
        <v>3511</v>
      </c>
      <c r="AU51" s="57">
        <v>1306</v>
      </c>
      <c r="AV51" s="29">
        <v>7.9510068507369729</v>
      </c>
      <c r="AW51" s="29">
        <v>32.592900145318666</v>
      </c>
      <c r="AX51" s="29">
        <v>14.780984014947062</v>
      </c>
      <c r="AY51" s="29">
        <v>44.675108988997295</v>
      </c>
      <c r="AZ51" s="57">
        <v>3084</v>
      </c>
      <c r="BA51" s="57">
        <v>2236</v>
      </c>
      <c r="BB51" s="57">
        <v>848</v>
      </c>
      <c r="BC51" s="83">
        <v>7.4254215304798965</v>
      </c>
      <c r="BD51" s="83">
        <v>35.376134889753565</v>
      </c>
      <c r="BE51" s="83">
        <v>17.866407263294423</v>
      </c>
      <c r="BF51" s="83">
        <v>39.33203631647212</v>
      </c>
      <c r="BG51" s="57">
        <v>2771</v>
      </c>
      <c r="BH51" s="57">
        <v>2047</v>
      </c>
      <c r="BI51" s="57">
        <v>724</v>
      </c>
      <c r="BJ51" s="83">
        <v>7.0371706964994587</v>
      </c>
      <c r="BK51" s="83">
        <v>37.748105377120176</v>
      </c>
      <c r="BL51" s="83">
        <v>18.765788523998555</v>
      </c>
      <c r="BM51" s="78">
        <v>36.448935402381814</v>
      </c>
      <c r="BN51" s="62"/>
    </row>
    <row r="52" spans="1:66" ht="8.25" customHeight="1">
      <c r="A52" s="107">
        <v>455</v>
      </c>
      <c r="B52" s="74" t="s">
        <v>122</v>
      </c>
      <c r="C52" s="111">
        <f>VLOOKUP((A52),'2019_C4_Rohdaten_BA'!$A$10:$O$59,5,FALSE)</f>
        <v>1407</v>
      </c>
      <c r="D52" s="111">
        <f>VLOOKUP((A52),'2019_C4_Rohdaten_BA'!$A$10:$O$59,6,FALSE)</f>
        <v>905</v>
      </c>
      <c r="E52" s="111">
        <f>VLOOKUP((A52),'2019_C4_Rohdaten_BA'!$A$10:$O$59,7,FALSE)</f>
        <v>502</v>
      </c>
      <c r="F52" s="69">
        <f>VLOOKUP((A52),'2019_C4_Rohdaten_BA'!$A$10:$O$59,12,FALSE)</f>
        <v>10.803127221037668</v>
      </c>
      <c r="G52" s="69">
        <f>VLOOKUP((A52),'2019_C4_Rohdaten_BA'!$A$10:$O$59,13,FALSE)</f>
        <v>30.063965884861407</v>
      </c>
      <c r="H52" s="69">
        <f>VLOOKUP((A52),'2019_C4_Rohdaten_BA'!$A$10:$O$59,14,FALSE)</f>
        <v>22.316986496090973</v>
      </c>
      <c r="I52" s="69">
        <f>VLOOKUP((A52),'2019_C4_Rohdaten_BA'!$A$10:$O$59,15,FALSE)</f>
        <v>36.815920398009951</v>
      </c>
      <c r="J52" s="112">
        <v>28029</v>
      </c>
      <c r="K52" s="112">
        <v>13841</v>
      </c>
      <c r="L52" s="112">
        <v>14188</v>
      </c>
      <c r="M52" s="75">
        <v>11.837048424289009</v>
      </c>
      <c r="N52" s="75">
        <v>30.822444273635664</v>
      </c>
      <c r="O52" s="75">
        <v>20.138355111452729</v>
      </c>
      <c r="P52" s="75">
        <v>37.202152190622598</v>
      </c>
      <c r="Q52" s="112">
        <v>1141</v>
      </c>
      <c r="R52" s="112">
        <v>726</v>
      </c>
      <c r="S52" s="112">
        <v>415</v>
      </c>
      <c r="T52" s="75">
        <v>18.75547765118317</v>
      </c>
      <c r="U52" s="75">
        <v>29.623137598597722</v>
      </c>
      <c r="V52" s="75">
        <v>11.831726555652935</v>
      </c>
      <c r="W52" s="75">
        <v>39.789658194566172</v>
      </c>
      <c r="X52" s="112">
        <v>992</v>
      </c>
      <c r="Y52" s="112">
        <v>609</v>
      </c>
      <c r="Z52" s="112">
        <v>383</v>
      </c>
      <c r="AA52" s="75">
        <v>17.338709677419356</v>
      </c>
      <c r="AB52" s="75">
        <v>30.040322580645164</v>
      </c>
      <c r="AC52" s="75">
        <v>12.298387096774194</v>
      </c>
      <c r="AD52" s="75">
        <v>40.322580645161288</v>
      </c>
      <c r="AE52" s="57">
        <v>961</v>
      </c>
      <c r="AF52" s="57">
        <v>580</v>
      </c>
      <c r="AG52" s="57">
        <v>381</v>
      </c>
      <c r="AH52" s="29">
        <v>9.469302809573362</v>
      </c>
      <c r="AI52" s="29">
        <v>30.905306971904267</v>
      </c>
      <c r="AJ52" s="29">
        <v>19.87513007284079</v>
      </c>
      <c r="AK52" s="29">
        <v>39.75026014568158</v>
      </c>
      <c r="AL52" s="57">
        <v>856</v>
      </c>
      <c r="AM52" s="57">
        <v>508</v>
      </c>
      <c r="AN52" s="57">
        <v>348</v>
      </c>
      <c r="AO52" s="29">
        <v>9.1121495327102799</v>
      </c>
      <c r="AP52" s="29">
        <v>33.177570093457945</v>
      </c>
      <c r="AQ52" s="29">
        <v>19.859813084112147</v>
      </c>
      <c r="AR52" s="29">
        <v>37.850467289719631</v>
      </c>
      <c r="AS52" s="57">
        <v>737</v>
      </c>
      <c r="AT52" s="57">
        <v>435</v>
      </c>
      <c r="AU52" s="57">
        <v>302</v>
      </c>
      <c r="AV52" s="29">
        <v>8.0054274084124835</v>
      </c>
      <c r="AW52" s="29">
        <v>25.915875169606512</v>
      </c>
      <c r="AX52" s="29">
        <v>17.503392130257804</v>
      </c>
      <c r="AY52" s="29">
        <v>48.575305291723197</v>
      </c>
      <c r="AZ52" s="57">
        <v>544</v>
      </c>
      <c r="BA52" s="57">
        <v>300</v>
      </c>
      <c r="BB52" s="57">
        <v>244</v>
      </c>
      <c r="BC52" s="83">
        <v>6.6176470588235299</v>
      </c>
      <c r="BD52" s="83">
        <v>29.963235294117645</v>
      </c>
      <c r="BE52" s="83">
        <v>18.382352941176471</v>
      </c>
      <c r="BF52" s="83">
        <v>45.036764705882362</v>
      </c>
      <c r="BG52" s="57">
        <v>506</v>
      </c>
      <c r="BH52" s="57">
        <v>300</v>
      </c>
      <c r="BI52" s="57">
        <v>206</v>
      </c>
      <c r="BJ52" s="83">
        <v>3.9525691699604746</v>
      </c>
      <c r="BK52" s="83">
        <v>32.411067193675891</v>
      </c>
      <c r="BL52" s="83">
        <v>19.762845849802371</v>
      </c>
      <c r="BM52" s="78">
        <v>43.873517786561258</v>
      </c>
      <c r="BN52" s="62"/>
    </row>
    <row r="53" spans="1:66" ht="8.25" customHeight="1">
      <c r="A53" s="107">
        <v>456</v>
      </c>
      <c r="B53" s="74" t="s">
        <v>123</v>
      </c>
      <c r="C53" s="111">
        <f>VLOOKUP((A53),'2019_C4_Rohdaten_BA'!$A$10:$O$59,5,FALSE)</f>
        <v>5658</v>
      </c>
      <c r="D53" s="111">
        <f>VLOOKUP((A53),'2019_C4_Rohdaten_BA'!$A$10:$O$59,6,FALSE)</f>
        <v>3875</v>
      </c>
      <c r="E53" s="111">
        <f>VLOOKUP((A53),'2019_C4_Rohdaten_BA'!$A$10:$O$59,7,FALSE)</f>
        <v>1783</v>
      </c>
      <c r="F53" s="69">
        <f>VLOOKUP((A53),'2019_C4_Rohdaten_BA'!$A$10:$O$59,12,FALSE)</f>
        <v>6.8928950159066806</v>
      </c>
      <c r="G53" s="69">
        <f>VLOOKUP((A53),'2019_C4_Rohdaten_BA'!$A$10:$O$59,13,FALSE)</f>
        <v>37.345351714386709</v>
      </c>
      <c r="H53" s="69">
        <f>VLOOKUP((A53),'2019_C4_Rohdaten_BA'!$A$10:$O$59,14,FALSE)</f>
        <v>21.50936726758572</v>
      </c>
      <c r="I53" s="69">
        <f>VLOOKUP((A53),'2019_C4_Rohdaten_BA'!$A$10:$O$59,15,FALSE)</f>
        <v>34.252386002120893</v>
      </c>
      <c r="J53" s="112">
        <v>44233</v>
      </c>
      <c r="K53" s="112">
        <v>24071</v>
      </c>
      <c r="L53" s="112">
        <v>20162</v>
      </c>
      <c r="M53" s="75">
        <v>6.5814943863724356</v>
      </c>
      <c r="N53" s="75">
        <v>38.559814169570267</v>
      </c>
      <c r="O53" s="75">
        <v>20.596205962059621</v>
      </c>
      <c r="P53" s="75">
        <v>34.262485481997679</v>
      </c>
      <c r="Q53" s="112">
        <v>4741</v>
      </c>
      <c r="R53" s="112">
        <v>3221</v>
      </c>
      <c r="S53" s="112">
        <v>1520</v>
      </c>
      <c r="T53" s="75">
        <v>18.540392322294874</v>
      </c>
      <c r="U53" s="75">
        <v>40.582155663362158</v>
      </c>
      <c r="V53" s="75">
        <v>6.3066863530900656</v>
      </c>
      <c r="W53" s="75">
        <v>34.570765661252899</v>
      </c>
      <c r="X53" s="112">
        <v>4464</v>
      </c>
      <c r="Y53" s="112">
        <v>2998</v>
      </c>
      <c r="Z53" s="112">
        <v>1466</v>
      </c>
      <c r="AA53" s="75">
        <v>17.405913978494624</v>
      </c>
      <c r="AB53" s="75">
        <v>39.202508960573482</v>
      </c>
      <c r="AC53" s="75">
        <v>6.25</v>
      </c>
      <c r="AD53" s="75">
        <v>37.141577060931901</v>
      </c>
      <c r="AE53" s="57">
        <v>3906</v>
      </c>
      <c r="AF53" s="57">
        <v>2577</v>
      </c>
      <c r="AG53" s="57">
        <v>1329</v>
      </c>
      <c r="AH53" s="29">
        <v>6.477214541730671</v>
      </c>
      <c r="AI53" s="29">
        <v>39.73374295954941</v>
      </c>
      <c r="AJ53" s="29">
        <v>16.820276497695851</v>
      </c>
      <c r="AK53" s="29">
        <v>36.968766001024065</v>
      </c>
      <c r="AL53" s="57">
        <v>3298</v>
      </c>
      <c r="AM53" s="57">
        <v>2222</v>
      </c>
      <c r="AN53" s="57">
        <v>1076</v>
      </c>
      <c r="AO53" s="29">
        <v>6.3978168587022433</v>
      </c>
      <c r="AP53" s="29">
        <v>42.631898120072769</v>
      </c>
      <c r="AQ53" s="29">
        <v>16.00970285021225</v>
      </c>
      <c r="AR53" s="29">
        <v>34.960582171012739</v>
      </c>
      <c r="AS53" s="57">
        <v>3138</v>
      </c>
      <c r="AT53" s="57">
        <v>2122</v>
      </c>
      <c r="AU53" s="57">
        <v>1016</v>
      </c>
      <c r="AV53" s="29">
        <v>5.353728489483748</v>
      </c>
      <c r="AW53" s="29">
        <v>37.667304015296367</v>
      </c>
      <c r="AX53" s="29">
        <v>15.423836838750796</v>
      </c>
      <c r="AY53" s="29">
        <v>41.555130656469082</v>
      </c>
      <c r="AZ53" s="57">
        <v>1987</v>
      </c>
      <c r="BA53" s="57">
        <v>1363</v>
      </c>
      <c r="BB53" s="57">
        <v>624</v>
      </c>
      <c r="BC53" s="83">
        <v>4.5294413688978361</v>
      </c>
      <c r="BD53" s="83">
        <v>36.48716658278812</v>
      </c>
      <c r="BE53" s="83">
        <v>20.684448917966783</v>
      </c>
      <c r="BF53" s="83">
        <v>38.298943130347254</v>
      </c>
      <c r="BG53" s="57">
        <v>1685</v>
      </c>
      <c r="BH53" s="57">
        <v>1137</v>
      </c>
      <c r="BI53" s="57">
        <v>548</v>
      </c>
      <c r="BJ53" s="83">
        <v>4.9258160237388724</v>
      </c>
      <c r="BK53" s="83">
        <v>39.169139465875368</v>
      </c>
      <c r="BL53" s="83">
        <v>19.465875370919878</v>
      </c>
      <c r="BM53" s="78">
        <v>36.439169139465882</v>
      </c>
      <c r="BN53" s="62"/>
    </row>
    <row r="54" spans="1:66" ht="8.25" customHeight="1">
      <c r="A54" s="107">
        <v>457</v>
      </c>
      <c r="B54" s="74" t="s">
        <v>124</v>
      </c>
      <c r="C54" s="111">
        <f>VLOOKUP((A54),'2019_C4_Rohdaten_BA'!$A$10:$O$59,5,FALSE)</f>
        <v>3734</v>
      </c>
      <c r="D54" s="111">
        <f>VLOOKUP((A54),'2019_C4_Rohdaten_BA'!$A$10:$O$59,6,FALSE)</f>
        <v>2680</v>
      </c>
      <c r="E54" s="111">
        <f>VLOOKUP((A54),'2019_C4_Rohdaten_BA'!$A$10:$O$59,7,FALSE)</f>
        <v>1054</v>
      </c>
      <c r="F54" s="69">
        <f>VLOOKUP((A54),'2019_C4_Rohdaten_BA'!$A$10:$O$59,12,FALSE)</f>
        <v>8.1146223888591322</v>
      </c>
      <c r="G54" s="69">
        <f>VLOOKUP((A54),'2019_C4_Rohdaten_BA'!$A$10:$O$59,13,FALSE)</f>
        <v>29.539367970005355</v>
      </c>
      <c r="H54" s="69">
        <f>VLOOKUP((A54),'2019_C4_Rohdaten_BA'!$A$10:$O$59,14,FALSE)</f>
        <v>16.952329941081949</v>
      </c>
      <c r="I54" s="69">
        <f>VLOOKUP((A54),'2019_C4_Rohdaten_BA'!$A$10:$O$59,15,FALSE)</f>
        <v>45.393679700053561</v>
      </c>
      <c r="J54" s="112">
        <v>43692</v>
      </c>
      <c r="K54" s="112">
        <v>22411</v>
      </c>
      <c r="L54" s="112">
        <v>21281</v>
      </c>
      <c r="M54" s="75">
        <v>8.6263901412684092</v>
      </c>
      <c r="N54" s="75">
        <v>29.636308987075445</v>
      </c>
      <c r="O54" s="75">
        <v>15.419296663660957</v>
      </c>
      <c r="P54" s="75">
        <v>46.318004207995187</v>
      </c>
      <c r="Q54" s="112">
        <v>2855</v>
      </c>
      <c r="R54" s="112">
        <v>1943</v>
      </c>
      <c r="S54" s="112">
        <v>912</v>
      </c>
      <c r="T54" s="75">
        <v>15.691768826619965</v>
      </c>
      <c r="U54" s="75">
        <v>33.730297723292466</v>
      </c>
      <c r="V54" s="75">
        <v>9.3520140105078813</v>
      </c>
      <c r="W54" s="75">
        <v>41.225919439579684</v>
      </c>
      <c r="X54" s="112">
        <v>2482</v>
      </c>
      <c r="Y54" s="112">
        <v>1663</v>
      </c>
      <c r="Z54" s="112">
        <v>819</v>
      </c>
      <c r="AA54" s="75">
        <v>15.350523771152297</v>
      </c>
      <c r="AB54" s="75">
        <v>32.87671232876712</v>
      </c>
      <c r="AC54" s="75">
        <v>9.7099113618049966</v>
      </c>
      <c r="AD54" s="75">
        <v>42.062852538275585</v>
      </c>
      <c r="AE54" s="57">
        <v>2168</v>
      </c>
      <c r="AF54" s="57">
        <v>1460</v>
      </c>
      <c r="AG54" s="57">
        <v>708</v>
      </c>
      <c r="AH54" s="29">
        <v>10.285977859778598</v>
      </c>
      <c r="AI54" s="29">
        <v>33.025830258302584</v>
      </c>
      <c r="AJ54" s="29">
        <v>13.422509225092252</v>
      </c>
      <c r="AK54" s="29">
        <v>43.265682656826563</v>
      </c>
      <c r="AL54" s="57">
        <v>1862</v>
      </c>
      <c r="AM54" s="57">
        <v>1250</v>
      </c>
      <c r="AN54" s="57">
        <v>612</v>
      </c>
      <c r="AO54" s="29">
        <v>10.472610096670246</v>
      </c>
      <c r="AP54" s="29">
        <v>33.243823845327604</v>
      </c>
      <c r="AQ54" s="29">
        <v>13.48012889366273</v>
      </c>
      <c r="AR54" s="29">
        <v>42.803437164339414</v>
      </c>
      <c r="AS54" s="57">
        <v>1804</v>
      </c>
      <c r="AT54" s="57">
        <v>1189</v>
      </c>
      <c r="AU54" s="57">
        <v>615</v>
      </c>
      <c r="AV54" s="29">
        <v>7.815964523281596</v>
      </c>
      <c r="AW54" s="29">
        <v>24.778270509977826</v>
      </c>
      <c r="AX54" s="29">
        <v>12.472283813747229</v>
      </c>
      <c r="AY54" s="29">
        <v>54.933481152993352</v>
      </c>
      <c r="AZ54" s="57">
        <v>1537</v>
      </c>
      <c r="BA54" s="57">
        <v>1099</v>
      </c>
      <c r="BB54" s="57">
        <v>438</v>
      </c>
      <c r="BC54" s="83">
        <v>4.9446974625894597</v>
      </c>
      <c r="BD54" s="83">
        <v>22.381262199089136</v>
      </c>
      <c r="BE54" s="83">
        <v>13.467794404684449</v>
      </c>
      <c r="BF54" s="83">
        <v>59.20624593363695</v>
      </c>
      <c r="BG54" s="57">
        <v>1352</v>
      </c>
      <c r="BH54" s="57">
        <v>970</v>
      </c>
      <c r="BI54" s="57">
        <v>382</v>
      </c>
      <c r="BJ54" s="83">
        <v>4.7337278106508878</v>
      </c>
      <c r="BK54" s="83">
        <v>24.630177514792901</v>
      </c>
      <c r="BL54" s="83">
        <v>12.278106508875739</v>
      </c>
      <c r="BM54" s="78">
        <v>58.357988165680467</v>
      </c>
      <c r="BN54" s="62"/>
    </row>
    <row r="55" spans="1:66" ht="8.25" customHeight="1">
      <c r="A55" s="107">
        <v>458</v>
      </c>
      <c r="B55" s="74" t="s">
        <v>125</v>
      </c>
      <c r="C55" s="111">
        <f>VLOOKUP((A55),'2019_C4_Rohdaten_BA'!$A$10:$O$59,5,FALSE)</f>
        <v>3710</v>
      </c>
      <c r="D55" s="111">
        <f>VLOOKUP((A55),'2019_C4_Rohdaten_BA'!$A$10:$O$59,6,FALSE)</f>
        <v>2646</v>
      </c>
      <c r="E55" s="111">
        <f>VLOOKUP((A55),'2019_C4_Rohdaten_BA'!$A$10:$O$59,7,FALSE)</f>
        <v>1064</v>
      </c>
      <c r="F55" s="69">
        <f>VLOOKUP((A55),'2019_C4_Rohdaten_BA'!$A$10:$O$59,12,FALSE)</f>
        <v>4.4204851752021561</v>
      </c>
      <c r="G55" s="69">
        <f>VLOOKUP((A55),'2019_C4_Rohdaten_BA'!$A$10:$O$59,13,FALSE)</f>
        <v>25.525606469002696</v>
      </c>
      <c r="H55" s="69">
        <f>VLOOKUP((A55),'2019_C4_Rohdaten_BA'!$A$10:$O$59,14,FALSE)</f>
        <v>27.035040431266847</v>
      </c>
      <c r="I55" s="69">
        <f>VLOOKUP((A55),'2019_C4_Rohdaten_BA'!$A$10:$O$59,15,FALSE)</f>
        <v>43.018867924528301</v>
      </c>
      <c r="J55" s="112">
        <v>32203</v>
      </c>
      <c r="K55" s="112">
        <v>17259</v>
      </c>
      <c r="L55" s="112">
        <v>14944</v>
      </c>
      <c r="M55" s="75">
        <v>4.20954162768943</v>
      </c>
      <c r="N55" s="75">
        <v>25.101340816962892</v>
      </c>
      <c r="O55" s="75">
        <v>25.194886186467102</v>
      </c>
      <c r="P55" s="75">
        <v>45.49423136888057</v>
      </c>
      <c r="Q55" s="112">
        <v>2773</v>
      </c>
      <c r="R55" s="112">
        <v>1968</v>
      </c>
      <c r="S55" s="112">
        <v>805</v>
      </c>
      <c r="T55" s="75">
        <v>23.548503425892537</v>
      </c>
      <c r="U55" s="75">
        <v>26.433465560764514</v>
      </c>
      <c r="V55" s="75">
        <v>4.5077533357374682</v>
      </c>
      <c r="W55" s="75">
        <v>45.51027767760548</v>
      </c>
      <c r="X55" s="112">
        <v>2350</v>
      </c>
      <c r="Y55" s="112">
        <v>1656</v>
      </c>
      <c r="Z55" s="112">
        <v>694</v>
      </c>
      <c r="AA55" s="75">
        <v>21.74468085106383</v>
      </c>
      <c r="AB55" s="75">
        <v>25.191489361702128</v>
      </c>
      <c r="AC55" s="75">
        <v>4.3829787234042552</v>
      </c>
      <c r="AD55" s="75">
        <v>48.680851063829792</v>
      </c>
      <c r="AE55" s="57">
        <v>2064</v>
      </c>
      <c r="AF55" s="57">
        <v>1474</v>
      </c>
      <c r="AG55" s="57">
        <v>590</v>
      </c>
      <c r="AH55" s="29">
        <v>4.4089147286821708</v>
      </c>
      <c r="AI55" s="29">
        <v>23.885658914728683</v>
      </c>
      <c r="AJ55" s="29">
        <v>20.736434108527131</v>
      </c>
      <c r="AK55" s="29">
        <v>50.968992248062015</v>
      </c>
      <c r="AL55" s="57">
        <v>1947</v>
      </c>
      <c r="AM55" s="57">
        <v>1328</v>
      </c>
      <c r="AN55" s="57">
        <v>619</v>
      </c>
      <c r="AO55" s="29">
        <v>4.2116076014381099</v>
      </c>
      <c r="AP55" s="29">
        <v>23.112480739599384</v>
      </c>
      <c r="AQ55" s="29">
        <v>31.124807395993837</v>
      </c>
      <c r="AR55" s="29">
        <v>41.551104262968664</v>
      </c>
      <c r="AS55" s="57">
        <v>1646</v>
      </c>
      <c r="AT55" s="57">
        <v>1111</v>
      </c>
      <c r="AU55" s="57">
        <v>535</v>
      </c>
      <c r="AV55" s="29">
        <v>3.7059538274605104</v>
      </c>
      <c r="AW55" s="29">
        <v>20.473876063183475</v>
      </c>
      <c r="AX55" s="29">
        <v>27.52126366950182</v>
      </c>
      <c r="AY55" s="29">
        <v>48.298906439854193</v>
      </c>
      <c r="AZ55" s="57">
        <v>1372</v>
      </c>
      <c r="BA55" s="57">
        <v>917</v>
      </c>
      <c r="BB55" s="57">
        <v>455</v>
      </c>
      <c r="BC55" s="83">
        <v>2.0408163265306123</v>
      </c>
      <c r="BD55" s="83">
        <v>18.367346938775512</v>
      </c>
      <c r="BE55" s="83">
        <v>16.326530612244898</v>
      </c>
      <c r="BF55" s="83">
        <v>63.265306122448983</v>
      </c>
      <c r="BG55" s="57">
        <v>1320</v>
      </c>
      <c r="BH55" s="57">
        <v>916</v>
      </c>
      <c r="BI55" s="57">
        <v>404</v>
      </c>
      <c r="BJ55" s="83">
        <v>2.1212121212121215</v>
      </c>
      <c r="BK55" s="83">
        <v>16.666666666666664</v>
      </c>
      <c r="BL55" s="83">
        <v>15.681818181818183</v>
      </c>
      <c r="BM55" s="78">
        <v>65.530303030303031</v>
      </c>
      <c r="BN55" s="62"/>
    </row>
    <row r="56" spans="1:66" ht="8.25" customHeight="1">
      <c r="A56" s="107">
        <v>459</v>
      </c>
      <c r="B56" s="74" t="s">
        <v>126</v>
      </c>
      <c r="C56" s="111">
        <f>VLOOKUP((A56),'2019_C4_Rohdaten_BA'!$A$10:$O$59,5,FALSE)</f>
        <v>17588</v>
      </c>
      <c r="D56" s="111">
        <f>VLOOKUP((A56),'2019_C4_Rohdaten_BA'!$A$10:$O$59,6,FALSE)</f>
        <v>11759</v>
      </c>
      <c r="E56" s="111">
        <f>VLOOKUP((A56),'2019_C4_Rohdaten_BA'!$A$10:$O$59,7,FALSE)</f>
        <v>5829</v>
      </c>
      <c r="F56" s="69">
        <f>VLOOKUP((A56),'2019_C4_Rohdaten_BA'!$A$10:$O$59,12,FALSE)</f>
        <v>4.196042756424835</v>
      </c>
      <c r="G56" s="69">
        <f>VLOOKUP((A56),'2019_C4_Rohdaten_BA'!$A$10:$O$59,13,FALSE)</f>
        <v>22.174209688423925</v>
      </c>
      <c r="H56" s="69">
        <f>VLOOKUP((A56),'2019_C4_Rohdaten_BA'!$A$10:$O$59,14,FALSE)</f>
        <v>24.55651580623152</v>
      </c>
      <c r="I56" s="69">
        <f>VLOOKUP((A56),'2019_C4_Rohdaten_BA'!$A$10:$O$59,15,FALSE)</f>
        <v>49.073231748919717</v>
      </c>
      <c r="J56" s="112">
        <v>111624</v>
      </c>
      <c r="K56" s="112">
        <v>62110</v>
      </c>
      <c r="L56" s="112">
        <v>49514</v>
      </c>
      <c r="M56" s="75">
        <v>3.9975247524752477</v>
      </c>
      <c r="N56" s="75">
        <v>21.998762376237625</v>
      </c>
      <c r="O56" s="75">
        <v>24.077970297029701</v>
      </c>
      <c r="P56" s="75">
        <v>49.925742574257427</v>
      </c>
      <c r="Q56" s="112">
        <v>13926</v>
      </c>
      <c r="R56" s="112">
        <v>9370</v>
      </c>
      <c r="S56" s="112">
        <v>4556</v>
      </c>
      <c r="T56" s="75">
        <v>24.673273014505241</v>
      </c>
      <c r="U56" s="75">
        <v>23.617693522906794</v>
      </c>
      <c r="V56" s="75">
        <v>4.3156685336780125</v>
      </c>
      <c r="W56" s="75">
        <v>47.393364928909953</v>
      </c>
      <c r="X56" s="112">
        <v>11933</v>
      </c>
      <c r="Y56" s="112">
        <v>8100</v>
      </c>
      <c r="Z56" s="112">
        <v>3833</v>
      </c>
      <c r="AA56" s="75">
        <v>25.668314757395461</v>
      </c>
      <c r="AB56" s="75">
        <v>24.009050532137767</v>
      </c>
      <c r="AC56" s="75">
        <v>4.3409033771893073</v>
      </c>
      <c r="AD56" s="75">
        <v>45.981731333277466</v>
      </c>
      <c r="AE56" s="57">
        <v>10321</v>
      </c>
      <c r="AF56" s="57">
        <v>7130</v>
      </c>
      <c r="AG56" s="57">
        <v>3191</v>
      </c>
      <c r="AH56" s="29">
        <v>4.2631527952717763</v>
      </c>
      <c r="AI56" s="29">
        <v>25.511093886251334</v>
      </c>
      <c r="AJ56" s="29">
        <v>24.774731130704389</v>
      </c>
      <c r="AK56" s="29">
        <v>45.451022187772494</v>
      </c>
      <c r="AL56" s="57">
        <v>8767</v>
      </c>
      <c r="AM56" s="57">
        <v>5978</v>
      </c>
      <c r="AN56" s="57">
        <v>2789</v>
      </c>
      <c r="AO56" s="29">
        <v>4.323029542602943</v>
      </c>
      <c r="AP56" s="29">
        <v>24.786129804950381</v>
      </c>
      <c r="AQ56" s="29">
        <v>26.896315729439944</v>
      </c>
      <c r="AR56" s="29">
        <v>43.994524923006729</v>
      </c>
      <c r="AS56" s="57">
        <v>7527</v>
      </c>
      <c r="AT56" s="57">
        <v>5133</v>
      </c>
      <c r="AU56" s="57">
        <v>2394</v>
      </c>
      <c r="AV56" s="29">
        <v>3.7066560382622558</v>
      </c>
      <c r="AW56" s="29">
        <v>22.492360834329748</v>
      </c>
      <c r="AX56" s="29">
        <v>25.680882157566092</v>
      </c>
      <c r="AY56" s="29">
        <v>48.120100969841914</v>
      </c>
      <c r="AZ56" s="57">
        <v>6322</v>
      </c>
      <c r="BA56" s="57">
        <v>4360</v>
      </c>
      <c r="BB56" s="57">
        <v>1962</v>
      </c>
      <c r="BC56" s="83">
        <v>3.0211958241062953</v>
      </c>
      <c r="BD56" s="83">
        <v>18.664979436887062</v>
      </c>
      <c r="BE56" s="83">
        <v>36.048718759886114</v>
      </c>
      <c r="BF56" s="83">
        <v>42.265105979120527</v>
      </c>
      <c r="BG56" s="57">
        <v>5311</v>
      </c>
      <c r="BH56" s="57">
        <v>3710</v>
      </c>
      <c r="BI56" s="57">
        <v>1601</v>
      </c>
      <c r="BJ56" s="83">
        <v>2.9749576350969686</v>
      </c>
      <c r="BK56" s="83">
        <v>20.12803615138392</v>
      </c>
      <c r="BL56" s="83">
        <v>43.268687629448316</v>
      </c>
      <c r="BM56" s="78">
        <v>33.628318584070797</v>
      </c>
      <c r="BN56" s="62"/>
    </row>
    <row r="57" spans="1:66" ht="8.25" customHeight="1">
      <c r="A57" s="107">
        <v>460</v>
      </c>
      <c r="B57" s="74" t="s">
        <v>127</v>
      </c>
      <c r="C57" s="111">
        <f>VLOOKUP((A57),'2019_C4_Rohdaten_BA'!$A$10:$O$59,5,FALSE)</f>
        <v>10720</v>
      </c>
      <c r="D57" s="111">
        <f>VLOOKUP((A57),'2019_C4_Rohdaten_BA'!$A$10:$O$59,6,FALSE)</f>
        <v>7249</v>
      </c>
      <c r="E57" s="111">
        <f>VLOOKUP((A57),'2019_C4_Rohdaten_BA'!$A$10:$O$59,7,FALSE)</f>
        <v>3471</v>
      </c>
      <c r="F57" s="69">
        <f>VLOOKUP((A57),'2019_C4_Rohdaten_BA'!$A$10:$O$59,12,FALSE)</f>
        <v>4.4123134328358207</v>
      </c>
      <c r="G57" s="69">
        <f>VLOOKUP((A57),'2019_C4_Rohdaten_BA'!$A$10:$O$59,13,FALSE)</f>
        <v>21.128731343283583</v>
      </c>
      <c r="H57" s="69">
        <f>VLOOKUP((A57),'2019_C4_Rohdaten_BA'!$A$10:$O$59,14,FALSE)</f>
        <v>27.406716417910449</v>
      </c>
      <c r="I57" s="69">
        <f>VLOOKUP((A57),'2019_C4_Rohdaten_BA'!$A$10:$O$59,15,FALSE)</f>
        <v>47.052238805970148</v>
      </c>
      <c r="J57" s="112">
        <v>61232</v>
      </c>
      <c r="K57" s="112">
        <v>35622</v>
      </c>
      <c r="L57" s="112">
        <v>25610</v>
      </c>
      <c r="M57" s="75">
        <v>4.1569026999490575</v>
      </c>
      <c r="N57" s="75">
        <v>22.027508914926134</v>
      </c>
      <c r="O57" s="75">
        <v>25.674987264391234</v>
      </c>
      <c r="P57" s="75">
        <v>48.140601120733571</v>
      </c>
      <c r="Q57" s="112">
        <v>9005</v>
      </c>
      <c r="R57" s="112">
        <v>6010</v>
      </c>
      <c r="S57" s="112">
        <v>2995</v>
      </c>
      <c r="T57" s="75">
        <v>24.652970571904497</v>
      </c>
      <c r="U57" s="75">
        <v>21.787895613548027</v>
      </c>
      <c r="V57" s="75">
        <v>3.9644641865630206</v>
      </c>
      <c r="W57" s="75">
        <v>49.594669627984459</v>
      </c>
      <c r="X57" s="112">
        <v>8345</v>
      </c>
      <c r="Y57" s="112">
        <v>5481</v>
      </c>
      <c r="Z57" s="112">
        <v>2864</v>
      </c>
      <c r="AA57" s="75">
        <v>25.871779508687837</v>
      </c>
      <c r="AB57" s="75">
        <v>20</v>
      </c>
      <c r="AC57" s="75">
        <v>3.9185140802875975</v>
      </c>
      <c r="AD57" s="75">
        <v>50.20970641102457</v>
      </c>
      <c r="AE57" s="57">
        <v>7530</v>
      </c>
      <c r="AF57" s="57">
        <v>4866</v>
      </c>
      <c r="AG57" s="57">
        <v>2664</v>
      </c>
      <c r="AH57" s="29">
        <v>3.5723771580345289</v>
      </c>
      <c r="AI57" s="29">
        <v>19.070385126162019</v>
      </c>
      <c r="AJ57" s="29">
        <v>25.830013280212484</v>
      </c>
      <c r="AK57" s="29">
        <v>51.527224435590966</v>
      </c>
      <c r="AL57" s="57">
        <v>6430</v>
      </c>
      <c r="AM57" s="57">
        <v>4165</v>
      </c>
      <c r="AN57" s="57">
        <v>2265</v>
      </c>
      <c r="AO57" s="29">
        <v>3.9502332814930012</v>
      </c>
      <c r="AP57" s="29">
        <v>17.293934681181959</v>
      </c>
      <c r="AQ57" s="29">
        <v>25.863141524105753</v>
      </c>
      <c r="AR57" s="29">
        <v>52.892690513219286</v>
      </c>
      <c r="AS57" s="57">
        <v>6068</v>
      </c>
      <c r="AT57" s="57">
        <v>3964</v>
      </c>
      <c r="AU57" s="57">
        <v>2104</v>
      </c>
      <c r="AV57" s="29">
        <v>3.4937376400791038</v>
      </c>
      <c r="AW57" s="29">
        <v>12.673038892551089</v>
      </c>
      <c r="AX57" s="29">
        <v>21.704021094264998</v>
      </c>
      <c r="AY57" s="29">
        <v>62.129202373104803</v>
      </c>
      <c r="AZ57" s="57">
        <v>4812</v>
      </c>
      <c r="BA57" s="57">
        <v>3104</v>
      </c>
      <c r="BB57" s="57">
        <v>1708</v>
      </c>
      <c r="BC57" s="83">
        <v>3.2626766417290107</v>
      </c>
      <c r="BD57" s="83">
        <v>10.203657522859517</v>
      </c>
      <c r="BE57" s="83">
        <v>20.802161263507895</v>
      </c>
      <c r="BF57" s="83">
        <v>65.731504571903571</v>
      </c>
      <c r="BG57" s="57">
        <v>3764</v>
      </c>
      <c r="BH57" s="57">
        <v>2398</v>
      </c>
      <c r="BI57" s="57">
        <v>1366</v>
      </c>
      <c r="BJ57" s="83">
        <v>3.6131774707757707</v>
      </c>
      <c r="BK57" s="83">
        <v>11.955366631243358</v>
      </c>
      <c r="BL57" s="83">
        <v>26.886291179596171</v>
      </c>
      <c r="BM57" s="78">
        <v>57.545164718384697</v>
      </c>
      <c r="BN57" s="62"/>
    </row>
    <row r="58" spans="1:66" ht="8.25" customHeight="1">
      <c r="A58" s="107">
        <v>461</v>
      </c>
      <c r="B58" s="74" t="s">
        <v>128</v>
      </c>
      <c r="C58" s="111">
        <f>VLOOKUP((A58),'2019_C4_Rohdaten_BA'!$A$10:$O$59,5,FALSE)</f>
        <v>2489</v>
      </c>
      <c r="D58" s="111">
        <f>VLOOKUP((A58),'2019_C4_Rohdaten_BA'!$A$10:$O$59,6,FALSE)</f>
        <v>2018</v>
      </c>
      <c r="E58" s="111">
        <f>VLOOKUP((A58),'2019_C4_Rohdaten_BA'!$A$10:$O$59,7,FALSE)</f>
        <v>471</v>
      </c>
      <c r="F58" s="69">
        <f>VLOOKUP((A58),'2019_C4_Rohdaten_BA'!$A$10:$O$59,12,FALSE)</f>
        <v>6.2274005624748892</v>
      </c>
      <c r="G58" s="69">
        <f>VLOOKUP((A58),'2019_C4_Rohdaten_BA'!$A$10:$O$59,13,FALSE)</f>
        <v>35.074327038971475</v>
      </c>
      <c r="H58" s="69">
        <f>VLOOKUP((A58),'2019_C4_Rohdaten_BA'!$A$10:$O$59,14,FALSE)</f>
        <v>20.36962635596625</v>
      </c>
      <c r="I58" s="69">
        <f>VLOOKUP((A58),'2019_C4_Rohdaten_BA'!$A$10:$O$59,15,FALSE)</f>
        <v>38.328646042587387</v>
      </c>
      <c r="J58" s="112">
        <v>27402</v>
      </c>
      <c r="K58" s="112">
        <v>16700</v>
      </c>
      <c r="L58" s="112">
        <v>10702</v>
      </c>
      <c r="M58" s="75">
        <v>5.6619144602851321</v>
      </c>
      <c r="N58" s="75">
        <v>34.501018329938901</v>
      </c>
      <c r="O58" s="75">
        <v>19.633401221995928</v>
      </c>
      <c r="P58" s="75">
        <v>40.203665987780042</v>
      </c>
      <c r="Q58" s="112">
        <v>2101</v>
      </c>
      <c r="R58" s="112">
        <v>1739</v>
      </c>
      <c r="S58" s="112">
        <v>362</v>
      </c>
      <c r="T58" s="75">
        <v>18.419800095192766</v>
      </c>
      <c r="U58" s="75">
        <v>36.220847215611613</v>
      </c>
      <c r="V58" s="75">
        <v>6.0923369823893383</v>
      </c>
      <c r="W58" s="75">
        <v>39.267015706806284</v>
      </c>
      <c r="X58" s="112">
        <v>1850</v>
      </c>
      <c r="Y58" s="112">
        <v>1511</v>
      </c>
      <c r="Z58" s="112">
        <v>339</v>
      </c>
      <c r="AA58" s="75">
        <v>18.216216216216218</v>
      </c>
      <c r="AB58" s="75">
        <v>37.567567567567565</v>
      </c>
      <c r="AC58" s="75">
        <v>5.5135135135135132</v>
      </c>
      <c r="AD58" s="75">
        <v>38.702702702702702</v>
      </c>
      <c r="AE58" s="57">
        <v>1550</v>
      </c>
      <c r="AF58" s="57">
        <v>1283</v>
      </c>
      <c r="AG58" s="57">
        <v>267</v>
      </c>
      <c r="AH58" s="29">
        <v>5.4838709677419359</v>
      </c>
      <c r="AI58" s="29">
        <v>40.580645161290327</v>
      </c>
      <c r="AJ58" s="29">
        <v>19.35483870967742</v>
      </c>
      <c r="AK58" s="29">
        <v>34.580645161290313</v>
      </c>
      <c r="AL58" s="57">
        <v>1330</v>
      </c>
      <c r="AM58" s="57">
        <v>1110</v>
      </c>
      <c r="AN58" s="57">
        <v>220</v>
      </c>
      <c r="AO58" s="29">
        <v>4.8120300751879705</v>
      </c>
      <c r="AP58" s="29">
        <v>41.127819548872182</v>
      </c>
      <c r="AQ58" s="29">
        <v>20.375939849624061</v>
      </c>
      <c r="AR58" s="29">
        <v>33.684210526315788</v>
      </c>
      <c r="AS58" s="57">
        <v>1240</v>
      </c>
      <c r="AT58" s="57">
        <v>1014</v>
      </c>
      <c r="AU58" s="57">
        <v>226</v>
      </c>
      <c r="AV58" s="29">
        <v>4.435483870967742</v>
      </c>
      <c r="AW58" s="29">
        <v>40.887096774193552</v>
      </c>
      <c r="AX58" s="29">
        <v>22.016129032258064</v>
      </c>
      <c r="AY58" s="29">
        <v>32.661290322580641</v>
      </c>
      <c r="AZ58" s="57">
        <v>931</v>
      </c>
      <c r="BA58" s="57">
        <v>754</v>
      </c>
      <c r="BB58" s="57">
        <v>177</v>
      </c>
      <c r="BC58" s="83">
        <v>5.1557465091299681</v>
      </c>
      <c r="BD58" s="83">
        <v>40.064446831364123</v>
      </c>
      <c r="BE58" s="83">
        <v>21.267454350161117</v>
      </c>
      <c r="BF58" s="83">
        <v>33.512352309344791</v>
      </c>
      <c r="BG58" s="57">
        <v>842</v>
      </c>
      <c r="BH58" s="57">
        <v>691</v>
      </c>
      <c r="BI58" s="57">
        <v>151</v>
      </c>
      <c r="BJ58" s="83">
        <v>5.225653206650831</v>
      </c>
      <c r="BK58" s="83">
        <v>41.567695961995248</v>
      </c>
      <c r="BL58" s="83">
        <v>25.059382422802852</v>
      </c>
      <c r="BM58" s="78">
        <v>28.147268408551064</v>
      </c>
      <c r="BN58" s="62"/>
    </row>
    <row r="59" spans="1:66" ht="8.25" customHeight="1">
      <c r="A59" s="107">
        <v>462</v>
      </c>
      <c r="B59" s="74" t="s">
        <v>129</v>
      </c>
      <c r="C59" s="111">
        <f>VLOOKUP((A59),'2019_C4_Rohdaten_BA'!$A$10:$O$59,5,FALSE)</f>
        <v>988</v>
      </c>
      <c r="D59" s="111">
        <f>VLOOKUP((A59),'2019_C4_Rohdaten_BA'!$A$10:$O$59,6,FALSE)</f>
        <v>577</v>
      </c>
      <c r="E59" s="111">
        <f>VLOOKUP((A59),'2019_C4_Rohdaten_BA'!$A$10:$O$59,7,FALSE)</f>
        <v>411</v>
      </c>
      <c r="F59" s="69">
        <f>VLOOKUP((A59),'2019_C4_Rohdaten_BA'!$A$10:$O$59,12,FALSE)</f>
        <v>5.8704453441295543</v>
      </c>
      <c r="G59" s="69">
        <f>VLOOKUP((A59),'2019_C4_Rohdaten_BA'!$A$10:$O$59,13,FALSE)</f>
        <v>22.267206477732792</v>
      </c>
      <c r="H59" s="69">
        <f>VLOOKUP((A59),'2019_C4_Rohdaten_BA'!$A$10:$O$59,14,FALSE)</f>
        <v>18.623481781376519</v>
      </c>
      <c r="I59" s="69">
        <f>VLOOKUP((A59),'2019_C4_Rohdaten_BA'!$A$10:$O$59,15,FALSE)</f>
        <v>53.238866396761132</v>
      </c>
      <c r="J59" s="112">
        <v>15063</v>
      </c>
      <c r="K59" s="112">
        <v>7466</v>
      </c>
      <c r="L59" s="112">
        <v>7597</v>
      </c>
      <c r="M59" s="75">
        <v>5.9649122807017543</v>
      </c>
      <c r="N59" s="75">
        <v>22.807017543859647</v>
      </c>
      <c r="O59" s="75">
        <v>16.023391812865498</v>
      </c>
      <c r="P59" s="75">
        <v>55.204678362573098</v>
      </c>
      <c r="Q59" s="112">
        <v>801</v>
      </c>
      <c r="R59" s="112">
        <v>462</v>
      </c>
      <c r="S59" s="112">
        <v>339</v>
      </c>
      <c r="T59" s="75">
        <v>14.107365792759053</v>
      </c>
      <c r="U59" s="75">
        <v>21.972534332084894</v>
      </c>
      <c r="V59" s="75">
        <v>6.1173533083645442</v>
      </c>
      <c r="W59" s="75">
        <v>57.802746566791505</v>
      </c>
      <c r="X59" s="112">
        <v>688</v>
      </c>
      <c r="Y59" s="112">
        <v>396</v>
      </c>
      <c r="Z59" s="112">
        <v>292</v>
      </c>
      <c r="AA59" s="75">
        <v>11.337209302325581</v>
      </c>
      <c r="AB59" s="75">
        <v>21.36627906976744</v>
      </c>
      <c r="AC59" s="75">
        <v>6.104651162790697</v>
      </c>
      <c r="AD59" s="75">
        <v>61.191860465116278</v>
      </c>
      <c r="AE59" s="57">
        <v>675</v>
      </c>
      <c r="AF59" s="57">
        <v>368</v>
      </c>
      <c r="AG59" s="57">
        <v>307</v>
      </c>
      <c r="AH59" s="29">
        <v>5.7777777777777777</v>
      </c>
      <c r="AI59" s="29">
        <v>22.222222222222221</v>
      </c>
      <c r="AJ59" s="29">
        <v>10.666666666666668</v>
      </c>
      <c r="AK59" s="29">
        <v>61.333333333333336</v>
      </c>
      <c r="AL59" s="57">
        <v>586</v>
      </c>
      <c r="AM59" s="57">
        <v>317</v>
      </c>
      <c r="AN59" s="57">
        <v>269</v>
      </c>
      <c r="AO59" s="29">
        <v>4.0955631399317403</v>
      </c>
      <c r="AP59" s="29">
        <v>20.136518771331058</v>
      </c>
      <c r="AQ59" s="29">
        <v>11.262798634812286</v>
      </c>
      <c r="AR59" s="29">
        <v>64.50511945392492</v>
      </c>
      <c r="AS59" s="57">
        <v>496</v>
      </c>
      <c r="AT59" s="57">
        <v>258</v>
      </c>
      <c r="AU59" s="57">
        <v>238</v>
      </c>
      <c r="AV59" s="29">
        <v>4.435483870967742</v>
      </c>
      <c r="AW59" s="29">
        <v>16.33064516129032</v>
      </c>
      <c r="AX59" s="29">
        <v>9.879032258064516</v>
      </c>
      <c r="AY59" s="29">
        <v>69.354838709677423</v>
      </c>
      <c r="AZ59" s="57">
        <v>389</v>
      </c>
      <c r="BA59" s="57">
        <v>205</v>
      </c>
      <c r="BB59" s="57">
        <v>184</v>
      </c>
      <c r="BC59" s="83">
        <v>5.6555269922879177</v>
      </c>
      <c r="BD59" s="83">
        <v>17.480719794344473</v>
      </c>
      <c r="BE59" s="83" t="s">
        <v>214</v>
      </c>
      <c r="BF59" s="83" t="s">
        <v>214</v>
      </c>
      <c r="BG59" s="57">
        <v>293</v>
      </c>
      <c r="BH59" s="57">
        <v>149</v>
      </c>
      <c r="BI59" s="57">
        <v>144</v>
      </c>
      <c r="BJ59" s="83">
        <v>5.4607508532423212</v>
      </c>
      <c r="BK59" s="83" t="s">
        <v>214</v>
      </c>
      <c r="BL59" s="83" t="s">
        <v>214</v>
      </c>
      <c r="BM59" s="78" t="s">
        <v>214</v>
      </c>
      <c r="BN59" s="62"/>
    </row>
    <row r="60" spans="1:66" s="54" customFormat="1" ht="16.5" customHeight="1">
      <c r="A60" s="108">
        <v>4</v>
      </c>
      <c r="B60" s="84" t="s">
        <v>157</v>
      </c>
      <c r="C60" s="111">
        <f>VLOOKUP((A60),'2019_C4_Rohdaten_BA'!$A$10:$O$59,5,FALSE)</f>
        <v>98270</v>
      </c>
      <c r="D60" s="111">
        <f>VLOOKUP((A60),'2019_C4_Rohdaten_BA'!$A$10:$O$59,6,FALSE)</f>
        <v>66775</v>
      </c>
      <c r="E60" s="111">
        <f>VLOOKUP((A60),'2019_C4_Rohdaten_BA'!$A$10:$O$59,7,FALSE)</f>
        <v>31495</v>
      </c>
      <c r="F60" s="69">
        <f>VLOOKUP((A60),'2019_C4_Rohdaten_BA'!$A$10:$O$59,12,FALSE)</f>
        <v>6.9746616464841766</v>
      </c>
      <c r="G60" s="69">
        <f>VLOOKUP((A60),'2019_C4_Rohdaten_BA'!$A$10:$O$59,13,FALSE)</f>
        <v>26.165666022183778</v>
      </c>
      <c r="H60" s="69">
        <f>VLOOKUP((A60),'2019_C4_Rohdaten_BA'!$A$10:$O$59,14,FALSE)</f>
        <v>25.039177775516436</v>
      </c>
      <c r="I60" s="69">
        <f>VLOOKUP((A60),'2019_C4_Rohdaten_BA'!$A$10:$O$59,15,FALSE)</f>
        <v>41.820494555815607</v>
      </c>
      <c r="J60" s="113">
        <v>884850</v>
      </c>
      <c r="K60" s="113">
        <v>481474</v>
      </c>
      <c r="L60" s="113">
        <v>403376</v>
      </c>
      <c r="M60" s="85">
        <v>6.8118332043213412</v>
      </c>
      <c r="N60" s="85">
        <v>26.708847978999088</v>
      </c>
      <c r="O60" s="85">
        <v>24.091587296245191</v>
      </c>
      <c r="P60" s="85">
        <v>42.387731520434379</v>
      </c>
      <c r="Q60" s="113">
        <v>78621</v>
      </c>
      <c r="R60" s="113">
        <v>53110</v>
      </c>
      <c r="S60" s="113">
        <v>25511</v>
      </c>
      <c r="T60" s="85">
        <v>23.058724768191706</v>
      </c>
      <c r="U60" s="85">
        <v>27.539715851998832</v>
      </c>
      <c r="V60" s="85">
        <v>6.8645781661388181</v>
      </c>
      <c r="W60" s="85">
        <v>42.53698121367065</v>
      </c>
      <c r="X60" s="113">
        <v>69027</v>
      </c>
      <c r="Y60" s="113">
        <v>46209</v>
      </c>
      <c r="Z60" s="113">
        <v>22818</v>
      </c>
      <c r="AA60" s="85">
        <v>22.389789502658381</v>
      </c>
      <c r="AB60" s="85">
        <v>27.826792414562419</v>
      </c>
      <c r="AC60" s="85">
        <v>6.9088907239196251</v>
      </c>
      <c r="AD60" s="85">
        <v>42.874527358859574</v>
      </c>
      <c r="AE60" s="86">
        <v>60126</v>
      </c>
      <c r="AF60" s="86">
        <v>40153</v>
      </c>
      <c r="AG60" s="86">
        <v>19973</v>
      </c>
      <c r="AH60" s="87">
        <v>6.9553936732860988</v>
      </c>
      <c r="AI60" s="87">
        <v>28.287263413498319</v>
      </c>
      <c r="AJ60" s="87">
        <v>21.524797924358847</v>
      </c>
      <c r="AK60" s="87">
        <v>43.232544988856731</v>
      </c>
      <c r="AL60" s="86">
        <v>51181</v>
      </c>
      <c r="AM60" s="86">
        <v>33979</v>
      </c>
      <c r="AN60" s="86">
        <v>17202</v>
      </c>
      <c r="AO60" s="87">
        <v>6.912721517750728</v>
      </c>
      <c r="AP60" s="87">
        <v>28.430472245559873</v>
      </c>
      <c r="AQ60" s="87">
        <v>22.3813524550126</v>
      </c>
      <c r="AR60" s="87">
        <v>42.275453781676802</v>
      </c>
      <c r="AS60" s="86">
        <v>46230</v>
      </c>
      <c r="AT60" s="86">
        <v>30367</v>
      </c>
      <c r="AU60" s="86">
        <v>15863</v>
      </c>
      <c r="AV60" s="87">
        <v>6.1172398875189273</v>
      </c>
      <c r="AW60" s="87">
        <v>24.239671209171533</v>
      </c>
      <c r="AX60" s="87">
        <v>20.028120268224097</v>
      </c>
      <c r="AY60" s="87">
        <v>49.61496863508544</v>
      </c>
      <c r="AZ60" s="86">
        <v>35622</v>
      </c>
      <c r="BA60" s="86">
        <v>23377</v>
      </c>
      <c r="BB60" s="86">
        <v>12245</v>
      </c>
      <c r="BC60" s="88">
        <v>5.3085172084666779</v>
      </c>
      <c r="BD60" s="88">
        <v>22.811745550502501</v>
      </c>
      <c r="BE60" s="88">
        <v>24.308011902756725</v>
      </c>
      <c r="BF60" s="88">
        <v>47.571725338274092</v>
      </c>
      <c r="BG60" s="86">
        <v>31040</v>
      </c>
      <c r="BH60" s="86">
        <v>20429</v>
      </c>
      <c r="BI60" s="86">
        <v>10611</v>
      </c>
      <c r="BJ60" s="88">
        <v>5.331829896907216</v>
      </c>
      <c r="BK60" s="88">
        <v>24.871134020618555</v>
      </c>
      <c r="BL60" s="88">
        <v>26.794458762886599</v>
      </c>
      <c r="BM60" s="89">
        <v>43.002577319587637</v>
      </c>
      <c r="BN60" s="106"/>
    </row>
    <row r="61" spans="1:66" s="54" customFormat="1" ht="16.5" customHeight="1">
      <c r="A61" s="108">
        <v>0</v>
      </c>
      <c r="B61" s="84" t="s">
        <v>130</v>
      </c>
      <c r="C61" s="111">
        <f>VLOOKUP((A61),'2019_C4_Rohdaten_BA'!$A$10:$O$59,5,FALSE)</f>
        <v>280719</v>
      </c>
      <c r="D61" s="111">
        <f>VLOOKUP((A61),'2019_C4_Rohdaten_BA'!$A$10:$O$59,6,FALSE)</f>
        <v>186982</v>
      </c>
      <c r="E61" s="111">
        <f>VLOOKUP((A61),'2019_C4_Rohdaten_BA'!$A$10:$O$59,7,FALSE)</f>
        <v>93737</v>
      </c>
      <c r="F61" s="69">
        <f>VLOOKUP((A61),'2019_C4_Rohdaten_BA'!$A$10:$O$59,12,FALSE)</f>
        <v>11.298843327313078</v>
      </c>
      <c r="G61" s="69">
        <f>VLOOKUP((A61),'2019_C4_Rohdaten_BA'!$A$10:$O$59,13,FALSE)</f>
        <v>29.938835632785811</v>
      </c>
      <c r="H61" s="69">
        <f>VLOOKUP((A61),'2019_C4_Rohdaten_BA'!$A$10:$O$59,14,FALSE)</f>
        <v>25.281509267274391</v>
      </c>
      <c r="I61" s="69">
        <f>VLOOKUP((A61),'2019_C4_Rohdaten_BA'!$A$10:$O$59,15,FALSE)</f>
        <v>33.480811772626723</v>
      </c>
      <c r="J61" s="113">
        <v>2700138</v>
      </c>
      <c r="K61" s="113">
        <v>1433181</v>
      </c>
      <c r="L61" s="113">
        <v>1266957</v>
      </c>
      <c r="M61" s="85">
        <v>11.010922866792685</v>
      </c>
      <c r="N61" s="85">
        <v>30.478359730587552</v>
      </c>
      <c r="O61" s="85">
        <v>24.364137304857955</v>
      </c>
      <c r="P61" s="85">
        <v>34.146580097761806</v>
      </c>
      <c r="Q61" s="113">
        <v>226387</v>
      </c>
      <c r="R61" s="113">
        <v>148723</v>
      </c>
      <c r="S61" s="113">
        <v>77664</v>
      </c>
      <c r="T61" s="85">
        <v>23.068904133187861</v>
      </c>
      <c r="U61" s="85">
        <v>31.197904473313397</v>
      </c>
      <c r="V61" s="85">
        <v>11.066448161776075</v>
      </c>
      <c r="W61" s="85">
        <v>34.66674323172267</v>
      </c>
      <c r="X61" s="113">
        <v>202263</v>
      </c>
      <c r="Y61" s="113">
        <v>131518</v>
      </c>
      <c r="Z61" s="113">
        <v>70745</v>
      </c>
      <c r="AA61" s="85">
        <v>22.440584783178338</v>
      </c>
      <c r="AB61" s="85">
        <v>31.615273183923904</v>
      </c>
      <c r="AC61" s="85">
        <v>11.081117159342044</v>
      </c>
      <c r="AD61" s="85">
        <v>34.863024873555716</v>
      </c>
      <c r="AE61" s="86">
        <v>179647</v>
      </c>
      <c r="AF61" s="86">
        <v>116488</v>
      </c>
      <c r="AG61" s="86">
        <v>63159</v>
      </c>
      <c r="AH61" s="87">
        <v>11.060023267853067</v>
      </c>
      <c r="AI61" s="87">
        <v>31.815170862858828</v>
      </c>
      <c r="AJ61" s="87">
        <v>21.830589990370004</v>
      </c>
      <c r="AK61" s="87">
        <v>35.294215878918102</v>
      </c>
      <c r="AL61" s="86">
        <v>159318</v>
      </c>
      <c r="AM61" s="86">
        <v>102991</v>
      </c>
      <c r="AN61" s="86">
        <v>56327</v>
      </c>
      <c r="AO61" s="87">
        <v>11.007544659109454</v>
      </c>
      <c r="AP61" s="87">
        <v>31.727739489574308</v>
      </c>
      <c r="AQ61" s="87">
        <v>21.699368558480522</v>
      </c>
      <c r="AR61" s="87">
        <v>35.56534729283571</v>
      </c>
      <c r="AS61" s="86">
        <v>146791</v>
      </c>
      <c r="AT61" s="86">
        <v>94039</v>
      </c>
      <c r="AU61" s="86">
        <v>52752</v>
      </c>
      <c r="AV61" s="87">
        <v>9.6095809688604881</v>
      </c>
      <c r="AW61" s="87">
        <v>27.994223079071606</v>
      </c>
      <c r="AX61" s="87">
        <v>19.52163279765108</v>
      </c>
      <c r="AY61" s="87">
        <v>42.874563154416833</v>
      </c>
      <c r="AZ61" s="86">
        <v>120849</v>
      </c>
      <c r="BA61" s="86">
        <v>77448</v>
      </c>
      <c r="BB61" s="86">
        <v>43401</v>
      </c>
      <c r="BC61" s="88">
        <v>8.217693154266895</v>
      </c>
      <c r="BD61" s="88">
        <v>27.390379730076376</v>
      </c>
      <c r="BE61" s="88">
        <v>22.982399523372145</v>
      </c>
      <c r="BF61" s="88">
        <v>41.409527592284576</v>
      </c>
      <c r="BG61" s="86">
        <v>110615</v>
      </c>
      <c r="BH61" s="86">
        <v>70980</v>
      </c>
      <c r="BI61" s="86">
        <v>39635</v>
      </c>
      <c r="BJ61" s="88">
        <v>8.0649098223568227</v>
      </c>
      <c r="BK61" s="88">
        <v>28.625412466663651</v>
      </c>
      <c r="BL61" s="88">
        <v>24.276996790670342</v>
      </c>
      <c r="BM61" s="89">
        <v>39.03268092030919</v>
      </c>
      <c r="BN61" s="90"/>
    </row>
    <row r="62" spans="1:66" ht="8.25" customHeight="1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3"/>
      <c r="AF62" s="93"/>
      <c r="AG62" s="93"/>
      <c r="AH62" s="94"/>
      <c r="AI62" s="94"/>
      <c r="AJ62" s="94"/>
      <c r="AK62" s="94"/>
      <c r="AL62" s="93"/>
      <c r="AM62" s="93"/>
      <c r="AN62" s="93"/>
      <c r="AO62" s="95"/>
      <c r="AP62" s="95"/>
      <c r="AQ62" s="95"/>
      <c r="AR62" s="95"/>
      <c r="AS62" s="93"/>
      <c r="AT62" s="93"/>
      <c r="AU62" s="93"/>
      <c r="AV62" s="95"/>
      <c r="AW62" s="95"/>
      <c r="AX62" s="95"/>
      <c r="AY62" s="95"/>
      <c r="AZ62" s="93"/>
      <c r="BA62" s="93"/>
      <c r="BB62" s="93"/>
      <c r="BC62" s="96"/>
      <c r="BD62" s="96"/>
      <c r="BE62" s="96"/>
      <c r="BF62" s="96"/>
      <c r="BG62" s="93"/>
      <c r="BH62" s="93"/>
      <c r="BI62" s="93"/>
      <c r="BJ62" s="96"/>
      <c r="BK62" s="96"/>
      <c r="BL62" s="96"/>
      <c r="BM62" s="97"/>
      <c r="BN62" s="97"/>
    </row>
    <row r="63" spans="1:66" ht="8.25" customHeight="1">
      <c r="B63" s="271" t="s">
        <v>158</v>
      </c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124"/>
      <c r="AL63" s="99"/>
      <c r="AM63" s="100"/>
      <c r="AN63" s="99"/>
      <c r="AO63" s="99"/>
      <c r="AP63" s="99"/>
      <c r="AQ63" s="99"/>
      <c r="AR63" s="99"/>
    </row>
    <row r="64" spans="1:66" ht="8.25" customHeigh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2"/>
      <c r="AF64" s="99"/>
      <c r="AG64" s="99"/>
      <c r="AH64" s="99"/>
      <c r="AI64" s="99"/>
      <c r="AJ64" s="99"/>
      <c r="AK64" s="99"/>
      <c r="AL64" s="99"/>
      <c r="AM64" s="100"/>
      <c r="AN64" s="99"/>
      <c r="AO64" s="99"/>
      <c r="AP64" s="99"/>
      <c r="AQ64" s="99"/>
      <c r="AR64" s="99"/>
    </row>
    <row r="65" spans="2:44" ht="8.25" customHeight="1">
      <c r="B65" s="25" t="s">
        <v>159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103"/>
      <c r="AF65" s="103"/>
      <c r="AG65" s="103"/>
      <c r="AH65" s="103"/>
      <c r="AI65" s="103"/>
      <c r="AJ65" s="103"/>
      <c r="AK65" s="103"/>
      <c r="AL65" s="99"/>
      <c r="AM65" s="100"/>
      <c r="AN65" s="99"/>
      <c r="AO65" s="99"/>
      <c r="AP65" s="99"/>
      <c r="AQ65" s="99"/>
      <c r="AR65" s="99"/>
    </row>
    <row r="66" spans="2:4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2"/>
      <c r="AF66" s="99"/>
      <c r="AG66" s="99"/>
      <c r="AH66" s="99"/>
      <c r="AI66" s="99"/>
      <c r="AJ66" s="99"/>
      <c r="AK66" s="99"/>
      <c r="AL66" s="99"/>
      <c r="AM66" s="100"/>
      <c r="AN66" s="99"/>
      <c r="AO66" s="99"/>
      <c r="AP66" s="99"/>
      <c r="AQ66" s="99"/>
      <c r="AR66" s="99"/>
    </row>
  </sheetData>
  <mergeCells count="48">
    <mergeCell ref="A5:A8"/>
    <mergeCell ref="B5:B8"/>
    <mergeCell ref="J5:P5"/>
    <mergeCell ref="Q5:W5"/>
    <mergeCell ref="X5:AD5"/>
    <mergeCell ref="J8:L8"/>
    <mergeCell ref="M8:O8"/>
    <mergeCell ref="Q8:S8"/>
    <mergeCell ref="T8:V8"/>
    <mergeCell ref="X8:Z8"/>
    <mergeCell ref="BG5:BM5"/>
    <mergeCell ref="J6:L6"/>
    <mergeCell ref="M6:P6"/>
    <mergeCell ref="Q6:S6"/>
    <mergeCell ref="T6:W6"/>
    <mergeCell ref="X6:Z6"/>
    <mergeCell ref="AA6:AD6"/>
    <mergeCell ref="AE5:AK5"/>
    <mergeCell ref="AE6:AG6"/>
    <mergeCell ref="AH6:AK6"/>
    <mergeCell ref="AS6:AU6"/>
    <mergeCell ref="AV6:AY6"/>
    <mergeCell ref="AZ6:BB6"/>
    <mergeCell ref="BC6:BF6"/>
    <mergeCell ref="AL5:AR5"/>
    <mergeCell ref="AS5:AY5"/>
    <mergeCell ref="AZ5:BF5"/>
    <mergeCell ref="AA8:AC8"/>
    <mergeCell ref="AE8:AG8"/>
    <mergeCell ref="AH8:AJ8"/>
    <mergeCell ref="AL6:AN6"/>
    <mergeCell ref="AO6:AR6"/>
    <mergeCell ref="BG8:BI8"/>
    <mergeCell ref="BJ8:BL8"/>
    <mergeCell ref="B63:AJ63"/>
    <mergeCell ref="C5:I5"/>
    <mergeCell ref="C6:E6"/>
    <mergeCell ref="F6:I6"/>
    <mergeCell ref="C8:E8"/>
    <mergeCell ref="F8:H8"/>
    <mergeCell ref="AL8:AN8"/>
    <mergeCell ref="AO8:AR8"/>
    <mergeCell ref="AS8:AU8"/>
    <mergeCell ref="AV8:AY8"/>
    <mergeCell ref="AZ8:BB8"/>
    <mergeCell ref="BC8:BF8"/>
    <mergeCell ref="BG6:BI6"/>
    <mergeCell ref="BJ6:BM6"/>
  </mergeCells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AA7B-1FFD-4FEE-A2BE-FC27D2B75C48}">
  <sheetPr codeName="Tabelle11"/>
  <dimension ref="A1:O60"/>
  <sheetViews>
    <sheetView zoomScale="145" zoomScaleNormal="145" workbookViewId="0">
      <selection activeCell="E10" sqref="E10"/>
    </sheetView>
    <sheetView workbookViewId="1"/>
  </sheetViews>
  <sheetFormatPr baseColWidth="10" defaultColWidth="8" defaultRowHeight="11.25"/>
  <cols>
    <col min="1" max="2" width="8" style="132"/>
    <col min="3" max="3" width="21.875" style="132" bestFit="1" customWidth="1"/>
    <col min="4" max="4" width="25.75" style="132" customWidth="1"/>
    <col min="5" max="15" width="14.75" style="132" customWidth="1"/>
    <col min="16" max="16384" width="8" style="132"/>
  </cols>
  <sheetData>
    <row r="1" spans="1:15" ht="12.75">
      <c r="D1" s="130"/>
      <c r="E1" s="130"/>
      <c r="F1" s="130"/>
      <c r="G1" s="130"/>
      <c r="H1" s="130"/>
      <c r="I1" s="130"/>
      <c r="J1" s="130"/>
      <c r="K1" s="131"/>
      <c r="L1" s="130"/>
      <c r="M1" s="130"/>
      <c r="N1" s="130"/>
      <c r="O1" s="131" t="s">
        <v>227</v>
      </c>
    </row>
    <row r="3" spans="1:15" ht="15">
      <c r="D3" s="315" t="s">
        <v>228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</row>
    <row r="4" spans="1:15">
      <c r="D4" s="133" t="s">
        <v>229</v>
      </c>
    </row>
    <row r="5" spans="1:15">
      <c r="D5" s="134" t="s">
        <v>230</v>
      </c>
    </row>
    <row r="7" spans="1:15">
      <c r="D7" s="317" t="s">
        <v>231</v>
      </c>
      <c r="E7" s="317" t="s">
        <v>28</v>
      </c>
      <c r="F7" s="320" t="s">
        <v>232</v>
      </c>
      <c r="G7" s="320"/>
      <c r="H7" s="321" t="s">
        <v>232</v>
      </c>
      <c r="I7" s="322"/>
      <c r="J7" s="322"/>
      <c r="K7" s="323"/>
      <c r="L7" s="322" t="s">
        <v>233</v>
      </c>
      <c r="M7" s="322"/>
      <c r="N7" s="322"/>
      <c r="O7" s="323"/>
    </row>
    <row r="8" spans="1:15" ht="22.5">
      <c r="D8" s="318"/>
      <c r="E8" s="318"/>
      <c r="F8" s="135" t="s">
        <v>89</v>
      </c>
      <c r="G8" s="136" t="s">
        <v>90</v>
      </c>
      <c r="H8" s="137" t="s">
        <v>234</v>
      </c>
      <c r="I8" s="137" t="s">
        <v>235</v>
      </c>
      <c r="J8" s="137" t="s">
        <v>236</v>
      </c>
      <c r="K8" s="138" t="s">
        <v>237</v>
      </c>
      <c r="L8" s="137" t="s">
        <v>236</v>
      </c>
      <c r="M8" s="137" t="s">
        <v>235</v>
      </c>
      <c r="N8" s="139" t="s">
        <v>234</v>
      </c>
      <c r="O8" s="138" t="s">
        <v>237</v>
      </c>
    </row>
    <row r="9" spans="1:15" s="143" customFormat="1">
      <c r="D9" s="319"/>
      <c r="E9" s="140">
        <v>1</v>
      </c>
      <c r="F9" s="141">
        <v>2</v>
      </c>
      <c r="G9" s="142">
        <v>3</v>
      </c>
      <c r="H9" s="142">
        <v>4</v>
      </c>
      <c r="I9" s="142">
        <v>5</v>
      </c>
      <c r="J9" s="142">
        <v>6</v>
      </c>
      <c r="K9" s="140">
        <v>7</v>
      </c>
      <c r="L9" s="142">
        <v>10</v>
      </c>
      <c r="N9" s="141">
        <v>8</v>
      </c>
      <c r="O9" s="140">
        <v>11</v>
      </c>
    </row>
    <row r="10" spans="1:15">
      <c r="A10" s="132">
        <v>0</v>
      </c>
      <c r="B10" s="169">
        <v>0</v>
      </c>
      <c r="C10" s="132" t="s">
        <v>130</v>
      </c>
      <c r="D10" s="144" t="s">
        <v>238</v>
      </c>
      <c r="E10" s="145">
        <v>280719</v>
      </c>
      <c r="F10" s="146">
        <v>186982</v>
      </c>
      <c r="G10" s="146">
        <v>93737</v>
      </c>
      <c r="H10" s="147">
        <v>70970</v>
      </c>
      <c r="I10" s="146">
        <v>84044</v>
      </c>
      <c r="J10" s="146">
        <v>31718</v>
      </c>
      <c r="K10" s="148">
        <v>93987</v>
      </c>
      <c r="L10" s="150">
        <v>11.298843327313078</v>
      </c>
      <c r="M10" s="150">
        <v>29.938835632785811</v>
      </c>
      <c r="N10" s="149">
        <v>25.281509267274391</v>
      </c>
      <c r="O10" s="151">
        <v>33.480811772626723</v>
      </c>
    </row>
    <row r="11" spans="1:15">
      <c r="A11" s="169">
        <v>1</v>
      </c>
      <c r="B11" s="169">
        <v>31</v>
      </c>
      <c r="C11" s="132" t="s">
        <v>298</v>
      </c>
      <c r="D11" s="168" t="s">
        <v>239</v>
      </c>
      <c r="E11" s="152">
        <v>51596</v>
      </c>
      <c r="F11" s="153">
        <v>34403</v>
      </c>
      <c r="G11" s="153">
        <v>17193</v>
      </c>
      <c r="H11" s="154">
        <v>11594</v>
      </c>
      <c r="I11" s="153">
        <v>16593</v>
      </c>
      <c r="J11" s="153">
        <v>10131</v>
      </c>
      <c r="K11" s="155">
        <v>13278</v>
      </c>
      <c r="L11" s="156">
        <v>19.635243042096288</v>
      </c>
      <c r="M11" s="156">
        <v>32.159469726335374</v>
      </c>
      <c r="N11" s="156">
        <v>22.470734165439183</v>
      </c>
      <c r="O11" s="157">
        <v>25.734553066129159</v>
      </c>
    </row>
    <row r="12" spans="1:15">
      <c r="A12" s="169">
        <v>101</v>
      </c>
      <c r="B12" s="169">
        <v>3101</v>
      </c>
      <c r="C12" s="132" t="s">
        <v>215</v>
      </c>
      <c r="D12" s="158" t="s">
        <v>240</v>
      </c>
      <c r="E12" s="152">
        <v>11157</v>
      </c>
      <c r="F12" s="153">
        <v>6758</v>
      </c>
      <c r="G12" s="153">
        <v>4399</v>
      </c>
      <c r="H12" s="154">
        <v>2664</v>
      </c>
      <c r="I12" s="153">
        <v>3089</v>
      </c>
      <c r="J12" s="153">
        <v>2615</v>
      </c>
      <c r="K12" s="155">
        <v>2789</v>
      </c>
      <c r="L12" s="156">
        <v>23.438200233037556</v>
      </c>
      <c r="M12" s="156">
        <v>27.686654118490633</v>
      </c>
      <c r="N12" s="156">
        <v>23.877386394191987</v>
      </c>
      <c r="O12" s="157">
        <v>24.997759254279824</v>
      </c>
    </row>
    <row r="13" spans="1:15">
      <c r="A13" s="169">
        <v>102</v>
      </c>
      <c r="B13" s="169">
        <v>3102</v>
      </c>
      <c r="C13" s="132" t="s">
        <v>216</v>
      </c>
      <c r="D13" s="158" t="s">
        <v>241</v>
      </c>
      <c r="E13" s="152">
        <v>4747</v>
      </c>
      <c r="F13" s="153">
        <v>3672</v>
      </c>
      <c r="G13" s="153">
        <v>1075</v>
      </c>
      <c r="H13" s="154">
        <v>1082</v>
      </c>
      <c r="I13" s="153">
        <v>1948</v>
      </c>
      <c r="J13" s="153">
        <v>405</v>
      </c>
      <c r="K13" s="155">
        <v>1312</v>
      </c>
      <c r="L13" s="156">
        <v>8.5317042342532119</v>
      </c>
      <c r="M13" s="156">
        <v>41.036444069938909</v>
      </c>
      <c r="N13" s="156">
        <v>22.793343164103643</v>
      </c>
      <c r="O13" s="157">
        <v>27.638508531704232</v>
      </c>
    </row>
    <row r="14" spans="1:15">
      <c r="A14" s="169">
        <v>103</v>
      </c>
      <c r="B14" s="169">
        <v>3103</v>
      </c>
      <c r="C14" s="132" t="s">
        <v>217</v>
      </c>
      <c r="D14" s="158" t="s">
        <v>242</v>
      </c>
      <c r="E14" s="152">
        <v>10288</v>
      </c>
      <c r="F14" s="153">
        <v>7063</v>
      </c>
      <c r="G14" s="153">
        <v>3225</v>
      </c>
      <c r="H14" s="154">
        <v>1515</v>
      </c>
      <c r="I14" s="153">
        <v>3396</v>
      </c>
      <c r="J14" s="153">
        <v>2462</v>
      </c>
      <c r="K14" s="155">
        <v>2915</v>
      </c>
      <c r="L14" s="156">
        <v>23.930793157076206</v>
      </c>
      <c r="M14" s="156">
        <v>33.009331259720064</v>
      </c>
      <c r="N14" s="156">
        <v>14.725894245723172</v>
      </c>
      <c r="O14" s="157">
        <v>28.333981337480559</v>
      </c>
    </row>
    <row r="15" spans="1:15">
      <c r="A15" s="169">
        <v>151</v>
      </c>
      <c r="B15" s="169">
        <v>3151</v>
      </c>
      <c r="C15" s="132" t="s">
        <v>94</v>
      </c>
      <c r="D15" s="158" t="s">
        <v>243</v>
      </c>
      <c r="E15" s="152">
        <v>3040</v>
      </c>
      <c r="F15" s="153">
        <v>2038</v>
      </c>
      <c r="G15" s="153">
        <v>1002</v>
      </c>
      <c r="H15" s="154">
        <v>749</v>
      </c>
      <c r="I15" s="153">
        <v>790</v>
      </c>
      <c r="J15" s="153">
        <v>508</v>
      </c>
      <c r="K15" s="155">
        <v>993</v>
      </c>
      <c r="L15" s="156">
        <v>16.710526315789473</v>
      </c>
      <c r="M15" s="156">
        <v>25.986842105263158</v>
      </c>
      <c r="N15" s="156">
        <v>24.638157894736842</v>
      </c>
      <c r="O15" s="157">
        <v>32.664473684210527</v>
      </c>
    </row>
    <row r="16" spans="1:15">
      <c r="A16" s="169">
        <v>153</v>
      </c>
      <c r="B16" s="169">
        <v>3153</v>
      </c>
      <c r="C16" s="132" t="s">
        <v>96</v>
      </c>
      <c r="D16" s="158" t="s">
        <v>244</v>
      </c>
      <c r="E16" s="152">
        <v>3119</v>
      </c>
      <c r="F16" s="153">
        <v>1991</v>
      </c>
      <c r="G16" s="153">
        <v>1128</v>
      </c>
      <c r="H16" s="154">
        <v>797</v>
      </c>
      <c r="I16" s="153">
        <v>952</v>
      </c>
      <c r="J16" s="153">
        <v>520</v>
      </c>
      <c r="K16" s="155">
        <v>850</v>
      </c>
      <c r="L16" s="156">
        <v>16.67201025969862</v>
      </c>
      <c r="M16" s="156">
        <v>30.522603398525167</v>
      </c>
      <c r="N16" s="156">
        <v>25.553061878807309</v>
      </c>
      <c r="O16" s="157">
        <v>27.2523244629689</v>
      </c>
    </row>
    <row r="17" spans="1:15">
      <c r="A17" s="169">
        <v>154</v>
      </c>
      <c r="B17" s="169">
        <v>3154</v>
      </c>
      <c r="C17" s="132" t="s">
        <v>97</v>
      </c>
      <c r="D17" s="158" t="s">
        <v>245</v>
      </c>
      <c r="E17" s="152">
        <v>1557</v>
      </c>
      <c r="F17" s="153">
        <v>1083</v>
      </c>
      <c r="G17" s="153">
        <v>474</v>
      </c>
      <c r="H17" s="154">
        <v>349</v>
      </c>
      <c r="I17" s="153">
        <v>658</v>
      </c>
      <c r="J17" s="153">
        <v>199</v>
      </c>
      <c r="K17" s="155">
        <v>351</v>
      </c>
      <c r="L17" s="156">
        <v>12.780989081567116</v>
      </c>
      <c r="M17" s="156">
        <v>42.260757867694281</v>
      </c>
      <c r="N17" s="156">
        <v>22.414900449582529</v>
      </c>
      <c r="O17" s="157">
        <v>22.543352601156069</v>
      </c>
    </row>
    <row r="18" spans="1:15">
      <c r="A18" s="169">
        <v>155</v>
      </c>
      <c r="B18" s="169">
        <v>3155</v>
      </c>
      <c r="C18" s="132" t="s">
        <v>98</v>
      </c>
      <c r="D18" s="158" t="s">
        <v>246</v>
      </c>
      <c r="E18" s="152">
        <v>3377</v>
      </c>
      <c r="F18" s="153">
        <v>2552</v>
      </c>
      <c r="G18" s="153">
        <v>825</v>
      </c>
      <c r="H18" s="154">
        <v>780</v>
      </c>
      <c r="I18" s="153">
        <v>1491</v>
      </c>
      <c r="J18" s="153">
        <v>325</v>
      </c>
      <c r="K18" s="155">
        <v>781</v>
      </c>
      <c r="L18" s="156">
        <v>9.6239265620373118</v>
      </c>
      <c r="M18" s="156">
        <v>44.151613858454247</v>
      </c>
      <c r="N18" s="156">
        <v>23.097423748889547</v>
      </c>
      <c r="O18" s="157">
        <v>23.127035830618894</v>
      </c>
    </row>
    <row r="19" spans="1:15">
      <c r="A19" s="169">
        <v>157</v>
      </c>
      <c r="B19" s="169">
        <v>3157</v>
      </c>
      <c r="C19" s="132" t="s">
        <v>99</v>
      </c>
      <c r="D19" s="158" t="s">
        <v>247</v>
      </c>
      <c r="E19" s="152">
        <v>3351</v>
      </c>
      <c r="F19" s="153">
        <v>2439</v>
      </c>
      <c r="G19" s="153">
        <v>912</v>
      </c>
      <c r="H19" s="154">
        <v>969</v>
      </c>
      <c r="I19" s="153">
        <v>984</v>
      </c>
      <c r="J19" s="153">
        <v>203</v>
      </c>
      <c r="K19" s="155">
        <v>1195</v>
      </c>
      <c r="L19" s="156">
        <v>6.0578931662190394</v>
      </c>
      <c r="M19" s="156">
        <v>29.364368845120861</v>
      </c>
      <c r="N19" s="156">
        <v>28.91674127126231</v>
      </c>
      <c r="O19" s="157">
        <v>35.660996717397794</v>
      </c>
    </row>
    <row r="20" spans="1:15">
      <c r="A20" s="169">
        <v>158</v>
      </c>
      <c r="B20" s="169">
        <v>3158</v>
      </c>
      <c r="C20" s="132" t="s">
        <v>100</v>
      </c>
      <c r="D20" s="158" t="s">
        <v>248</v>
      </c>
      <c r="E20" s="152">
        <v>1510</v>
      </c>
      <c r="F20" s="153">
        <v>969</v>
      </c>
      <c r="G20" s="153">
        <v>541</v>
      </c>
      <c r="H20" s="154">
        <v>343</v>
      </c>
      <c r="I20" s="153">
        <v>614</v>
      </c>
      <c r="J20" s="153">
        <v>193</v>
      </c>
      <c r="K20" s="155">
        <v>360</v>
      </c>
      <c r="L20" s="156">
        <v>12.781456953642385</v>
      </c>
      <c r="M20" s="156">
        <v>40.662251655629142</v>
      </c>
      <c r="N20" s="156">
        <v>22.715231788079471</v>
      </c>
      <c r="O20" s="157">
        <v>23.841059602649008</v>
      </c>
    </row>
    <row r="21" spans="1:15">
      <c r="A21" s="169">
        <v>159</v>
      </c>
      <c r="B21" s="169">
        <v>3159</v>
      </c>
      <c r="C21" s="132" t="s">
        <v>95</v>
      </c>
      <c r="D21" s="158" t="s">
        <v>249</v>
      </c>
      <c r="E21" s="152">
        <v>9450</v>
      </c>
      <c r="F21" s="153">
        <v>5838</v>
      </c>
      <c r="G21" s="153">
        <v>3612</v>
      </c>
      <c r="H21" s="154">
        <v>2346</v>
      </c>
      <c r="I21" s="153">
        <v>2671</v>
      </c>
      <c r="J21" s="153">
        <v>2701</v>
      </c>
      <c r="K21" s="155">
        <v>1732</v>
      </c>
      <c r="L21" s="156">
        <v>28.582010582010582</v>
      </c>
      <c r="M21" s="156">
        <v>28.264550264550266</v>
      </c>
      <c r="N21" s="156">
        <v>24.825396825396826</v>
      </c>
      <c r="O21" s="157">
        <v>18.328042328042329</v>
      </c>
    </row>
    <row r="22" spans="1:15">
      <c r="A22" s="169">
        <v>2</v>
      </c>
      <c r="B22" s="132">
        <v>32</v>
      </c>
      <c r="C22" s="132" t="s">
        <v>299</v>
      </c>
      <c r="D22" s="168" t="s">
        <v>250</v>
      </c>
      <c r="E22" s="152">
        <v>86601</v>
      </c>
      <c r="F22" s="153">
        <v>55379</v>
      </c>
      <c r="G22" s="153">
        <v>31222</v>
      </c>
      <c r="H22" s="154">
        <v>23441</v>
      </c>
      <c r="I22" s="153">
        <v>28487</v>
      </c>
      <c r="J22" s="153">
        <v>10716</v>
      </c>
      <c r="K22" s="155">
        <v>23957</v>
      </c>
      <c r="L22" s="156">
        <v>12.373991062458863</v>
      </c>
      <c r="M22" s="156">
        <v>32.894539324026283</v>
      </c>
      <c r="N22" s="156">
        <v>27.067816768859483</v>
      </c>
      <c r="O22" s="157">
        <v>27.663652844655374</v>
      </c>
    </row>
    <row r="23" spans="1:15">
      <c r="A23" s="169">
        <v>241</v>
      </c>
      <c r="B23" s="169">
        <v>3241</v>
      </c>
      <c r="C23" s="132" t="s">
        <v>300</v>
      </c>
      <c r="D23" s="158" t="s">
        <v>251</v>
      </c>
      <c r="E23" s="152">
        <v>60737</v>
      </c>
      <c r="F23" s="153">
        <v>38040</v>
      </c>
      <c r="G23" s="153">
        <v>22697</v>
      </c>
      <c r="H23" s="154">
        <v>16753</v>
      </c>
      <c r="I23" s="153">
        <v>19743</v>
      </c>
      <c r="J23" s="153">
        <v>8054</v>
      </c>
      <c r="K23" s="155">
        <v>16187</v>
      </c>
      <c r="L23" s="156">
        <v>13.260450796055123</v>
      </c>
      <c r="M23" s="156">
        <v>32.5057213889392</v>
      </c>
      <c r="N23" s="156">
        <v>27.582857236939592</v>
      </c>
      <c r="O23" s="157">
        <v>26.650970578066087</v>
      </c>
    </row>
    <row r="24" spans="1:15">
      <c r="A24" s="169">
        <v>251</v>
      </c>
      <c r="B24" s="169">
        <v>3251</v>
      </c>
      <c r="C24" s="132" t="s">
        <v>101</v>
      </c>
      <c r="D24" s="158" t="s">
        <v>252</v>
      </c>
      <c r="E24" s="152">
        <v>6222</v>
      </c>
      <c r="F24" s="153">
        <v>4331</v>
      </c>
      <c r="G24" s="153">
        <v>1891</v>
      </c>
      <c r="H24" s="154">
        <v>1573</v>
      </c>
      <c r="I24" s="153">
        <v>1983</v>
      </c>
      <c r="J24" s="153">
        <v>438</v>
      </c>
      <c r="K24" s="155">
        <v>2228</v>
      </c>
      <c r="L24" s="156">
        <v>7.0395371263259401</v>
      </c>
      <c r="M24" s="156">
        <v>31.870781099324976</v>
      </c>
      <c r="N24" s="156">
        <v>25.281260045001606</v>
      </c>
      <c r="O24" s="157">
        <v>35.808421729347479</v>
      </c>
    </row>
    <row r="25" spans="1:15">
      <c r="A25" s="169">
        <v>252</v>
      </c>
      <c r="B25" s="169">
        <v>3252</v>
      </c>
      <c r="C25" s="132" t="s">
        <v>102</v>
      </c>
      <c r="D25" s="158" t="s">
        <v>253</v>
      </c>
      <c r="E25" s="152">
        <v>4052</v>
      </c>
      <c r="F25" s="153">
        <v>2542</v>
      </c>
      <c r="G25" s="153">
        <v>1510</v>
      </c>
      <c r="H25" s="154">
        <v>1121</v>
      </c>
      <c r="I25" s="153">
        <v>1499</v>
      </c>
      <c r="J25" s="153">
        <v>437</v>
      </c>
      <c r="K25" s="155">
        <v>995</v>
      </c>
      <c r="L25" s="156">
        <v>10.784797630799606</v>
      </c>
      <c r="M25" s="156">
        <v>36.994076999012833</v>
      </c>
      <c r="N25" s="156">
        <v>27.665350444225073</v>
      </c>
      <c r="O25" s="157">
        <v>24.555774925962488</v>
      </c>
    </row>
    <row r="26" spans="1:15">
      <c r="A26" s="169">
        <v>254</v>
      </c>
      <c r="B26" s="169">
        <v>3254</v>
      </c>
      <c r="C26" s="132" t="s">
        <v>103</v>
      </c>
      <c r="D26" s="158" t="s">
        <v>254</v>
      </c>
      <c r="E26" s="152">
        <v>6219</v>
      </c>
      <c r="F26" s="153">
        <v>4059</v>
      </c>
      <c r="G26" s="153">
        <v>2160</v>
      </c>
      <c r="H26" s="154">
        <v>1578</v>
      </c>
      <c r="I26" s="153">
        <v>2155</v>
      </c>
      <c r="J26" s="153">
        <v>1041</v>
      </c>
      <c r="K26" s="155">
        <v>1445</v>
      </c>
      <c r="L26" s="156">
        <v>16.739025566811385</v>
      </c>
      <c r="M26" s="156">
        <v>34.651873291525966</v>
      </c>
      <c r="N26" s="156">
        <v>25.373854317414374</v>
      </c>
      <c r="O26" s="157">
        <v>23.235246824248271</v>
      </c>
    </row>
    <row r="27" spans="1:15">
      <c r="A27" s="169">
        <v>255</v>
      </c>
      <c r="B27" s="169">
        <v>3255</v>
      </c>
      <c r="C27" s="132" t="s">
        <v>104</v>
      </c>
      <c r="D27" s="158" t="s">
        <v>255</v>
      </c>
      <c r="E27" s="152">
        <v>1421</v>
      </c>
      <c r="F27" s="153">
        <v>945</v>
      </c>
      <c r="G27" s="153">
        <v>476</v>
      </c>
      <c r="H27" s="154">
        <v>396</v>
      </c>
      <c r="I27" s="153">
        <v>463</v>
      </c>
      <c r="J27" s="153">
        <v>181</v>
      </c>
      <c r="K27" s="155">
        <v>381</v>
      </c>
      <c r="L27" s="156">
        <v>12.737508796622096</v>
      </c>
      <c r="M27" s="156">
        <v>32.582688247712881</v>
      </c>
      <c r="N27" s="156">
        <v>27.867698803659394</v>
      </c>
      <c r="O27" s="157">
        <v>26.812104152005631</v>
      </c>
    </row>
    <row r="28" spans="1:15">
      <c r="A28" s="169">
        <v>256</v>
      </c>
      <c r="B28" s="169">
        <v>3256</v>
      </c>
      <c r="C28" s="132" t="s">
        <v>105</v>
      </c>
      <c r="D28" s="158" t="s">
        <v>256</v>
      </c>
      <c r="E28" s="152">
        <v>4261</v>
      </c>
      <c r="F28" s="153">
        <v>3042</v>
      </c>
      <c r="G28" s="153">
        <v>1219</v>
      </c>
      <c r="H28" s="154">
        <v>1052</v>
      </c>
      <c r="I28" s="153">
        <v>1045</v>
      </c>
      <c r="J28" s="153">
        <v>246</v>
      </c>
      <c r="K28" s="155">
        <v>1918</v>
      </c>
      <c r="L28" s="156">
        <v>5.7732926543065011</v>
      </c>
      <c r="M28" s="156">
        <v>24.524759446139402</v>
      </c>
      <c r="N28" s="156">
        <v>24.689040131424548</v>
      </c>
      <c r="O28" s="157">
        <v>45.012907768129544</v>
      </c>
    </row>
    <row r="29" spans="1:15">
      <c r="A29" s="169">
        <v>257</v>
      </c>
      <c r="B29" s="169">
        <v>3257</v>
      </c>
      <c r="C29" s="132" t="s">
        <v>106</v>
      </c>
      <c r="D29" s="158" t="s">
        <v>257</v>
      </c>
      <c r="E29" s="152">
        <v>3689</v>
      </c>
      <c r="F29" s="153">
        <v>2420</v>
      </c>
      <c r="G29" s="153">
        <v>1269</v>
      </c>
      <c r="H29" s="154">
        <v>968</v>
      </c>
      <c r="I29" s="153">
        <v>1599</v>
      </c>
      <c r="J29" s="153">
        <v>319</v>
      </c>
      <c r="K29" s="155">
        <v>803</v>
      </c>
      <c r="L29" s="156">
        <v>8.6473298997018162</v>
      </c>
      <c r="M29" s="156">
        <v>43.345079967470859</v>
      </c>
      <c r="N29" s="156">
        <v>26.24017348875034</v>
      </c>
      <c r="O29" s="157">
        <v>21.767416644076985</v>
      </c>
    </row>
    <row r="30" spans="1:15">
      <c r="A30" s="169">
        <v>3</v>
      </c>
      <c r="B30" s="132">
        <v>33</v>
      </c>
      <c r="C30" s="132" t="s">
        <v>301</v>
      </c>
      <c r="D30" s="168" t="s">
        <v>258</v>
      </c>
      <c r="E30" s="152">
        <v>44252</v>
      </c>
      <c r="F30" s="153">
        <v>30425</v>
      </c>
      <c r="G30" s="153">
        <v>13827</v>
      </c>
      <c r="H30" s="154">
        <v>11329</v>
      </c>
      <c r="I30" s="153">
        <v>13251</v>
      </c>
      <c r="J30" s="153">
        <v>4017</v>
      </c>
      <c r="K30" s="155">
        <v>15655</v>
      </c>
      <c r="L30" s="156">
        <v>9.0775558166862513</v>
      </c>
      <c r="M30" s="156">
        <v>29.944409292235378</v>
      </c>
      <c r="N30" s="156">
        <v>25.601102775015818</v>
      </c>
      <c r="O30" s="157">
        <v>35.376932116062548</v>
      </c>
    </row>
    <row r="31" spans="1:15">
      <c r="A31" s="169">
        <v>351</v>
      </c>
      <c r="B31" s="169">
        <v>3351</v>
      </c>
      <c r="C31" s="132" t="s">
        <v>107</v>
      </c>
      <c r="D31" s="158" t="s">
        <v>259</v>
      </c>
      <c r="E31" s="152">
        <v>3847</v>
      </c>
      <c r="F31" s="153">
        <v>2498</v>
      </c>
      <c r="G31" s="153">
        <v>1349</v>
      </c>
      <c r="H31" s="154">
        <v>1169</v>
      </c>
      <c r="I31" s="153">
        <v>1196</v>
      </c>
      <c r="J31" s="153">
        <v>542</v>
      </c>
      <c r="K31" s="155">
        <v>940</v>
      </c>
      <c r="L31" s="156">
        <v>14.088900441902782</v>
      </c>
      <c r="M31" s="156">
        <v>31.089160384715363</v>
      </c>
      <c r="N31" s="156">
        <v>30.387314790746036</v>
      </c>
      <c r="O31" s="157">
        <v>24.434624382635821</v>
      </c>
    </row>
    <row r="32" spans="1:15">
      <c r="A32" s="169">
        <v>352</v>
      </c>
      <c r="B32" s="169">
        <v>3352</v>
      </c>
      <c r="C32" s="132" t="s">
        <v>108</v>
      </c>
      <c r="D32" s="158" t="s">
        <v>260</v>
      </c>
      <c r="E32" s="152">
        <v>4262</v>
      </c>
      <c r="F32" s="153">
        <v>2846</v>
      </c>
      <c r="G32" s="153">
        <v>1416</v>
      </c>
      <c r="H32" s="154">
        <v>1094</v>
      </c>
      <c r="I32" s="153">
        <v>1274</v>
      </c>
      <c r="J32" s="153">
        <v>274</v>
      </c>
      <c r="K32" s="155">
        <v>1620</v>
      </c>
      <c r="L32" s="156">
        <v>6.4289066166119193</v>
      </c>
      <c r="M32" s="156">
        <v>29.892069450961991</v>
      </c>
      <c r="N32" s="156">
        <v>25.668700140778977</v>
      </c>
      <c r="O32" s="157">
        <v>38.010323791647117</v>
      </c>
    </row>
    <row r="33" spans="1:15">
      <c r="A33" s="169">
        <v>353</v>
      </c>
      <c r="B33" s="169">
        <v>3353</v>
      </c>
      <c r="C33" s="132" t="s">
        <v>109</v>
      </c>
      <c r="D33" s="158" t="s">
        <v>261</v>
      </c>
      <c r="E33" s="152">
        <v>9048</v>
      </c>
      <c r="F33" s="153">
        <v>6600</v>
      </c>
      <c r="G33" s="153">
        <v>2448</v>
      </c>
      <c r="H33" s="154">
        <v>2583</v>
      </c>
      <c r="I33" s="153">
        <v>2424</v>
      </c>
      <c r="J33" s="153">
        <v>637</v>
      </c>
      <c r="K33" s="155">
        <v>3404</v>
      </c>
      <c r="L33" s="156">
        <v>7.0402298850574709</v>
      </c>
      <c r="M33" s="156">
        <v>26.790450928381961</v>
      </c>
      <c r="N33" s="156">
        <v>28.547745358090186</v>
      </c>
      <c r="O33" s="157">
        <v>37.621573828470382</v>
      </c>
    </row>
    <row r="34" spans="1:15">
      <c r="A34" s="169">
        <v>354</v>
      </c>
      <c r="B34" s="169">
        <v>3354</v>
      </c>
      <c r="C34" s="132" t="s">
        <v>110</v>
      </c>
      <c r="D34" s="158" t="s">
        <v>262</v>
      </c>
      <c r="E34" s="152">
        <v>713</v>
      </c>
      <c r="F34" s="153">
        <v>457</v>
      </c>
      <c r="G34" s="153">
        <v>256</v>
      </c>
      <c r="H34" s="154">
        <v>124</v>
      </c>
      <c r="I34" s="153">
        <v>230</v>
      </c>
      <c r="J34" s="153">
        <v>68</v>
      </c>
      <c r="K34" s="155">
        <v>291</v>
      </c>
      <c r="L34" s="156">
        <v>9.5371669004207575</v>
      </c>
      <c r="M34" s="156">
        <v>32.258064516129032</v>
      </c>
      <c r="N34" s="156">
        <v>17.391304347826086</v>
      </c>
      <c r="O34" s="157">
        <v>40.813464235624124</v>
      </c>
    </row>
    <row r="35" spans="1:15">
      <c r="A35" s="169">
        <v>355</v>
      </c>
      <c r="B35" s="169">
        <v>3355</v>
      </c>
      <c r="C35" s="132" t="s">
        <v>111</v>
      </c>
      <c r="D35" s="158" t="s">
        <v>263</v>
      </c>
      <c r="E35" s="152">
        <v>3903</v>
      </c>
      <c r="F35" s="153">
        <v>2552</v>
      </c>
      <c r="G35" s="153">
        <v>1351</v>
      </c>
      <c r="H35" s="154">
        <v>1068</v>
      </c>
      <c r="I35" s="153">
        <v>1218</v>
      </c>
      <c r="J35" s="153">
        <v>529</v>
      </c>
      <c r="K35" s="155">
        <v>1088</v>
      </c>
      <c r="L35" s="156">
        <v>13.553676658980272</v>
      </c>
      <c r="M35" s="156">
        <v>31.206764027671021</v>
      </c>
      <c r="N35" s="156">
        <v>27.363566487317449</v>
      </c>
      <c r="O35" s="157">
        <v>27.875992826031258</v>
      </c>
    </row>
    <row r="36" spans="1:15">
      <c r="A36" s="169">
        <v>356</v>
      </c>
      <c r="B36" s="169">
        <v>3356</v>
      </c>
      <c r="C36" s="132" t="s">
        <v>112</v>
      </c>
      <c r="D36" s="158" t="s">
        <v>264</v>
      </c>
      <c r="E36" s="152">
        <v>1985</v>
      </c>
      <c r="F36" s="153">
        <v>1395</v>
      </c>
      <c r="G36" s="153">
        <v>590</v>
      </c>
      <c r="H36" s="154">
        <v>523</v>
      </c>
      <c r="I36" s="153">
        <v>649</v>
      </c>
      <c r="J36" s="153">
        <v>187</v>
      </c>
      <c r="K36" s="155">
        <v>626</v>
      </c>
      <c r="L36" s="156">
        <v>9.4206549118387901</v>
      </c>
      <c r="M36" s="156">
        <v>32.695214105793454</v>
      </c>
      <c r="N36" s="156">
        <v>26.347607052896727</v>
      </c>
      <c r="O36" s="157">
        <v>31.536523929471034</v>
      </c>
    </row>
    <row r="37" spans="1:15">
      <c r="A37" s="169">
        <v>357</v>
      </c>
      <c r="B37" s="169">
        <v>3357</v>
      </c>
      <c r="C37" s="132" t="s">
        <v>113</v>
      </c>
      <c r="D37" s="158" t="s">
        <v>265</v>
      </c>
      <c r="E37" s="152">
        <v>4111</v>
      </c>
      <c r="F37" s="153">
        <v>2823</v>
      </c>
      <c r="G37" s="153">
        <v>1288</v>
      </c>
      <c r="H37" s="154">
        <v>985</v>
      </c>
      <c r="I37" s="153">
        <v>1475</v>
      </c>
      <c r="J37" s="153">
        <v>365</v>
      </c>
      <c r="K37" s="155">
        <v>1286</v>
      </c>
      <c r="L37" s="156">
        <v>8.878618341036244</v>
      </c>
      <c r="M37" s="156">
        <v>35.879348090488932</v>
      </c>
      <c r="N37" s="156">
        <v>23.960107029919726</v>
      </c>
      <c r="O37" s="157">
        <v>31.281926538555098</v>
      </c>
    </row>
    <row r="38" spans="1:15">
      <c r="A38" s="169">
        <v>358</v>
      </c>
      <c r="B38" s="169">
        <v>3358</v>
      </c>
      <c r="C38" s="132" t="s">
        <v>114</v>
      </c>
      <c r="D38" s="158" t="s">
        <v>266</v>
      </c>
      <c r="E38" s="152">
        <v>4245</v>
      </c>
      <c r="F38" s="153">
        <v>2765</v>
      </c>
      <c r="G38" s="153">
        <v>1480</v>
      </c>
      <c r="H38" s="154">
        <v>910</v>
      </c>
      <c r="I38" s="153">
        <v>1526</v>
      </c>
      <c r="J38" s="153">
        <v>317</v>
      </c>
      <c r="K38" s="155">
        <v>1492</v>
      </c>
      <c r="L38" s="156">
        <v>7.4676089517078914</v>
      </c>
      <c r="M38" s="156">
        <v>35.948174322732626</v>
      </c>
      <c r="N38" s="156">
        <v>21.43698468786808</v>
      </c>
      <c r="O38" s="157">
        <v>35.147232037691403</v>
      </c>
    </row>
    <row r="39" spans="1:15">
      <c r="A39" s="169">
        <v>359</v>
      </c>
      <c r="B39" s="169">
        <v>3359</v>
      </c>
      <c r="C39" s="132" t="s">
        <v>115</v>
      </c>
      <c r="D39" s="158" t="s">
        <v>267</v>
      </c>
      <c r="E39" s="152">
        <v>5633</v>
      </c>
      <c r="F39" s="153">
        <v>4017</v>
      </c>
      <c r="G39" s="153">
        <v>1616</v>
      </c>
      <c r="H39" s="154">
        <v>1242</v>
      </c>
      <c r="I39" s="153">
        <v>1393</v>
      </c>
      <c r="J39" s="153">
        <v>467</v>
      </c>
      <c r="K39" s="155">
        <v>2531</v>
      </c>
      <c r="L39" s="156">
        <v>8.2904313864725729</v>
      </c>
      <c r="M39" s="156">
        <v>24.729273921533817</v>
      </c>
      <c r="N39" s="156">
        <v>22.048641931475235</v>
      </c>
      <c r="O39" s="157">
        <v>44.931652760518375</v>
      </c>
    </row>
    <row r="40" spans="1:15">
      <c r="A40" s="169">
        <v>360</v>
      </c>
      <c r="B40" s="169">
        <v>3360</v>
      </c>
      <c r="C40" s="132" t="s">
        <v>116</v>
      </c>
      <c r="D40" s="158" t="s">
        <v>268</v>
      </c>
      <c r="E40" s="152">
        <v>1615</v>
      </c>
      <c r="F40" s="153">
        <v>1016</v>
      </c>
      <c r="G40" s="153">
        <v>599</v>
      </c>
      <c r="H40" s="154">
        <v>359</v>
      </c>
      <c r="I40" s="153">
        <v>575</v>
      </c>
      <c r="J40" s="153">
        <v>234</v>
      </c>
      <c r="K40" s="155">
        <v>447</v>
      </c>
      <c r="L40" s="156">
        <v>14.489164086687307</v>
      </c>
      <c r="M40" s="156">
        <v>35.60371517027864</v>
      </c>
      <c r="N40" s="156">
        <v>22.229102167182663</v>
      </c>
      <c r="O40" s="157">
        <v>27.678018575851393</v>
      </c>
    </row>
    <row r="41" spans="1:15">
      <c r="A41" s="169">
        <v>361</v>
      </c>
      <c r="B41" s="169">
        <v>3361</v>
      </c>
      <c r="C41" s="132" t="s">
        <v>117</v>
      </c>
      <c r="D41" s="158" t="s">
        <v>269</v>
      </c>
      <c r="E41" s="152">
        <v>4890</v>
      </c>
      <c r="F41" s="153">
        <v>3456</v>
      </c>
      <c r="G41" s="153">
        <v>1434</v>
      </c>
      <c r="H41" s="154">
        <v>1272</v>
      </c>
      <c r="I41" s="153">
        <v>1291</v>
      </c>
      <c r="J41" s="153">
        <v>397</v>
      </c>
      <c r="K41" s="155">
        <v>1930</v>
      </c>
      <c r="L41" s="156">
        <v>8.1186094069529648</v>
      </c>
      <c r="M41" s="156">
        <v>26.400817995910021</v>
      </c>
      <c r="N41" s="156">
        <v>26.012269938650306</v>
      </c>
      <c r="O41" s="157">
        <v>39.468302658486706</v>
      </c>
    </row>
    <row r="42" spans="1:15">
      <c r="A42" s="169">
        <v>4</v>
      </c>
      <c r="B42" s="132">
        <v>34</v>
      </c>
      <c r="C42" s="132" t="s">
        <v>302</v>
      </c>
      <c r="D42" s="168" t="s">
        <v>270</v>
      </c>
      <c r="E42" s="152">
        <v>98270</v>
      </c>
      <c r="F42" s="153">
        <v>66775</v>
      </c>
      <c r="G42" s="153">
        <v>31495</v>
      </c>
      <c r="H42" s="154">
        <v>24606</v>
      </c>
      <c r="I42" s="153">
        <v>25713</v>
      </c>
      <c r="J42" s="153">
        <v>6854</v>
      </c>
      <c r="K42" s="155">
        <v>41097</v>
      </c>
      <c r="L42" s="156">
        <v>6.9746616464841766</v>
      </c>
      <c r="M42" s="156">
        <v>26.165666022183778</v>
      </c>
      <c r="N42" s="156">
        <v>25.039177775516436</v>
      </c>
      <c r="O42" s="157">
        <v>41.820494555815607</v>
      </c>
    </row>
    <row r="43" spans="1:15">
      <c r="A43" s="169">
        <v>401</v>
      </c>
      <c r="B43" s="169">
        <v>3401</v>
      </c>
      <c r="C43" s="132" t="s">
        <v>303</v>
      </c>
      <c r="D43" s="158" t="s">
        <v>271</v>
      </c>
      <c r="E43" s="152">
        <v>1802</v>
      </c>
      <c r="F43" s="153">
        <v>1145</v>
      </c>
      <c r="G43" s="153">
        <v>657</v>
      </c>
      <c r="H43" s="154">
        <v>520</v>
      </c>
      <c r="I43" s="153">
        <v>558</v>
      </c>
      <c r="J43" s="153">
        <v>168</v>
      </c>
      <c r="K43" s="155">
        <v>556</v>
      </c>
      <c r="L43" s="156">
        <v>9.3229744728079904</v>
      </c>
      <c r="M43" s="156">
        <v>30.965593784683684</v>
      </c>
      <c r="N43" s="156">
        <v>28.856825749167591</v>
      </c>
      <c r="O43" s="157">
        <v>30.854605993340734</v>
      </c>
    </row>
    <row r="44" spans="1:15">
      <c r="A44" s="169">
        <v>402</v>
      </c>
      <c r="B44" s="169">
        <v>3402</v>
      </c>
      <c r="C44" s="132" t="s">
        <v>304</v>
      </c>
      <c r="D44" s="158" t="s">
        <v>272</v>
      </c>
      <c r="E44" s="152">
        <v>1927</v>
      </c>
      <c r="F44" s="153">
        <v>1437</v>
      </c>
      <c r="G44" s="153">
        <v>490</v>
      </c>
      <c r="H44" s="154">
        <v>510</v>
      </c>
      <c r="I44" s="153">
        <v>652</v>
      </c>
      <c r="J44" s="153">
        <v>178</v>
      </c>
      <c r="K44" s="155">
        <v>587</v>
      </c>
      <c r="L44" s="156">
        <v>9.2371562013492472</v>
      </c>
      <c r="M44" s="156">
        <v>33.834976647638818</v>
      </c>
      <c r="N44" s="156">
        <v>26.466009340944474</v>
      </c>
      <c r="O44" s="157">
        <v>30.461857810067464</v>
      </c>
    </row>
    <row r="45" spans="1:15">
      <c r="A45" s="169">
        <v>403</v>
      </c>
      <c r="B45" s="169">
        <v>3403</v>
      </c>
      <c r="C45" s="132" t="s">
        <v>305</v>
      </c>
      <c r="D45" s="158" t="s">
        <v>273</v>
      </c>
      <c r="E45" s="152">
        <v>5889</v>
      </c>
      <c r="F45" s="153">
        <v>3809</v>
      </c>
      <c r="G45" s="153">
        <v>2080</v>
      </c>
      <c r="H45" s="154">
        <v>1624</v>
      </c>
      <c r="I45" s="153">
        <v>1470</v>
      </c>
      <c r="J45" s="153">
        <v>1043</v>
      </c>
      <c r="K45" s="155">
        <v>1752</v>
      </c>
      <c r="L45" s="156">
        <v>17.710986585158771</v>
      </c>
      <c r="M45" s="156">
        <v>24.961793173713705</v>
      </c>
      <c r="N45" s="156">
        <v>27.576838172864662</v>
      </c>
      <c r="O45" s="157">
        <v>29.750382068262862</v>
      </c>
    </row>
    <row r="46" spans="1:15">
      <c r="A46" s="169">
        <v>404</v>
      </c>
      <c r="B46" s="169">
        <v>3404</v>
      </c>
      <c r="C46" s="132" t="s">
        <v>306</v>
      </c>
      <c r="D46" s="158" t="s">
        <v>274</v>
      </c>
      <c r="E46" s="152">
        <v>8627</v>
      </c>
      <c r="F46" s="153">
        <v>4905</v>
      </c>
      <c r="G46" s="153">
        <v>3722</v>
      </c>
      <c r="H46" s="154">
        <v>2765</v>
      </c>
      <c r="I46" s="153">
        <v>2545</v>
      </c>
      <c r="J46" s="153">
        <v>931</v>
      </c>
      <c r="K46" s="155">
        <v>2386</v>
      </c>
      <c r="L46" s="156">
        <v>10.791700475252116</v>
      </c>
      <c r="M46" s="156">
        <v>29.500405703025386</v>
      </c>
      <c r="N46" s="156">
        <v>32.050539005448009</v>
      </c>
      <c r="O46" s="157">
        <v>27.657354816274488</v>
      </c>
    </row>
    <row r="47" spans="1:15">
      <c r="A47" s="169">
        <v>405</v>
      </c>
      <c r="B47" s="169">
        <v>3405</v>
      </c>
      <c r="C47" s="132" t="s">
        <v>307</v>
      </c>
      <c r="D47" s="158" t="s">
        <v>275</v>
      </c>
      <c r="E47" s="152">
        <v>1637</v>
      </c>
      <c r="F47" s="153">
        <v>1146</v>
      </c>
      <c r="G47" s="153">
        <v>491</v>
      </c>
      <c r="H47" s="154">
        <v>503</v>
      </c>
      <c r="I47" s="153">
        <v>477</v>
      </c>
      <c r="J47" s="153">
        <v>249</v>
      </c>
      <c r="K47" s="155">
        <v>408</v>
      </c>
      <c r="L47" s="156">
        <v>15.210751374465486</v>
      </c>
      <c r="M47" s="156">
        <v>29.138668295662796</v>
      </c>
      <c r="N47" s="156">
        <v>30.726939523518631</v>
      </c>
      <c r="O47" s="157">
        <v>24.923640806353085</v>
      </c>
    </row>
    <row r="48" spans="1:15">
      <c r="A48" s="169">
        <v>451</v>
      </c>
      <c r="B48" s="169">
        <v>3451</v>
      </c>
      <c r="C48" s="132" t="s">
        <v>118</v>
      </c>
      <c r="D48" s="158" t="s">
        <v>276</v>
      </c>
      <c r="E48" s="152">
        <v>3785</v>
      </c>
      <c r="F48" s="153">
        <v>2613</v>
      </c>
      <c r="G48" s="153">
        <v>1172</v>
      </c>
      <c r="H48" s="154">
        <v>941</v>
      </c>
      <c r="I48" s="153">
        <v>991</v>
      </c>
      <c r="J48" s="153">
        <v>260</v>
      </c>
      <c r="K48" s="155">
        <v>1593</v>
      </c>
      <c r="L48" s="156">
        <v>6.8692206076618234</v>
      </c>
      <c r="M48" s="156">
        <v>26.182298546895641</v>
      </c>
      <c r="N48" s="156">
        <v>24.861294583883751</v>
      </c>
      <c r="O48" s="157">
        <v>42.087186261558784</v>
      </c>
    </row>
    <row r="49" spans="1:15">
      <c r="A49" s="169">
        <v>452</v>
      </c>
      <c r="B49" s="169">
        <v>3452</v>
      </c>
      <c r="C49" s="132" t="s">
        <v>119</v>
      </c>
      <c r="D49" s="158" t="s">
        <v>277</v>
      </c>
      <c r="E49" s="152">
        <v>4363</v>
      </c>
      <c r="F49" s="153">
        <v>2791</v>
      </c>
      <c r="G49" s="153">
        <v>1572</v>
      </c>
      <c r="H49" s="154">
        <v>1149</v>
      </c>
      <c r="I49" s="153">
        <v>1170</v>
      </c>
      <c r="J49" s="153">
        <v>357</v>
      </c>
      <c r="K49" s="155">
        <v>1687</v>
      </c>
      <c r="L49" s="156">
        <v>8.1824432729773093</v>
      </c>
      <c r="M49" s="156">
        <v>26.816410726564289</v>
      </c>
      <c r="N49" s="156">
        <v>26.335090534036215</v>
      </c>
      <c r="O49" s="157">
        <v>38.666055466422186</v>
      </c>
    </row>
    <row r="50" spans="1:15">
      <c r="A50" s="169">
        <v>453</v>
      </c>
      <c r="B50" s="169">
        <v>3453</v>
      </c>
      <c r="C50" s="132" t="s">
        <v>120</v>
      </c>
      <c r="D50" s="158" t="s">
        <v>278</v>
      </c>
      <c r="E50" s="152">
        <v>10030</v>
      </c>
      <c r="F50" s="153">
        <v>6972</v>
      </c>
      <c r="G50" s="153">
        <v>3058</v>
      </c>
      <c r="H50" s="154">
        <v>2809</v>
      </c>
      <c r="I50" s="153">
        <v>2057</v>
      </c>
      <c r="J50" s="153">
        <v>314</v>
      </c>
      <c r="K50" s="155">
        <v>4850</v>
      </c>
      <c r="L50" s="156">
        <v>3.1306081754735793</v>
      </c>
      <c r="M50" s="156">
        <v>20.508474576271187</v>
      </c>
      <c r="N50" s="156">
        <v>28.005982053838483</v>
      </c>
      <c r="O50" s="157">
        <v>48.354935194416747</v>
      </c>
    </row>
    <row r="51" spans="1:15">
      <c r="A51" s="169">
        <v>454</v>
      </c>
      <c r="B51" s="169">
        <v>3454</v>
      </c>
      <c r="C51" s="132" t="s">
        <v>121</v>
      </c>
      <c r="D51" s="158" t="s">
        <v>279</v>
      </c>
      <c r="E51" s="152">
        <v>13916</v>
      </c>
      <c r="F51" s="153">
        <v>10248</v>
      </c>
      <c r="G51" s="153">
        <v>3668</v>
      </c>
      <c r="H51" s="154">
        <v>2670</v>
      </c>
      <c r="I51" s="153">
        <v>3949</v>
      </c>
      <c r="J51" s="153">
        <v>921</v>
      </c>
      <c r="K51" s="155">
        <v>6376</v>
      </c>
      <c r="L51" s="156">
        <v>6.6182811152630068</v>
      </c>
      <c r="M51" s="156">
        <v>28.377407300948548</v>
      </c>
      <c r="N51" s="156">
        <v>19.186547858580052</v>
      </c>
      <c r="O51" s="157">
        <v>45.817763725208394</v>
      </c>
    </row>
    <row r="52" spans="1:15">
      <c r="A52" s="169">
        <v>455</v>
      </c>
      <c r="B52" s="169">
        <v>3455</v>
      </c>
      <c r="C52" s="132" t="s">
        <v>122</v>
      </c>
      <c r="D52" s="158" t="s">
        <v>280</v>
      </c>
      <c r="E52" s="152">
        <v>1407</v>
      </c>
      <c r="F52" s="153">
        <v>905</v>
      </c>
      <c r="G52" s="153">
        <v>502</v>
      </c>
      <c r="H52" s="154">
        <v>314</v>
      </c>
      <c r="I52" s="153">
        <v>423</v>
      </c>
      <c r="J52" s="153">
        <v>152</v>
      </c>
      <c r="K52" s="155">
        <v>518</v>
      </c>
      <c r="L52" s="156">
        <v>10.803127221037668</v>
      </c>
      <c r="M52" s="156">
        <v>30.063965884861407</v>
      </c>
      <c r="N52" s="156">
        <v>22.316986496090973</v>
      </c>
      <c r="O52" s="157">
        <v>36.815920398009951</v>
      </c>
    </row>
    <row r="53" spans="1:15">
      <c r="A53" s="169">
        <v>456</v>
      </c>
      <c r="B53" s="169">
        <v>3456</v>
      </c>
      <c r="C53" s="132" t="s">
        <v>123</v>
      </c>
      <c r="D53" s="158" t="s">
        <v>281</v>
      </c>
      <c r="E53" s="152">
        <v>5658</v>
      </c>
      <c r="F53" s="153">
        <v>3875</v>
      </c>
      <c r="G53" s="153">
        <v>1783</v>
      </c>
      <c r="H53" s="154">
        <v>1217</v>
      </c>
      <c r="I53" s="153">
        <v>2113</v>
      </c>
      <c r="J53" s="153">
        <v>390</v>
      </c>
      <c r="K53" s="155">
        <v>1938</v>
      </c>
      <c r="L53" s="156">
        <v>6.8928950159066806</v>
      </c>
      <c r="M53" s="156">
        <v>37.345351714386709</v>
      </c>
      <c r="N53" s="156">
        <v>21.50936726758572</v>
      </c>
      <c r="O53" s="157">
        <v>34.252386002120893</v>
      </c>
    </row>
    <row r="54" spans="1:15">
      <c r="A54" s="169">
        <v>457</v>
      </c>
      <c r="B54" s="169">
        <v>3457</v>
      </c>
      <c r="C54" s="132" t="s">
        <v>124</v>
      </c>
      <c r="D54" s="158" t="s">
        <v>282</v>
      </c>
      <c r="E54" s="152">
        <v>3734</v>
      </c>
      <c r="F54" s="153">
        <v>2680</v>
      </c>
      <c r="G54" s="153">
        <v>1054</v>
      </c>
      <c r="H54" s="154">
        <v>633</v>
      </c>
      <c r="I54" s="153">
        <v>1103</v>
      </c>
      <c r="J54" s="153">
        <v>303</v>
      </c>
      <c r="K54" s="155">
        <v>1695</v>
      </c>
      <c r="L54" s="156">
        <v>8.1146223888591322</v>
      </c>
      <c r="M54" s="156">
        <v>29.539367970005355</v>
      </c>
      <c r="N54" s="156">
        <v>16.952329941081949</v>
      </c>
      <c r="O54" s="157">
        <v>45.393679700053561</v>
      </c>
    </row>
    <row r="55" spans="1:15">
      <c r="A55" s="169">
        <v>458</v>
      </c>
      <c r="B55" s="169">
        <v>3458</v>
      </c>
      <c r="C55" s="132" t="s">
        <v>125</v>
      </c>
      <c r="D55" s="158" t="s">
        <v>283</v>
      </c>
      <c r="E55" s="152">
        <v>3710</v>
      </c>
      <c r="F55" s="153">
        <v>2646</v>
      </c>
      <c r="G55" s="153">
        <v>1064</v>
      </c>
      <c r="H55" s="154">
        <v>1003</v>
      </c>
      <c r="I55" s="153">
        <v>947</v>
      </c>
      <c r="J55" s="153">
        <v>164</v>
      </c>
      <c r="K55" s="155">
        <v>1596</v>
      </c>
      <c r="L55" s="156">
        <v>4.4204851752021561</v>
      </c>
      <c r="M55" s="156">
        <v>25.525606469002696</v>
      </c>
      <c r="N55" s="156">
        <v>27.035040431266847</v>
      </c>
      <c r="O55" s="157">
        <v>43.018867924528301</v>
      </c>
    </row>
    <row r="56" spans="1:15">
      <c r="A56" s="169">
        <v>459</v>
      </c>
      <c r="B56" s="169">
        <v>3459</v>
      </c>
      <c r="C56" s="132" t="s">
        <v>126</v>
      </c>
      <c r="D56" s="158" t="s">
        <v>284</v>
      </c>
      <c r="E56" s="152">
        <v>17588</v>
      </c>
      <c r="F56" s="153">
        <v>11759</v>
      </c>
      <c r="G56" s="153">
        <v>5829</v>
      </c>
      <c r="H56" s="154">
        <v>4319</v>
      </c>
      <c r="I56" s="153">
        <v>3900</v>
      </c>
      <c r="J56" s="153">
        <v>738</v>
      </c>
      <c r="K56" s="155">
        <v>8631</v>
      </c>
      <c r="L56" s="156">
        <v>4.196042756424835</v>
      </c>
      <c r="M56" s="156">
        <v>22.174209688423925</v>
      </c>
      <c r="N56" s="156">
        <v>24.55651580623152</v>
      </c>
      <c r="O56" s="157">
        <v>49.073231748919717</v>
      </c>
    </row>
    <row r="57" spans="1:15">
      <c r="A57" s="169">
        <v>460</v>
      </c>
      <c r="B57" s="169">
        <v>3460</v>
      </c>
      <c r="C57" s="132" t="s">
        <v>127</v>
      </c>
      <c r="D57" s="158" t="s">
        <v>285</v>
      </c>
      <c r="E57" s="152">
        <v>10720</v>
      </c>
      <c r="F57" s="153">
        <v>7249</v>
      </c>
      <c r="G57" s="153">
        <v>3471</v>
      </c>
      <c r="H57" s="154">
        <v>2938</v>
      </c>
      <c r="I57" s="153">
        <v>2265</v>
      </c>
      <c r="J57" s="153">
        <v>473</v>
      </c>
      <c r="K57" s="155">
        <v>5044</v>
      </c>
      <c r="L57" s="156">
        <v>4.4123134328358207</v>
      </c>
      <c r="M57" s="156">
        <v>21.128731343283583</v>
      </c>
      <c r="N57" s="156">
        <v>27.406716417910449</v>
      </c>
      <c r="O57" s="157">
        <v>47.052238805970148</v>
      </c>
    </row>
    <row r="58" spans="1:15">
      <c r="A58" s="169">
        <v>461</v>
      </c>
      <c r="B58" s="169">
        <v>3461</v>
      </c>
      <c r="C58" s="132" t="s">
        <v>128</v>
      </c>
      <c r="D58" s="158" t="s">
        <v>286</v>
      </c>
      <c r="E58" s="152">
        <v>2489</v>
      </c>
      <c r="F58" s="153">
        <v>2018</v>
      </c>
      <c r="G58" s="153">
        <v>471</v>
      </c>
      <c r="H58" s="154">
        <v>507</v>
      </c>
      <c r="I58" s="153">
        <v>873</v>
      </c>
      <c r="J58" s="153">
        <v>155</v>
      </c>
      <c r="K58" s="155">
        <v>954</v>
      </c>
      <c r="L58" s="156">
        <v>6.2274005624748892</v>
      </c>
      <c r="M58" s="156">
        <v>35.074327038971475</v>
      </c>
      <c r="N58" s="156">
        <v>20.36962635596625</v>
      </c>
      <c r="O58" s="157">
        <v>38.328646042587387</v>
      </c>
    </row>
    <row r="59" spans="1:15">
      <c r="A59" s="169">
        <v>462</v>
      </c>
      <c r="B59" s="169">
        <v>3462</v>
      </c>
      <c r="C59" s="132" t="s">
        <v>129</v>
      </c>
      <c r="D59" s="158" t="s">
        <v>287</v>
      </c>
      <c r="E59" s="159">
        <v>988</v>
      </c>
      <c r="F59" s="160">
        <v>577</v>
      </c>
      <c r="G59" s="160">
        <v>411</v>
      </c>
      <c r="H59" s="161">
        <v>184</v>
      </c>
      <c r="I59" s="160">
        <v>220</v>
      </c>
      <c r="J59" s="160">
        <v>58</v>
      </c>
      <c r="K59" s="162">
        <v>526</v>
      </c>
      <c r="L59" s="163">
        <v>5.8704453441295543</v>
      </c>
      <c r="M59" s="163">
        <v>22.267206477732792</v>
      </c>
      <c r="N59" s="163">
        <v>18.623481781376519</v>
      </c>
      <c r="O59" s="164">
        <v>53.238866396761132</v>
      </c>
    </row>
    <row r="60" spans="1:15">
      <c r="D60" s="165" t="s">
        <v>288</v>
      </c>
      <c r="E60" s="166"/>
      <c r="F60" s="166"/>
      <c r="G60" s="166"/>
      <c r="H60" s="166"/>
      <c r="I60" s="166"/>
      <c r="J60" s="166"/>
      <c r="K60" s="167"/>
      <c r="L60" s="166"/>
      <c r="M60" s="166"/>
      <c r="N60" s="166"/>
      <c r="O60" s="167" t="s">
        <v>289</v>
      </c>
    </row>
  </sheetData>
  <mergeCells count="6">
    <mergeCell ref="D3:O3"/>
    <mergeCell ref="D7:D9"/>
    <mergeCell ref="E7:E8"/>
    <mergeCell ref="F7:G7"/>
    <mergeCell ref="H7:K7"/>
    <mergeCell ref="L7:O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4E8E-6044-4FDB-A3DE-6702F39E2D85}">
  <sheetPr codeName="Tabelle12"/>
  <dimension ref="A2:BG214"/>
  <sheetViews>
    <sheetView zoomScale="130" zoomScaleNormal="130" workbookViewId="0">
      <selection activeCell="J8" sqref="J8"/>
    </sheetView>
    <sheetView workbookViewId="1"/>
  </sheetViews>
  <sheetFormatPr baseColWidth="10" defaultRowHeight="13.5"/>
  <cols>
    <col min="13" max="13" width="21.125" bestFit="1" customWidth="1"/>
  </cols>
  <sheetData>
    <row r="2" spans="1:10">
      <c r="A2" s="171" t="s">
        <v>308</v>
      </c>
    </row>
    <row r="3" spans="1:10">
      <c r="A3" s="171" t="s">
        <v>309</v>
      </c>
    </row>
    <row r="5" spans="1:10">
      <c r="A5" s="172" t="s">
        <v>4</v>
      </c>
    </row>
    <row r="7" spans="1:10">
      <c r="A7" t="s">
        <v>310</v>
      </c>
    </row>
    <row r="8" spans="1:10">
      <c r="A8" t="s">
        <v>311</v>
      </c>
    </row>
    <row r="10" spans="1:10">
      <c r="A10" t="s">
        <v>312</v>
      </c>
    </row>
    <row r="11" spans="1:10">
      <c r="A11" t="s">
        <v>313</v>
      </c>
    </row>
    <row r="13" spans="1:10">
      <c r="A13" t="s">
        <v>314</v>
      </c>
    </row>
    <row r="15" spans="1:10" ht="27">
      <c r="A15" s="173" t="s">
        <v>130</v>
      </c>
      <c r="B15" s="328" t="s">
        <v>11</v>
      </c>
      <c r="C15" s="329"/>
      <c r="D15" s="329"/>
      <c r="E15" s="329"/>
      <c r="F15" s="329"/>
      <c r="G15" s="329"/>
      <c r="H15" s="329"/>
      <c r="I15" s="329"/>
      <c r="J15" s="330"/>
    </row>
    <row r="16" spans="1:10" ht="27">
      <c r="A16" s="174" t="s">
        <v>315</v>
      </c>
      <c r="B16" s="331"/>
      <c r="C16" s="332"/>
      <c r="D16" s="332"/>
      <c r="E16" s="332"/>
      <c r="F16" s="332"/>
      <c r="G16" s="332"/>
      <c r="H16" s="332"/>
      <c r="I16" s="332"/>
      <c r="J16" s="333"/>
    </row>
    <row r="17" spans="1:20" ht="27">
      <c r="A17" s="174" t="s">
        <v>316</v>
      </c>
      <c r="B17" s="334"/>
      <c r="C17" s="335"/>
      <c r="D17" s="335"/>
      <c r="E17" s="335"/>
      <c r="F17" s="335"/>
      <c r="G17" s="335"/>
      <c r="H17" s="335"/>
      <c r="I17" s="335"/>
      <c r="J17" s="336"/>
    </row>
    <row r="18" spans="1:20" ht="27">
      <c r="A18" s="174" t="s">
        <v>317</v>
      </c>
      <c r="B18" s="337" t="s">
        <v>12</v>
      </c>
      <c r="C18" s="338"/>
      <c r="D18" s="339"/>
      <c r="E18" s="337" t="s">
        <v>13</v>
      </c>
      <c r="F18" s="338"/>
      <c r="G18" s="339"/>
      <c r="H18" s="337" t="s">
        <v>14</v>
      </c>
      <c r="I18" s="338"/>
      <c r="J18" s="339"/>
    </row>
    <row r="19" spans="1:20">
      <c r="A19" s="174" t="s">
        <v>318</v>
      </c>
      <c r="B19" s="178" t="s">
        <v>15</v>
      </c>
      <c r="C19" s="178" t="s">
        <v>16</v>
      </c>
      <c r="D19" s="178" t="s">
        <v>17</v>
      </c>
      <c r="E19" s="178" t="s">
        <v>15</v>
      </c>
      <c r="F19" s="178" t="s">
        <v>16</v>
      </c>
      <c r="G19" s="178" t="s">
        <v>17</v>
      </c>
      <c r="H19" s="178" t="s">
        <v>15</v>
      </c>
      <c r="I19" s="178" t="s">
        <v>16</v>
      </c>
      <c r="J19" s="178" t="s">
        <v>17</v>
      </c>
    </row>
    <row r="20" spans="1:20" ht="27">
      <c r="A20" s="175" t="s">
        <v>319</v>
      </c>
      <c r="B20" s="178">
        <v>1</v>
      </c>
      <c r="C20" s="178">
        <v>2</v>
      </c>
      <c r="D20" s="178">
        <v>3</v>
      </c>
      <c r="E20" s="178">
        <v>4</v>
      </c>
      <c r="F20" s="178">
        <v>5</v>
      </c>
      <c r="G20" s="178">
        <v>6</v>
      </c>
      <c r="H20" s="178">
        <v>7</v>
      </c>
      <c r="I20" s="178">
        <v>8</v>
      </c>
      <c r="J20" s="178">
        <v>9</v>
      </c>
    </row>
    <row r="21" spans="1:20">
      <c r="A21" s="176"/>
      <c r="J21" s="177"/>
    </row>
    <row r="22" spans="1:20" ht="13.5" customHeight="1">
      <c r="A22" s="325" t="s">
        <v>320</v>
      </c>
      <c r="B22" s="326"/>
      <c r="C22" s="326"/>
      <c r="D22" s="326"/>
      <c r="E22" s="326"/>
      <c r="F22" s="326"/>
      <c r="G22" s="326"/>
      <c r="H22" s="326"/>
      <c r="I22" s="326"/>
      <c r="J22" s="327"/>
    </row>
    <row r="23" spans="1:20">
      <c r="A23" s="179" t="s">
        <v>28</v>
      </c>
      <c r="B23" s="179">
        <v>517160</v>
      </c>
      <c r="C23" s="179">
        <v>277160</v>
      </c>
      <c r="D23" s="179">
        <v>240000</v>
      </c>
      <c r="E23" s="179">
        <v>456114</v>
      </c>
      <c r="F23" s="179">
        <v>238908</v>
      </c>
      <c r="G23" s="179">
        <v>217206</v>
      </c>
      <c r="H23" s="179">
        <v>60737</v>
      </c>
      <c r="I23" s="179">
        <v>38040</v>
      </c>
      <c r="J23" s="179">
        <v>22697</v>
      </c>
      <c r="N23" t="s">
        <v>328</v>
      </c>
      <c r="O23" t="s">
        <v>329</v>
      </c>
      <c r="P23" t="s">
        <v>330</v>
      </c>
      <c r="Q23" t="s">
        <v>91</v>
      </c>
      <c r="R23" t="s">
        <v>92</v>
      </c>
      <c r="S23" t="s">
        <v>93</v>
      </c>
      <c r="T23" t="s">
        <v>331</v>
      </c>
    </row>
    <row r="24" spans="1:20" ht="54">
      <c r="A24" s="179" t="s">
        <v>321</v>
      </c>
      <c r="B24" s="179">
        <v>63876</v>
      </c>
      <c r="C24" s="179">
        <v>37389</v>
      </c>
      <c r="D24" s="179">
        <v>26487</v>
      </c>
      <c r="E24" s="179">
        <v>47045</v>
      </c>
      <c r="F24" s="179">
        <v>26223</v>
      </c>
      <c r="G24" s="179">
        <v>20822</v>
      </c>
      <c r="H24" s="179">
        <v>16753</v>
      </c>
      <c r="I24" s="179">
        <v>11105</v>
      </c>
      <c r="J24" s="179">
        <v>5648</v>
      </c>
      <c r="M24" t="s">
        <v>300</v>
      </c>
      <c r="N24">
        <f>H23</f>
        <v>60737</v>
      </c>
      <c r="O24">
        <f t="shared" ref="O24:P24" si="0">I23</f>
        <v>38040</v>
      </c>
      <c r="P24">
        <f t="shared" si="0"/>
        <v>22697</v>
      </c>
      <c r="Q24" s="179">
        <f>H26</f>
        <v>8054</v>
      </c>
      <c r="R24" s="179">
        <f>H25</f>
        <v>19743</v>
      </c>
      <c r="S24" s="179">
        <f>H24</f>
        <v>16753</v>
      </c>
      <c r="T24" s="179">
        <f>H27</f>
        <v>16187</v>
      </c>
    </row>
    <row r="25" spans="1:20" ht="54">
      <c r="A25" s="179" t="s">
        <v>322</v>
      </c>
      <c r="B25" s="179">
        <v>311611</v>
      </c>
      <c r="C25" s="179">
        <v>160207</v>
      </c>
      <c r="D25" s="179">
        <v>151404</v>
      </c>
      <c r="E25" s="179">
        <v>291737</v>
      </c>
      <c r="F25" s="179">
        <v>148284</v>
      </c>
      <c r="G25" s="179">
        <v>143453</v>
      </c>
      <c r="H25" s="179">
        <v>19743</v>
      </c>
      <c r="I25" s="179">
        <v>11844</v>
      </c>
      <c r="J25" s="179">
        <v>7899</v>
      </c>
      <c r="M25" t="s">
        <v>327</v>
      </c>
      <c r="N25">
        <f>H29</f>
        <v>38360</v>
      </c>
      <c r="O25">
        <f t="shared" ref="O25:P25" si="1">I29</f>
        <v>23217</v>
      </c>
      <c r="P25">
        <f t="shared" si="1"/>
        <v>15143</v>
      </c>
      <c r="Q25" s="179">
        <f>H32</f>
        <v>6307</v>
      </c>
      <c r="R25" s="179">
        <f>H31</f>
        <v>12218</v>
      </c>
      <c r="S25" s="179">
        <f>H30</f>
        <v>10256</v>
      </c>
      <c r="T25" s="179">
        <f>H33</f>
        <v>9579</v>
      </c>
    </row>
    <row r="26" spans="1:20" ht="67.5">
      <c r="A26" s="179" t="s">
        <v>323</v>
      </c>
      <c r="B26" s="179">
        <v>94064</v>
      </c>
      <c r="C26" s="179">
        <v>51127</v>
      </c>
      <c r="D26" s="179">
        <v>42937</v>
      </c>
      <c r="E26" s="179">
        <v>85979</v>
      </c>
      <c r="F26" s="179">
        <v>46887</v>
      </c>
      <c r="G26" s="179">
        <v>39092</v>
      </c>
      <c r="H26" s="179">
        <v>8054</v>
      </c>
      <c r="I26" s="179">
        <v>4222</v>
      </c>
      <c r="J26" s="179">
        <v>3832</v>
      </c>
      <c r="M26" t="s">
        <v>145</v>
      </c>
      <c r="N26">
        <f>N24-N25</f>
        <v>22377</v>
      </c>
      <c r="O26">
        <f t="shared" ref="O26:P26" si="2">O24-O25</f>
        <v>14823</v>
      </c>
      <c r="P26">
        <f t="shared" si="2"/>
        <v>7554</v>
      </c>
      <c r="Q26">
        <f t="shared" ref="Q26" si="3">Q24-Q25</f>
        <v>1747</v>
      </c>
      <c r="R26">
        <f t="shared" ref="R26" si="4">R24-R25</f>
        <v>7525</v>
      </c>
      <c r="S26">
        <f t="shared" ref="S26" si="5">S24-S25</f>
        <v>6497</v>
      </c>
      <c r="T26">
        <f t="shared" ref="T26" si="6">T24-T25</f>
        <v>6608</v>
      </c>
    </row>
    <row r="27" spans="1:20" ht="27">
      <c r="A27" s="179" t="s">
        <v>324</v>
      </c>
      <c r="B27" s="179">
        <v>47609</v>
      </c>
      <c r="C27" s="179">
        <v>28437</v>
      </c>
      <c r="D27" s="179">
        <v>19172</v>
      </c>
      <c r="E27" s="179">
        <v>31353</v>
      </c>
      <c r="F27" s="179">
        <v>17514</v>
      </c>
      <c r="G27" s="179">
        <v>13839</v>
      </c>
      <c r="H27" s="179">
        <v>16187</v>
      </c>
      <c r="I27" s="179">
        <v>10869</v>
      </c>
      <c r="J27" s="179">
        <v>5318</v>
      </c>
    </row>
    <row r="28" spans="1:20" ht="13.5" customHeight="1">
      <c r="A28" s="325" t="s">
        <v>325</v>
      </c>
      <c r="B28" s="326"/>
      <c r="C28" s="326"/>
      <c r="D28" s="326"/>
      <c r="E28" s="326"/>
      <c r="F28" s="326"/>
      <c r="G28" s="326"/>
      <c r="H28" s="326"/>
      <c r="I28" s="326"/>
      <c r="J28" s="327"/>
      <c r="Q28" s="324" t="s">
        <v>85</v>
      </c>
      <c r="R28" s="324"/>
      <c r="S28" s="324"/>
      <c r="T28" s="324"/>
    </row>
    <row r="29" spans="1:20">
      <c r="A29" s="179" t="s">
        <v>28</v>
      </c>
      <c r="B29" s="179">
        <v>329083</v>
      </c>
      <c r="C29" s="179">
        <v>174437</v>
      </c>
      <c r="D29" s="179">
        <v>154646</v>
      </c>
      <c r="E29" s="179">
        <v>290534</v>
      </c>
      <c r="F29" s="179">
        <v>151090</v>
      </c>
      <c r="G29" s="179">
        <v>139444</v>
      </c>
      <c r="H29" s="179">
        <v>38360</v>
      </c>
      <c r="I29" s="179">
        <v>23217</v>
      </c>
      <c r="J29" s="179">
        <v>15143</v>
      </c>
      <c r="N29" t="s">
        <v>328</v>
      </c>
      <c r="O29" t="s">
        <v>329</v>
      </c>
      <c r="P29" t="s">
        <v>330</v>
      </c>
      <c r="Q29" t="s">
        <v>91</v>
      </c>
      <c r="R29" t="s">
        <v>92</v>
      </c>
      <c r="S29" t="s">
        <v>93</v>
      </c>
      <c r="T29" t="s">
        <v>331</v>
      </c>
    </row>
    <row r="30" spans="1:20" ht="54">
      <c r="A30" s="179" t="s">
        <v>321</v>
      </c>
      <c r="B30" s="179">
        <v>38592</v>
      </c>
      <c r="C30" s="179">
        <v>21851</v>
      </c>
      <c r="D30" s="179">
        <v>16741</v>
      </c>
      <c r="E30" s="179">
        <v>28289</v>
      </c>
      <c r="F30" s="179">
        <v>15243</v>
      </c>
      <c r="G30" s="179">
        <v>13046</v>
      </c>
      <c r="H30" s="179">
        <v>10256</v>
      </c>
      <c r="I30" s="179">
        <v>6573</v>
      </c>
      <c r="J30" s="179">
        <v>3683</v>
      </c>
      <c r="L30" s="190">
        <v>2</v>
      </c>
      <c r="M30" t="s">
        <v>300</v>
      </c>
      <c r="N30">
        <f>N24</f>
        <v>60737</v>
      </c>
      <c r="O30">
        <f t="shared" ref="O30:P30" si="7">O24</f>
        <v>38040</v>
      </c>
      <c r="P30">
        <f t="shared" si="7"/>
        <v>22697</v>
      </c>
      <c r="Q30" s="2">
        <f>Q24/$N$24*100</f>
        <v>13.260450796055123</v>
      </c>
      <c r="R30" s="2">
        <f t="shared" ref="R30:T30" si="8">R24/$N$24*100</f>
        <v>32.505721388939193</v>
      </c>
      <c r="S30" s="2">
        <f t="shared" si="8"/>
        <v>27.582857236939589</v>
      </c>
      <c r="T30" s="2">
        <f t="shared" si="8"/>
        <v>26.650970578066087</v>
      </c>
    </row>
    <row r="31" spans="1:20" ht="54">
      <c r="A31" s="179" t="s">
        <v>322</v>
      </c>
      <c r="B31" s="179">
        <v>188452</v>
      </c>
      <c r="C31" s="179">
        <v>95459</v>
      </c>
      <c r="D31" s="179">
        <v>92993</v>
      </c>
      <c r="E31" s="179">
        <v>176157</v>
      </c>
      <c r="F31" s="179">
        <v>88304</v>
      </c>
      <c r="G31" s="179">
        <v>87853</v>
      </c>
      <c r="H31" s="179">
        <v>12218</v>
      </c>
      <c r="I31" s="179">
        <v>7105</v>
      </c>
      <c r="J31" s="179">
        <v>5113</v>
      </c>
      <c r="M31" t="s">
        <v>327</v>
      </c>
      <c r="N31">
        <f t="shared" ref="N31:P31" si="9">N25</f>
        <v>38360</v>
      </c>
      <c r="O31">
        <f t="shared" si="9"/>
        <v>23217</v>
      </c>
      <c r="P31">
        <f t="shared" si="9"/>
        <v>15143</v>
      </c>
      <c r="Q31" s="2">
        <f>Q25/$N$25*100</f>
        <v>16.441605839416059</v>
      </c>
      <c r="R31" s="2">
        <f t="shared" ref="R31:S31" si="10">R25/$N$25*100</f>
        <v>31.850886339937436</v>
      </c>
      <c r="S31" s="2">
        <f t="shared" si="10"/>
        <v>26.736183524504693</v>
      </c>
      <c r="T31" s="2">
        <f>T25/$N$25*100</f>
        <v>24.971324296141812</v>
      </c>
    </row>
    <row r="32" spans="1:20" ht="67.5">
      <c r="A32" s="179" t="s">
        <v>323</v>
      </c>
      <c r="B32" s="179">
        <v>73540</v>
      </c>
      <c r="C32" s="179">
        <v>40123</v>
      </c>
      <c r="D32" s="179">
        <v>33417</v>
      </c>
      <c r="E32" s="179">
        <v>67210</v>
      </c>
      <c r="F32" s="179">
        <v>36830</v>
      </c>
      <c r="G32" s="179">
        <v>30380</v>
      </c>
      <c r="H32" s="179">
        <v>6307</v>
      </c>
      <c r="I32" s="179">
        <v>3282</v>
      </c>
      <c r="J32" s="179">
        <v>3025</v>
      </c>
      <c r="M32" t="s">
        <v>145</v>
      </c>
      <c r="N32">
        <f t="shared" ref="N32:P32" si="11">N26</f>
        <v>22377</v>
      </c>
      <c r="O32">
        <f t="shared" si="11"/>
        <v>14823</v>
      </c>
      <c r="P32">
        <f t="shared" si="11"/>
        <v>7554</v>
      </c>
      <c r="Q32" s="2">
        <f>Q26/$N$26*100</f>
        <v>7.8071233856191622</v>
      </c>
      <c r="R32" s="2">
        <f t="shared" ref="R32:T32" si="12">R26/$N$26*100</f>
        <v>33.628279036510705</v>
      </c>
      <c r="S32" s="2">
        <f t="shared" si="12"/>
        <v>29.034276265808646</v>
      </c>
      <c r="T32" s="2">
        <f t="shared" si="12"/>
        <v>29.530321312061492</v>
      </c>
    </row>
    <row r="33" spans="1:10" ht="27">
      <c r="A33" s="179" t="s">
        <v>324</v>
      </c>
      <c r="B33" s="179">
        <v>28499</v>
      </c>
      <c r="C33" s="179">
        <v>17004</v>
      </c>
      <c r="D33" s="179">
        <v>11495</v>
      </c>
      <c r="E33" s="179">
        <v>18878</v>
      </c>
      <c r="F33" s="179">
        <v>10713</v>
      </c>
      <c r="G33" s="179">
        <v>8165</v>
      </c>
      <c r="H33" s="179">
        <v>9579</v>
      </c>
      <c r="I33" s="179">
        <v>6257</v>
      </c>
      <c r="J33" s="179">
        <v>3322</v>
      </c>
    </row>
    <row r="35" spans="1:10">
      <c r="A35" t="s">
        <v>326</v>
      </c>
    </row>
    <row r="41" spans="1:10">
      <c r="A41" s="187">
        <v>2015</v>
      </c>
    </row>
    <row r="42" spans="1:10">
      <c r="A42" s="171" t="s">
        <v>308</v>
      </c>
    </row>
    <row r="43" spans="1:10">
      <c r="A43" s="171" t="s">
        <v>309</v>
      </c>
    </row>
    <row r="45" spans="1:10">
      <c r="A45" s="172" t="s">
        <v>4</v>
      </c>
    </row>
    <row r="47" spans="1:10">
      <c r="A47" t="s">
        <v>310</v>
      </c>
    </row>
    <row r="48" spans="1:10">
      <c r="A48" t="s">
        <v>311</v>
      </c>
    </row>
    <row r="50" spans="1:10">
      <c r="A50" t="s">
        <v>312</v>
      </c>
    </row>
    <row r="51" spans="1:10">
      <c r="A51" t="s">
        <v>333</v>
      </c>
    </row>
    <row r="53" spans="1:10">
      <c r="A53" t="s">
        <v>314</v>
      </c>
    </row>
    <row r="55" spans="1:10" ht="27">
      <c r="A55" s="173" t="s">
        <v>130</v>
      </c>
      <c r="B55" s="328" t="s">
        <v>11</v>
      </c>
      <c r="C55" s="329"/>
      <c r="D55" s="329"/>
      <c r="E55" s="329"/>
      <c r="F55" s="329"/>
      <c r="G55" s="329"/>
      <c r="H55" s="329"/>
      <c r="I55" s="329"/>
      <c r="J55" s="330"/>
    </row>
    <row r="56" spans="1:10" ht="27">
      <c r="A56" s="174" t="s">
        <v>315</v>
      </c>
      <c r="B56" s="331"/>
      <c r="C56" s="332"/>
      <c r="D56" s="332"/>
      <c r="E56" s="332"/>
      <c r="F56" s="332"/>
      <c r="G56" s="332"/>
      <c r="H56" s="332"/>
      <c r="I56" s="332"/>
      <c r="J56" s="333"/>
    </row>
    <row r="57" spans="1:10" ht="27">
      <c r="A57" s="174" t="s">
        <v>316</v>
      </c>
      <c r="B57" s="334"/>
      <c r="C57" s="335"/>
      <c r="D57" s="335"/>
      <c r="E57" s="335"/>
      <c r="F57" s="335"/>
      <c r="G57" s="335"/>
      <c r="H57" s="335"/>
      <c r="I57" s="335"/>
      <c r="J57" s="336"/>
    </row>
    <row r="58" spans="1:10" ht="27">
      <c r="A58" s="174" t="s">
        <v>317</v>
      </c>
      <c r="B58" s="337" t="s">
        <v>12</v>
      </c>
      <c r="C58" s="338"/>
      <c r="D58" s="339"/>
      <c r="E58" s="337" t="s">
        <v>13</v>
      </c>
      <c r="F58" s="338"/>
      <c r="G58" s="339"/>
      <c r="H58" s="337" t="s">
        <v>14</v>
      </c>
      <c r="I58" s="338"/>
      <c r="J58" s="339"/>
    </row>
    <row r="59" spans="1:10">
      <c r="A59" s="174" t="s">
        <v>318</v>
      </c>
      <c r="B59" s="178" t="s">
        <v>15</v>
      </c>
      <c r="C59" s="178" t="s">
        <v>16</v>
      </c>
      <c r="D59" s="178" t="s">
        <v>17</v>
      </c>
      <c r="E59" s="178" t="s">
        <v>15</v>
      </c>
      <c r="F59" s="178" t="s">
        <v>16</v>
      </c>
      <c r="G59" s="178" t="s">
        <v>17</v>
      </c>
      <c r="H59" s="178" t="s">
        <v>15</v>
      </c>
      <c r="I59" s="178" t="s">
        <v>16</v>
      </c>
      <c r="J59" s="178" t="s">
        <v>17</v>
      </c>
    </row>
    <row r="60" spans="1:10" ht="27">
      <c r="A60" s="175" t="s">
        <v>319</v>
      </c>
      <c r="B60" s="178">
        <v>1</v>
      </c>
      <c r="C60" s="178">
        <v>2</v>
      </c>
      <c r="D60" s="178">
        <v>3</v>
      </c>
      <c r="E60" s="178">
        <v>4</v>
      </c>
      <c r="F60" s="178">
        <v>5</v>
      </c>
      <c r="G60" s="178">
        <v>6</v>
      </c>
      <c r="H60" s="178">
        <v>7</v>
      </c>
      <c r="I60" s="178">
        <v>8</v>
      </c>
      <c r="J60" s="178">
        <v>9</v>
      </c>
    </row>
    <row r="61" spans="1:10">
      <c r="A61" s="176"/>
      <c r="J61" s="177"/>
    </row>
    <row r="62" spans="1:10" ht="13.5" customHeight="1">
      <c r="A62" s="325" t="s">
        <v>334</v>
      </c>
      <c r="B62" s="326"/>
      <c r="C62" s="326"/>
      <c r="D62" s="326"/>
      <c r="E62" s="326"/>
      <c r="F62" s="326"/>
      <c r="G62" s="326"/>
      <c r="H62" s="326"/>
      <c r="I62" s="326"/>
      <c r="J62" s="327"/>
    </row>
    <row r="63" spans="1:10">
      <c r="A63" s="179" t="s">
        <v>28</v>
      </c>
      <c r="B63" s="179">
        <v>124444</v>
      </c>
      <c r="C63" s="179">
        <v>63662</v>
      </c>
      <c r="D63" s="179">
        <v>60782</v>
      </c>
      <c r="E63" s="179">
        <v>118123</v>
      </c>
      <c r="F63" s="179">
        <v>59901</v>
      </c>
      <c r="G63" s="179">
        <v>58222</v>
      </c>
      <c r="H63" s="179">
        <v>6297</v>
      </c>
      <c r="I63" s="179">
        <v>3748</v>
      </c>
      <c r="J63" s="179">
        <v>2549</v>
      </c>
    </row>
    <row r="64" spans="1:10" ht="54">
      <c r="A64" s="179" t="s">
        <v>321</v>
      </c>
      <c r="B64" s="179">
        <v>15114</v>
      </c>
      <c r="C64" s="179">
        <v>8295</v>
      </c>
      <c r="D64" s="179">
        <v>6819</v>
      </c>
      <c r="E64" s="179">
        <v>13609</v>
      </c>
      <c r="F64" s="179">
        <v>7382</v>
      </c>
      <c r="G64" s="179">
        <v>6227</v>
      </c>
      <c r="H64" s="179">
        <v>1497</v>
      </c>
      <c r="I64" s="179">
        <v>908</v>
      </c>
      <c r="J64" s="179">
        <v>589</v>
      </c>
    </row>
    <row r="65" spans="1:10" ht="54">
      <c r="A65" s="179" t="s">
        <v>322</v>
      </c>
      <c r="B65" s="179">
        <v>81513</v>
      </c>
      <c r="C65" s="179">
        <v>40260</v>
      </c>
      <c r="D65" s="179">
        <v>41253</v>
      </c>
      <c r="E65" s="179">
        <v>79609</v>
      </c>
      <c r="F65" s="179">
        <v>39121</v>
      </c>
      <c r="G65" s="179">
        <v>40488</v>
      </c>
      <c r="H65" s="179">
        <v>1898</v>
      </c>
      <c r="I65" s="179">
        <v>1136</v>
      </c>
      <c r="J65" s="179">
        <v>762</v>
      </c>
    </row>
    <row r="66" spans="1:10" ht="67.5">
      <c r="A66" s="179" t="s">
        <v>323</v>
      </c>
      <c r="B66" s="179">
        <v>18838</v>
      </c>
      <c r="C66" s="179">
        <v>10180</v>
      </c>
      <c r="D66" s="179">
        <v>8658</v>
      </c>
      <c r="E66" s="179">
        <v>17096</v>
      </c>
      <c r="F66" s="179">
        <v>9235</v>
      </c>
      <c r="G66" s="179">
        <v>7861</v>
      </c>
      <c r="H66" s="179">
        <v>1737</v>
      </c>
      <c r="I66" s="179">
        <v>942</v>
      </c>
      <c r="J66" s="179">
        <v>795</v>
      </c>
    </row>
    <row r="67" spans="1:10" ht="27">
      <c r="A67" s="179" t="s">
        <v>324</v>
      </c>
      <c r="B67" s="179">
        <v>8979</v>
      </c>
      <c r="C67" s="179">
        <v>4927</v>
      </c>
      <c r="D67" s="179">
        <v>4052</v>
      </c>
      <c r="E67" s="179">
        <v>7809</v>
      </c>
      <c r="F67" s="179">
        <v>4163</v>
      </c>
      <c r="G67" s="179">
        <v>3646</v>
      </c>
      <c r="H67" s="179">
        <v>1165</v>
      </c>
      <c r="I67" s="179">
        <v>762</v>
      </c>
      <c r="J67" s="179">
        <v>403</v>
      </c>
    </row>
    <row r="69" spans="1:10">
      <c r="A69" t="s">
        <v>326</v>
      </c>
    </row>
    <row r="72" spans="1:10">
      <c r="A72" s="187">
        <v>2014</v>
      </c>
    </row>
    <row r="74" spans="1:10">
      <c r="A74" s="171" t="s">
        <v>308</v>
      </c>
    </row>
    <row r="75" spans="1:10">
      <c r="A75" s="171" t="s">
        <v>309</v>
      </c>
    </row>
    <row r="77" spans="1:10">
      <c r="A77" s="172" t="s">
        <v>4</v>
      </c>
    </row>
    <row r="79" spans="1:10">
      <c r="A79" t="s">
        <v>310</v>
      </c>
    </row>
    <row r="80" spans="1:10">
      <c r="A80" t="s">
        <v>311</v>
      </c>
    </row>
    <row r="82" spans="1:21">
      <c r="A82" t="s">
        <v>312</v>
      </c>
    </row>
    <row r="83" spans="1:21">
      <c r="A83" t="s">
        <v>335</v>
      </c>
    </row>
    <row r="85" spans="1:21">
      <c r="A85" t="s">
        <v>314</v>
      </c>
    </row>
    <row r="87" spans="1:21" ht="27">
      <c r="A87" s="173" t="s">
        <v>130</v>
      </c>
      <c r="B87" s="328" t="s">
        <v>11</v>
      </c>
      <c r="C87" s="329"/>
      <c r="D87" s="329"/>
      <c r="E87" s="329"/>
      <c r="F87" s="329"/>
      <c r="G87" s="329"/>
      <c r="H87" s="329"/>
      <c r="I87" s="329"/>
      <c r="J87" s="330"/>
    </row>
    <row r="88" spans="1:21" ht="27">
      <c r="A88" s="174" t="s">
        <v>315</v>
      </c>
      <c r="B88" s="331"/>
      <c r="C88" s="332"/>
      <c r="D88" s="332"/>
      <c r="E88" s="332"/>
      <c r="F88" s="332"/>
      <c r="G88" s="332"/>
      <c r="H88" s="332"/>
      <c r="I88" s="332"/>
      <c r="J88" s="333"/>
    </row>
    <row r="89" spans="1:21" ht="27">
      <c r="A89" s="174" t="s">
        <v>316</v>
      </c>
      <c r="B89" s="334"/>
      <c r="C89" s="335"/>
      <c r="D89" s="335"/>
      <c r="E89" s="335"/>
      <c r="F89" s="335"/>
      <c r="G89" s="335"/>
      <c r="H89" s="335"/>
      <c r="I89" s="335"/>
      <c r="J89" s="336"/>
    </row>
    <row r="90" spans="1:21" ht="27">
      <c r="A90" s="174" t="s">
        <v>317</v>
      </c>
      <c r="B90" s="337" t="s">
        <v>12</v>
      </c>
      <c r="C90" s="338"/>
      <c r="D90" s="339"/>
      <c r="E90" s="337" t="s">
        <v>13</v>
      </c>
      <c r="F90" s="338"/>
      <c r="G90" s="339"/>
      <c r="H90" s="337" t="s">
        <v>14</v>
      </c>
      <c r="I90" s="338"/>
      <c r="J90" s="339"/>
      <c r="O90" s="178" t="s">
        <v>15</v>
      </c>
      <c r="P90" s="178" t="s">
        <v>16</v>
      </c>
      <c r="Q90" s="178" t="s">
        <v>17</v>
      </c>
      <c r="R90" s="188" t="s">
        <v>91</v>
      </c>
      <c r="S90" s="188" t="s">
        <v>92</v>
      </c>
      <c r="T90" s="188" t="s">
        <v>93</v>
      </c>
      <c r="U90" s="188" t="s">
        <v>340</v>
      </c>
    </row>
    <row r="91" spans="1:21">
      <c r="A91" s="174" t="s">
        <v>318</v>
      </c>
      <c r="B91" s="178" t="s">
        <v>15</v>
      </c>
      <c r="C91" s="178" t="s">
        <v>16</v>
      </c>
      <c r="D91" s="178" t="s">
        <v>17</v>
      </c>
      <c r="E91" s="178" t="s">
        <v>15</v>
      </c>
      <c r="F91" s="178" t="s">
        <v>16</v>
      </c>
      <c r="G91" s="178" t="s">
        <v>17</v>
      </c>
      <c r="H91" s="178" t="s">
        <v>15</v>
      </c>
      <c r="I91" s="178" t="s">
        <v>16</v>
      </c>
      <c r="J91" s="178" t="s">
        <v>17</v>
      </c>
      <c r="L91">
        <v>2015</v>
      </c>
      <c r="M91" s="188">
        <v>159</v>
      </c>
      <c r="N91" t="s">
        <v>95</v>
      </c>
      <c r="O91">
        <f>H63</f>
        <v>6297</v>
      </c>
      <c r="P91">
        <f t="shared" ref="P91:Q91" si="13">I63</f>
        <v>3748</v>
      </c>
      <c r="Q91">
        <f t="shared" si="13"/>
        <v>2549</v>
      </c>
      <c r="R91">
        <f>H66</f>
        <v>1737</v>
      </c>
      <c r="S91">
        <f>I65</f>
        <v>1136</v>
      </c>
      <c r="T91">
        <f>I64</f>
        <v>908</v>
      </c>
      <c r="U91">
        <f>I67</f>
        <v>762</v>
      </c>
    </row>
    <row r="92" spans="1:21" ht="27">
      <c r="A92" s="175" t="s">
        <v>319</v>
      </c>
      <c r="B92" s="178">
        <v>1</v>
      </c>
      <c r="C92" s="178">
        <v>2</v>
      </c>
      <c r="D92" s="178">
        <v>3</v>
      </c>
      <c r="E92" s="178">
        <v>4</v>
      </c>
      <c r="F92" s="178">
        <v>5</v>
      </c>
      <c r="G92" s="178">
        <v>6</v>
      </c>
      <c r="H92" s="178">
        <v>7</v>
      </c>
      <c r="I92" s="178">
        <v>8</v>
      </c>
      <c r="J92" s="178">
        <v>9</v>
      </c>
      <c r="L92" s="189">
        <v>2014</v>
      </c>
      <c r="M92" s="188">
        <v>159</v>
      </c>
      <c r="N92" t="s">
        <v>95</v>
      </c>
      <c r="O92">
        <f>H95</f>
        <v>5660</v>
      </c>
      <c r="P92">
        <f t="shared" ref="P92:Q92" si="14">I95</f>
        <v>3317</v>
      </c>
      <c r="Q92">
        <f t="shared" si="14"/>
        <v>2343</v>
      </c>
      <c r="R92">
        <f>H98</f>
        <v>1615</v>
      </c>
      <c r="S92">
        <f>H97</f>
        <v>1671</v>
      </c>
      <c r="T92">
        <f>H96</f>
        <v>1268</v>
      </c>
      <c r="U92">
        <f>H99</f>
        <v>1106</v>
      </c>
    </row>
    <row r="93" spans="1:21">
      <c r="A93" s="176"/>
      <c r="J93" s="177"/>
      <c r="L93">
        <v>2013</v>
      </c>
      <c r="M93" s="188">
        <v>159</v>
      </c>
      <c r="N93" t="s">
        <v>95</v>
      </c>
      <c r="O93">
        <f>H126</f>
        <v>5218</v>
      </c>
      <c r="P93">
        <f t="shared" ref="P93:Q93" si="15">I126</f>
        <v>3075</v>
      </c>
      <c r="Q93">
        <f t="shared" si="15"/>
        <v>2143</v>
      </c>
      <c r="R93">
        <f>H129</f>
        <v>1414</v>
      </c>
      <c r="S93">
        <f>H128</f>
        <v>1554</v>
      </c>
      <c r="T93">
        <f>H127</f>
        <v>1178</v>
      </c>
      <c r="U93">
        <f>H130</f>
        <v>1072</v>
      </c>
    </row>
    <row r="94" spans="1:21" ht="13.5" customHeight="1">
      <c r="A94" s="325" t="s">
        <v>334</v>
      </c>
      <c r="B94" s="326"/>
      <c r="C94" s="326"/>
      <c r="D94" s="326"/>
      <c r="E94" s="326"/>
      <c r="F94" s="326"/>
      <c r="G94" s="326"/>
      <c r="H94" s="326"/>
      <c r="I94" s="326"/>
      <c r="J94" s="327"/>
      <c r="L94">
        <v>2012</v>
      </c>
      <c r="M94" s="188">
        <v>159</v>
      </c>
      <c r="N94" t="s">
        <v>95</v>
      </c>
      <c r="O94">
        <f>H156</f>
        <v>4893</v>
      </c>
      <c r="P94">
        <f t="shared" ref="P94:Q94" si="16">I156</f>
        <v>2843</v>
      </c>
      <c r="Q94">
        <f t="shared" si="16"/>
        <v>2050</v>
      </c>
      <c r="R94">
        <f>H159</f>
        <v>1265</v>
      </c>
      <c r="S94">
        <f>H158</f>
        <v>1477</v>
      </c>
      <c r="T94">
        <f>H157</f>
        <v>1089</v>
      </c>
      <c r="U94">
        <f>H160</f>
        <v>1062</v>
      </c>
    </row>
    <row r="95" spans="1:21">
      <c r="A95" s="179" t="s">
        <v>28</v>
      </c>
      <c r="B95" s="179">
        <v>122279</v>
      </c>
      <c r="C95" s="179">
        <v>62812</v>
      </c>
      <c r="D95" s="179">
        <v>59467</v>
      </c>
      <c r="E95" s="179">
        <v>116596</v>
      </c>
      <c r="F95" s="179">
        <v>59478</v>
      </c>
      <c r="G95" s="179">
        <v>57118</v>
      </c>
      <c r="H95" s="179">
        <v>5660</v>
      </c>
      <c r="I95" s="179">
        <v>3317</v>
      </c>
      <c r="J95" s="179">
        <v>2343</v>
      </c>
      <c r="L95" s="190">
        <v>2011</v>
      </c>
      <c r="M95" s="188">
        <v>159</v>
      </c>
      <c r="N95" t="s">
        <v>95</v>
      </c>
      <c r="O95">
        <f>H187</f>
        <v>4656</v>
      </c>
      <c r="P95">
        <f t="shared" ref="P95:Q95" si="17">I187</f>
        <v>2780</v>
      </c>
      <c r="Q95">
        <f t="shared" si="17"/>
        <v>1876</v>
      </c>
      <c r="R95">
        <f>H190</f>
        <v>948</v>
      </c>
      <c r="S95">
        <f>H189</f>
        <v>1229</v>
      </c>
      <c r="T95">
        <f>I188</f>
        <v>482</v>
      </c>
      <c r="U95">
        <f>H191</f>
        <v>1695</v>
      </c>
    </row>
    <row r="96" spans="1:21" ht="54">
      <c r="A96" s="179" t="s">
        <v>321</v>
      </c>
      <c r="B96" s="179">
        <v>12974</v>
      </c>
      <c r="C96" s="179">
        <v>6897</v>
      </c>
      <c r="D96" s="179">
        <v>6077</v>
      </c>
      <c r="E96" s="179">
        <v>11702</v>
      </c>
      <c r="F96" s="179">
        <v>6154</v>
      </c>
      <c r="G96" s="179">
        <v>5548</v>
      </c>
      <c r="H96" s="179">
        <v>1268</v>
      </c>
      <c r="I96" s="179">
        <v>740</v>
      </c>
      <c r="J96" s="179">
        <v>528</v>
      </c>
      <c r="L96" s="190"/>
      <c r="R96" s="324" t="s">
        <v>85</v>
      </c>
      <c r="S96" s="324"/>
      <c r="T96" s="324"/>
      <c r="U96" s="324"/>
    </row>
    <row r="97" spans="1:21" ht="54">
      <c r="A97" s="179" t="s">
        <v>322</v>
      </c>
      <c r="B97" s="179">
        <v>80061</v>
      </c>
      <c r="C97" s="179">
        <v>39829</v>
      </c>
      <c r="D97" s="179">
        <v>40232</v>
      </c>
      <c r="E97" s="179">
        <v>78383</v>
      </c>
      <c r="F97" s="179">
        <v>38844</v>
      </c>
      <c r="G97" s="179">
        <v>39539</v>
      </c>
      <c r="H97" s="179">
        <v>1671</v>
      </c>
      <c r="I97" s="179">
        <v>980</v>
      </c>
      <c r="J97" s="179">
        <v>691</v>
      </c>
      <c r="L97">
        <v>2015</v>
      </c>
      <c r="M97" s="188">
        <v>159</v>
      </c>
      <c r="N97" t="s">
        <v>95</v>
      </c>
      <c r="O97">
        <f>O91</f>
        <v>6297</v>
      </c>
      <c r="P97">
        <f t="shared" ref="P97:Q97" si="18">P91</f>
        <v>3748</v>
      </c>
      <c r="Q97">
        <f t="shared" si="18"/>
        <v>2549</v>
      </c>
      <c r="R97" s="192">
        <f>R91/$O$91*100</f>
        <v>27.584564078132445</v>
      </c>
      <c r="S97" s="192">
        <f t="shared" ref="S97:U97" si="19">S91/$O$91*100</f>
        <v>18.040336668254724</v>
      </c>
      <c r="T97" s="192">
        <f t="shared" si="19"/>
        <v>14.419564872161347</v>
      </c>
      <c r="U97" s="192">
        <f t="shared" si="19"/>
        <v>12.10100047641734</v>
      </c>
    </row>
    <row r="98" spans="1:21" ht="67.5">
      <c r="A98" s="179" t="s">
        <v>323</v>
      </c>
      <c r="B98" s="179">
        <v>17989</v>
      </c>
      <c r="C98" s="179">
        <v>9839</v>
      </c>
      <c r="D98" s="179">
        <v>8150</v>
      </c>
      <c r="E98" s="179">
        <v>16365</v>
      </c>
      <c r="F98" s="179">
        <v>8939</v>
      </c>
      <c r="G98" s="179">
        <v>7426</v>
      </c>
      <c r="H98" s="179">
        <v>1615</v>
      </c>
      <c r="I98" s="179">
        <v>894</v>
      </c>
      <c r="J98" s="179">
        <v>721</v>
      </c>
      <c r="L98" s="189">
        <v>2014</v>
      </c>
      <c r="M98" s="188">
        <v>159</v>
      </c>
      <c r="N98" t="s">
        <v>95</v>
      </c>
      <c r="O98">
        <f t="shared" ref="O98:Q98" si="20">O92</f>
        <v>5660</v>
      </c>
      <c r="P98">
        <f t="shared" si="20"/>
        <v>3317</v>
      </c>
      <c r="Q98">
        <f t="shared" si="20"/>
        <v>2343</v>
      </c>
      <c r="R98" s="2">
        <f>R92/$O$92*100</f>
        <v>28.533568904593636</v>
      </c>
      <c r="S98" s="2">
        <f t="shared" ref="S98:U98" si="21">S92/$O$92*100</f>
        <v>29.522968197879855</v>
      </c>
      <c r="T98" s="2">
        <f t="shared" si="21"/>
        <v>22.402826855123674</v>
      </c>
      <c r="U98" s="2">
        <f t="shared" si="21"/>
        <v>19.540636042402827</v>
      </c>
    </row>
    <row r="99" spans="1:21" ht="27">
      <c r="A99" s="179" t="s">
        <v>324</v>
      </c>
      <c r="B99" s="179">
        <v>11255</v>
      </c>
      <c r="C99" s="179">
        <v>6247</v>
      </c>
      <c r="D99" s="179">
        <v>5008</v>
      </c>
      <c r="E99" s="179">
        <v>10146</v>
      </c>
      <c r="F99" s="179">
        <v>5541</v>
      </c>
      <c r="G99" s="179">
        <v>4605</v>
      </c>
      <c r="H99" s="179">
        <v>1106</v>
      </c>
      <c r="I99" s="179">
        <v>703</v>
      </c>
      <c r="J99" s="179">
        <v>403</v>
      </c>
      <c r="L99">
        <v>2013</v>
      </c>
      <c r="M99" s="188">
        <v>159</v>
      </c>
      <c r="N99" t="s">
        <v>95</v>
      </c>
      <c r="O99">
        <f t="shared" ref="O99:Q99" si="22">O93</f>
        <v>5218</v>
      </c>
      <c r="P99">
        <f t="shared" si="22"/>
        <v>3075</v>
      </c>
      <c r="Q99">
        <f t="shared" si="22"/>
        <v>2143</v>
      </c>
      <c r="R99" s="2">
        <f>R93/$O$93*100</f>
        <v>27.098505174396319</v>
      </c>
      <c r="S99" s="2">
        <f t="shared" ref="S99:U99" si="23">S93/$O$93*100</f>
        <v>29.781525488692985</v>
      </c>
      <c r="T99" s="2">
        <f t="shared" si="23"/>
        <v>22.575699501724799</v>
      </c>
      <c r="U99" s="2">
        <f t="shared" si="23"/>
        <v>20.544269835185894</v>
      </c>
    </row>
    <row r="100" spans="1:21">
      <c r="L100">
        <v>2012</v>
      </c>
      <c r="M100" s="188">
        <v>159</v>
      </c>
      <c r="N100" t="s">
        <v>95</v>
      </c>
      <c r="O100">
        <f t="shared" ref="O100:Q100" si="24">O94</f>
        <v>4893</v>
      </c>
      <c r="P100">
        <f t="shared" si="24"/>
        <v>2843</v>
      </c>
      <c r="Q100">
        <f t="shared" si="24"/>
        <v>2050</v>
      </c>
      <c r="R100" s="2">
        <f>R94/$O$94*100</f>
        <v>25.853259758839158</v>
      </c>
      <c r="S100" s="2">
        <f t="shared" ref="S100:U100" si="25">S94/$O$94*100</f>
        <v>30.185979971387695</v>
      </c>
      <c r="T100" s="2">
        <f t="shared" si="25"/>
        <v>22.256284488044145</v>
      </c>
      <c r="U100" s="2">
        <f t="shared" si="25"/>
        <v>21.704475781729002</v>
      </c>
    </row>
    <row r="101" spans="1:21">
      <c r="A101" t="s">
        <v>326</v>
      </c>
      <c r="L101" s="190">
        <v>2011</v>
      </c>
      <c r="M101" s="188">
        <v>159</v>
      </c>
      <c r="N101" t="s">
        <v>95</v>
      </c>
      <c r="O101">
        <f t="shared" ref="O101:Q101" si="26">O95</f>
        <v>4656</v>
      </c>
      <c r="P101">
        <f t="shared" si="26"/>
        <v>2780</v>
      </c>
      <c r="Q101">
        <f t="shared" si="26"/>
        <v>1876</v>
      </c>
      <c r="R101" s="2">
        <f>R95/$O$95*100</f>
        <v>20.36082474226804</v>
      </c>
      <c r="S101" s="2">
        <f t="shared" ref="S101:U101" si="27">S95/$O$95*100</f>
        <v>26.396048109965637</v>
      </c>
      <c r="T101" s="2">
        <f t="shared" si="27"/>
        <v>10.352233676975946</v>
      </c>
      <c r="U101" s="2">
        <f t="shared" si="27"/>
        <v>36.404639175257728</v>
      </c>
    </row>
    <row r="104" spans="1:21">
      <c r="A104" s="187">
        <v>2013</v>
      </c>
    </row>
    <row r="105" spans="1:21">
      <c r="A105" s="171" t="s">
        <v>308</v>
      </c>
    </row>
    <row r="106" spans="1:21">
      <c r="A106" s="171" t="s">
        <v>309</v>
      </c>
    </row>
    <row r="108" spans="1:21">
      <c r="A108" s="172" t="s">
        <v>4</v>
      </c>
    </row>
    <row r="110" spans="1:21">
      <c r="A110" t="s">
        <v>310</v>
      </c>
    </row>
    <row r="111" spans="1:21">
      <c r="A111" t="s">
        <v>311</v>
      </c>
    </row>
    <row r="113" spans="1:10">
      <c r="A113" t="s">
        <v>312</v>
      </c>
    </row>
    <row r="114" spans="1:10">
      <c r="A114" t="s">
        <v>336</v>
      </c>
    </row>
    <row r="116" spans="1:10">
      <c r="A116" t="s">
        <v>314</v>
      </c>
    </row>
    <row r="118" spans="1:10" ht="27">
      <c r="A118" s="173" t="s">
        <v>130</v>
      </c>
      <c r="B118" s="328" t="s">
        <v>11</v>
      </c>
      <c r="C118" s="329"/>
      <c r="D118" s="329"/>
      <c r="E118" s="329"/>
      <c r="F118" s="329"/>
      <c r="G118" s="329"/>
      <c r="H118" s="329"/>
      <c r="I118" s="329"/>
      <c r="J118" s="330"/>
    </row>
    <row r="119" spans="1:10" ht="27">
      <c r="A119" s="174" t="s">
        <v>315</v>
      </c>
      <c r="B119" s="331"/>
      <c r="C119" s="332"/>
      <c r="D119" s="332"/>
      <c r="E119" s="332"/>
      <c r="F119" s="332"/>
      <c r="G119" s="332"/>
      <c r="H119" s="332"/>
      <c r="I119" s="332"/>
      <c r="J119" s="333"/>
    </row>
    <row r="120" spans="1:10" ht="27">
      <c r="A120" s="174" t="s">
        <v>316</v>
      </c>
      <c r="B120" s="334"/>
      <c r="C120" s="335"/>
      <c r="D120" s="335"/>
      <c r="E120" s="335"/>
      <c r="F120" s="335"/>
      <c r="G120" s="335"/>
      <c r="H120" s="335"/>
      <c r="I120" s="335"/>
      <c r="J120" s="336"/>
    </row>
    <row r="121" spans="1:10" ht="27">
      <c r="A121" s="174" t="s">
        <v>317</v>
      </c>
      <c r="B121" s="337" t="s">
        <v>12</v>
      </c>
      <c r="C121" s="338"/>
      <c r="D121" s="339"/>
      <c r="E121" s="337" t="s">
        <v>13</v>
      </c>
      <c r="F121" s="338"/>
      <c r="G121" s="339"/>
      <c r="H121" s="337" t="s">
        <v>14</v>
      </c>
      <c r="I121" s="338"/>
      <c r="J121" s="339"/>
    </row>
    <row r="122" spans="1:10">
      <c r="A122" s="174" t="s">
        <v>318</v>
      </c>
      <c r="B122" s="178" t="s">
        <v>15</v>
      </c>
      <c r="C122" s="178" t="s">
        <v>16</v>
      </c>
      <c r="D122" s="178" t="s">
        <v>17</v>
      </c>
      <c r="E122" s="178" t="s">
        <v>15</v>
      </c>
      <c r="F122" s="178" t="s">
        <v>16</v>
      </c>
      <c r="G122" s="178" t="s">
        <v>17</v>
      </c>
      <c r="H122" s="178" t="s">
        <v>15</v>
      </c>
      <c r="I122" s="178" t="s">
        <v>16</v>
      </c>
      <c r="J122" s="178" t="s">
        <v>17</v>
      </c>
    </row>
    <row r="123" spans="1:10" ht="27">
      <c r="A123" s="175" t="s">
        <v>319</v>
      </c>
      <c r="B123" s="178">
        <v>1</v>
      </c>
      <c r="C123" s="178">
        <v>2</v>
      </c>
      <c r="D123" s="178">
        <v>3</v>
      </c>
      <c r="E123" s="178">
        <v>4</v>
      </c>
      <c r="F123" s="178">
        <v>5</v>
      </c>
      <c r="G123" s="178">
        <v>6</v>
      </c>
      <c r="H123" s="178">
        <v>7</v>
      </c>
      <c r="I123" s="178">
        <v>8</v>
      </c>
      <c r="J123" s="178">
        <v>9</v>
      </c>
    </row>
    <row r="124" spans="1:10">
      <c r="A124" s="176"/>
      <c r="J124" s="177"/>
    </row>
    <row r="125" spans="1:10" ht="13.5" customHeight="1">
      <c r="A125" s="325" t="s">
        <v>334</v>
      </c>
      <c r="B125" s="326"/>
      <c r="C125" s="326"/>
      <c r="D125" s="326"/>
      <c r="E125" s="326"/>
      <c r="F125" s="326"/>
      <c r="G125" s="326"/>
      <c r="H125" s="326"/>
      <c r="I125" s="326"/>
      <c r="J125" s="327"/>
    </row>
    <row r="126" spans="1:10">
      <c r="A126" s="179" t="s">
        <v>28</v>
      </c>
      <c r="B126" s="179">
        <v>120756</v>
      </c>
      <c r="C126" s="179">
        <v>62382</v>
      </c>
      <c r="D126" s="179">
        <v>58374</v>
      </c>
      <c r="E126" s="179">
        <v>115496</v>
      </c>
      <c r="F126" s="179">
        <v>59281</v>
      </c>
      <c r="G126" s="179">
        <v>56215</v>
      </c>
      <c r="H126" s="179">
        <v>5218</v>
      </c>
      <c r="I126" s="179">
        <v>3075</v>
      </c>
      <c r="J126" s="179">
        <v>2143</v>
      </c>
    </row>
    <row r="127" spans="1:10" ht="54">
      <c r="A127" s="179" t="s">
        <v>321</v>
      </c>
      <c r="B127" s="179">
        <v>12943</v>
      </c>
      <c r="C127" s="179">
        <v>6857</v>
      </c>
      <c r="D127" s="179">
        <v>6086</v>
      </c>
      <c r="E127" s="179">
        <v>11759</v>
      </c>
      <c r="F127" s="179">
        <v>6150</v>
      </c>
      <c r="G127" s="179">
        <v>5609</v>
      </c>
      <c r="H127" s="179">
        <v>1178</v>
      </c>
      <c r="I127" s="179">
        <v>702</v>
      </c>
      <c r="J127" s="179">
        <v>476</v>
      </c>
    </row>
    <row r="128" spans="1:10" ht="54">
      <c r="A128" s="179" t="s">
        <v>322</v>
      </c>
      <c r="B128" s="179">
        <v>78734</v>
      </c>
      <c r="C128" s="179">
        <v>39502</v>
      </c>
      <c r="D128" s="179">
        <v>39232</v>
      </c>
      <c r="E128" s="179">
        <v>77168</v>
      </c>
      <c r="F128" s="179">
        <v>38591</v>
      </c>
      <c r="G128" s="179">
        <v>38577</v>
      </c>
      <c r="H128" s="179">
        <v>1554</v>
      </c>
      <c r="I128" s="179">
        <v>904</v>
      </c>
      <c r="J128" s="179">
        <v>650</v>
      </c>
    </row>
    <row r="129" spans="1:10" ht="67.5">
      <c r="A129" s="179" t="s">
        <v>323</v>
      </c>
      <c r="B129" s="179">
        <v>16863</v>
      </c>
      <c r="C129" s="179">
        <v>9297</v>
      </c>
      <c r="D129" s="179">
        <v>7566</v>
      </c>
      <c r="E129" s="179">
        <v>15430</v>
      </c>
      <c r="F129" s="179">
        <v>8497</v>
      </c>
      <c r="G129" s="179">
        <v>6933</v>
      </c>
      <c r="H129" s="179">
        <v>1414</v>
      </c>
      <c r="I129" s="179">
        <v>791</v>
      </c>
      <c r="J129" s="179">
        <v>623</v>
      </c>
    </row>
    <row r="130" spans="1:10" ht="27">
      <c r="A130" s="179" t="s">
        <v>324</v>
      </c>
      <c r="B130" s="179">
        <v>12216</v>
      </c>
      <c r="C130" s="179">
        <v>6726</v>
      </c>
      <c r="D130" s="179">
        <v>5490</v>
      </c>
      <c r="E130" s="179">
        <v>11139</v>
      </c>
      <c r="F130" s="179">
        <v>6043</v>
      </c>
      <c r="G130" s="179">
        <v>5096</v>
      </c>
      <c r="H130" s="179">
        <v>1072</v>
      </c>
      <c r="I130" s="179">
        <v>678</v>
      </c>
      <c r="J130" s="179">
        <v>394</v>
      </c>
    </row>
    <row r="132" spans="1:10">
      <c r="A132" t="s">
        <v>326</v>
      </c>
    </row>
    <row r="134" spans="1:10">
      <c r="A134" s="187">
        <v>2012</v>
      </c>
    </row>
    <row r="135" spans="1:10">
      <c r="A135" s="171" t="s">
        <v>337</v>
      </c>
    </row>
    <row r="136" spans="1:10">
      <c r="A136" s="171" t="s">
        <v>309</v>
      </c>
    </row>
    <row r="138" spans="1:10">
      <c r="A138" s="172" t="s">
        <v>4</v>
      </c>
    </row>
    <row r="140" spans="1:10">
      <c r="A140" t="s">
        <v>310</v>
      </c>
    </row>
    <row r="141" spans="1:10">
      <c r="A141" t="s">
        <v>311</v>
      </c>
    </row>
    <row r="143" spans="1:10">
      <c r="A143" t="s">
        <v>312</v>
      </c>
    </row>
    <row r="144" spans="1:10">
      <c r="A144" t="s">
        <v>338</v>
      </c>
    </row>
    <row r="146" spans="1:10">
      <c r="A146" t="s">
        <v>314</v>
      </c>
    </row>
    <row r="148" spans="1:10" ht="27">
      <c r="A148" s="173" t="s">
        <v>130</v>
      </c>
      <c r="B148" s="328" t="s">
        <v>11</v>
      </c>
      <c r="C148" s="329"/>
      <c r="D148" s="329"/>
      <c r="E148" s="329"/>
      <c r="F148" s="329"/>
      <c r="G148" s="329"/>
      <c r="H148" s="329"/>
      <c r="I148" s="329"/>
      <c r="J148" s="330"/>
    </row>
    <row r="149" spans="1:10" ht="27">
      <c r="A149" s="174" t="s">
        <v>315</v>
      </c>
      <c r="B149" s="331"/>
      <c r="C149" s="332"/>
      <c r="D149" s="332"/>
      <c r="E149" s="332"/>
      <c r="F149" s="332"/>
      <c r="G149" s="332"/>
      <c r="H149" s="332"/>
      <c r="I149" s="332"/>
      <c r="J149" s="333"/>
    </row>
    <row r="150" spans="1:10" ht="27">
      <c r="A150" s="174" t="s">
        <v>316</v>
      </c>
      <c r="B150" s="334"/>
      <c r="C150" s="335"/>
      <c r="D150" s="335"/>
      <c r="E150" s="335"/>
      <c r="F150" s="335"/>
      <c r="G150" s="335"/>
      <c r="H150" s="335"/>
      <c r="I150" s="335"/>
      <c r="J150" s="336"/>
    </row>
    <row r="151" spans="1:10" ht="27">
      <c r="A151" s="174" t="s">
        <v>317</v>
      </c>
      <c r="B151" s="337" t="s">
        <v>12</v>
      </c>
      <c r="C151" s="338"/>
      <c r="D151" s="339"/>
      <c r="E151" s="337" t="s">
        <v>13</v>
      </c>
      <c r="F151" s="338"/>
      <c r="G151" s="339"/>
      <c r="H151" s="337" t="s">
        <v>14</v>
      </c>
      <c r="I151" s="338"/>
      <c r="J151" s="339"/>
    </row>
    <row r="152" spans="1:10">
      <c r="A152" s="174" t="s">
        <v>318</v>
      </c>
      <c r="B152" s="178" t="s">
        <v>15</v>
      </c>
      <c r="C152" s="178" t="s">
        <v>16</v>
      </c>
      <c r="D152" s="178" t="s">
        <v>17</v>
      </c>
      <c r="E152" s="178" t="s">
        <v>15</v>
      </c>
      <c r="F152" s="178" t="s">
        <v>16</v>
      </c>
      <c r="G152" s="178" t="s">
        <v>17</v>
      </c>
      <c r="H152" s="178" t="s">
        <v>15</v>
      </c>
      <c r="I152" s="178" t="s">
        <v>16</v>
      </c>
      <c r="J152" s="178" t="s">
        <v>17</v>
      </c>
    </row>
    <row r="153" spans="1:10" ht="27">
      <c r="A153" s="175" t="s">
        <v>319</v>
      </c>
      <c r="B153" s="178">
        <v>1</v>
      </c>
      <c r="C153" s="178">
        <v>2</v>
      </c>
      <c r="D153" s="178">
        <v>3</v>
      </c>
      <c r="E153" s="178">
        <v>4</v>
      </c>
      <c r="F153" s="178">
        <v>5</v>
      </c>
      <c r="G153" s="178">
        <v>6</v>
      </c>
      <c r="H153" s="178">
        <v>7</v>
      </c>
      <c r="I153" s="178">
        <v>8</v>
      </c>
      <c r="J153" s="178">
        <v>9</v>
      </c>
    </row>
    <row r="154" spans="1:10">
      <c r="A154" s="176"/>
      <c r="J154" s="177"/>
    </row>
    <row r="155" spans="1:10" ht="13.5" customHeight="1">
      <c r="A155" s="325" t="s">
        <v>334</v>
      </c>
      <c r="B155" s="326"/>
      <c r="C155" s="326"/>
      <c r="D155" s="326"/>
      <c r="E155" s="326"/>
      <c r="F155" s="326"/>
      <c r="G155" s="326"/>
      <c r="H155" s="326"/>
      <c r="I155" s="326"/>
      <c r="J155" s="327"/>
    </row>
    <row r="156" spans="1:10">
      <c r="A156" s="179" t="s">
        <v>28</v>
      </c>
      <c r="B156" s="179">
        <v>120261</v>
      </c>
      <c r="C156" s="179">
        <v>62381</v>
      </c>
      <c r="D156" s="179">
        <v>57880</v>
      </c>
      <c r="E156" s="179">
        <v>115341</v>
      </c>
      <c r="F156" s="179">
        <v>59522</v>
      </c>
      <c r="G156" s="179">
        <v>55819</v>
      </c>
      <c r="H156" s="179">
        <v>4893</v>
      </c>
      <c r="I156" s="179">
        <v>2843</v>
      </c>
      <c r="J156" s="179">
        <v>2050</v>
      </c>
    </row>
    <row r="157" spans="1:10" ht="54">
      <c r="A157" s="179" t="s">
        <v>321</v>
      </c>
      <c r="B157" s="179">
        <v>13187</v>
      </c>
      <c r="C157" s="179">
        <v>7006</v>
      </c>
      <c r="D157" s="179">
        <v>6181</v>
      </c>
      <c r="E157" s="179">
        <v>12092</v>
      </c>
      <c r="F157" s="179">
        <v>6347</v>
      </c>
      <c r="G157" s="179">
        <v>5745</v>
      </c>
      <c r="H157" s="179">
        <v>1089</v>
      </c>
      <c r="I157" s="179">
        <v>654</v>
      </c>
      <c r="J157" s="179">
        <v>435</v>
      </c>
    </row>
    <row r="158" spans="1:10" ht="54">
      <c r="A158" s="179" t="s">
        <v>322</v>
      </c>
      <c r="B158" s="179">
        <v>77060</v>
      </c>
      <c r="C158" s="179">
        <v>38996</v>
      </c>
      <c r="D158" s="179">
        <v>38064</v>
      </c>
      <c r="E158" s="179">
        <v>75573</v>
      </c>
      <c r="F158" s="179">
        <v>38127</v>
      </c>
      <c r="G158" s="179">
        <v>37446</v>
      </c>
      <c r="H158" s="179">
        <v>1477</v>
      </c>
      <c r="I158" s="179">
        <v>863</v>
      </c>
      <c r="J158" s="179">
        <v>614</v>
      </c>
    </row>
    <row r="159" spans="1:10" ht="67.5">
      <c r="A159" s="179" t="s">
        <v>323</v>
      </c>
      <c r="B159" s="179">
        <v>15977</v>
      </c>
      <c r="C159" s="179">
        <v>8937</v>
      </c>
      <c r="D159" s="179">
        <v>7040</v>
      </c>
      <c r="E159" s="179">
        <v>14709</v>
      </c>
      <c r="F159" s="179">
        <v>8250</v>
      </c>
      <c r="G159" s="179">
        <v>6459</v>
      </c>
      <c r="H159" s="179">
        <v>1265</v>
      </c>
      <c r="I159" s="179">
        <v>687</v>
      </c>
      <c r="J159" s="179">
        <v>578</v>
      </c>
    </row>
    <row r="160" spans="1:10" ht="27">
      <c r="A160" s="179" t="s">
        <v>324</v>
      </c>
      <c r="B160" s="179">
        <v>14037</v>
      </c>
      <c r="C160" s="179">
        <v>7442</v>
      </c>
      <c r="D160" s="179">
        <v>6595</v>
      </c>
      <c r="E160" s="179">
        <v>12967</v>
      </c>
      <c r="F160" s="179">
        <v>6798</v>
      </c>
      <c r="G160" s="179">
        <v>6169</v>
      </c>
      <c r="H160" s="179">
        <v>1062</v>
      </c>
      <c r="I160" s="179">
        <v>639</v>
      </c>
      <c r="J160" s="179">
        <v>423</v>
      </c>
    </row>
    <row r="162" spans="1:1">
      <c r="A162" t="s">
        <v>326</v>
      </c>
    </row>
    <row r="164" spans="1:1">
      <c r="A164" s="187">
        <v>2011</v>
      </c>
    </row>
    <row r="166" spans="1:1">
      <c r="A166" s="171" t="s">
        <v>337</v>
      </c>
    </row>
    <row r="167" spans="1:1">
      <c r="A167" s="171" t="s">
        <v>309</v>
      </c>
    </row>
    <row r="169" spans="1:1">
      <c r="A169" s="172" t="s">
        <v>4</v>
      </c>
    </row>
    <row r="171" spans="1:1">
      <c r="A171" t="s">
        <v>310</v>
      </c>
    </row>
    <row r="172" spans="1:1">
      <c r="A172" t="s">
        <v>311</v>
      </c>
    </row>
    <row r="174" spans="1:1">
      <c r="A174" t="s">
        <v>312</v>
      </c>
    </row>
    <row r="175" spans="1:1">
      <c r="A175" t="s">
        <v>339</v>
      </c>
    </row>
    <row r="177" spans="1:10">
      <c r="A177" t="s">
        <v>314</v>
      </c>
    </row>
    <row r="179" spans="1:10" ht="27">
      <c r="A179" s="173" t="s">
        <v>130</v>
      </c>
      <c r="B179" s="328" t="s">
        <v>11</v>
      </c>
      <c r="C179" s="329"/>
      <c r="D179" s="329"/>
      <c r="E179" s="329"/>
      <c r="F179" s="329"/>
      <c r="G179" s="329"/>
      <c r="H179" s="329"/>
      <c r="I179" s="329"/>
      <c r="J179" s="330"/>
    </row>
    <row r="180" spans="1:10" ht="27">
      <c r="A180" s="174" t="s">
        <v>315</v>
      </c>
      <c r="B180" s="331"/>
      <c r="C180" s="332"/>
      <c r="D180" s="332"/>
      <c r="E180" s="332"/>
      <c r="F180" s="332"/>
      <c r="G180" s="332"/>
      <c r="H180" s="332"/>
      <c r="I180" s="332"/>
      <c r="J180" s="333"/>
    </row>
    <row r="181" spans="1:10" ht="27">
      <c r="A181" s="174" t="s">
        <v>316</v>
      </c>
      <c r="B181" s="334"/>
      <c r="C181" s="335"/>
      <c r="D181" s="335"/>
      <c r="E181" s="335"/>
      <c r="F181" s="335"/>
      <c r="G181" s="335"/>
      <c r="H181" s="335"/>
      <c r="I181" s="335"/>
      <c r="J181" s="336"/>
    </row>
    <row r="182" spans="1:10" ht="27">
      <c r="A182" s="174" t="s">
        <v>317</v>
      </c>
      <c r="B182" s="337" t="s">
        <v>12</v>
      </c>
      <c r="C182" s="338"/>
      <c r="D182" s="339"/>
      <c r="E182" s="337" t="s">
        <v>13</v>
      </c>
      <c r="F182" s="338"/>
      <c r="G182" s="339"/>
      <c r="H182" s="337" t="s">
        <v>14</v>
      </c>
      <c r="I182" s="338"/>
      <c r="J182" s="339"/>
    </row>
    <row r="183" spans="1:10">
      <c r="A183" s="174" t="s">
        <v>318</v>
      </c>
      <c r="B183" s="178" t="s">
        <v>15</v>
      </c>
      <c r="C183" s="178" t="s">
        <v>16</v>
      </c>
      <c r="D183" s="178" t="s">
        <v>17</v>
      </c>
      <c r="E183" s="178" t="s">
        <v>15</v>
      </c>
      <c r="F183" s="178" t="s">
        <v>16</v>
      </c>
      <c r="G183" s="178" t="s">
        <v>17</v>
      </c>
      <c r="H183" s="178" t="s">
        <v>15</v>
      </c>
      <c r="I183" s="178" t="s">
        <v>16</v>
      </c>
      <c r="J183" s="178" t="s">
        <v>17</v>
      </c>
    </row>
    <row r="184" spans="1:10" ht="27">
      <c r="A184" s="175" t="s">
        <v>319</v>
      </c>
      <c r="B184" s="178">
        <v>1</v>
      </c>
      <c r="C184" s="178">
        <v>2</v>
      </c>
      <c r="D184" s="178">
        <v>3</v>
      </c>
      <c r="E184" s="178">
        <v>4</v>
      </c>
      <c r="F184" s="178">
        <v>5</v>
      </c>
      <c r="G184" s="178">
        <v>6</v>
      </c>
      <c r="H184" s="178">
        <v>7</v>
      </c>
      <c r="I184" s="178">
        <v>8</v>
      </c>
      <c r="J184" s="178">
        <v>9</v>
      </c>
    </row>
    <row r="185" spans="1:10">
      <c r="A185" s="176"/>
      <c r="J185" s="177"/>
    </row>
    <row r="186" spans="1:10" ht="13.5" customHeight="1">
      <c r="A186" s="325" t="s">
        <v>334</v>
      </c>
      <c r="B186" s="326"/>
      <c r="C186" s="326"/>
      <c r="D186" s="326"/>
      <c r="E186" s="326"/>
      <c r="F186" s="326"/>
      <c r="G186" s="326"/>
      <c r="H186" s="326"/>
      <c r="I186" s="326"/>
      <c r="J186" s="327"/>
    </row>
    <row r="187" spans="1:10">
      <c r="A187" s="179" t="s">
        <v>28</v>
      </c>
      <c r="B187" s="179">
        <v>118574</v>
      </c>
      <c r="C187" s="179">
        <v>61940</v>
      </c>
      <c r="D187" s="179">
        <v>56634</v>
      </c>
      <c r="E187" s="179">
        <v>113889</v>
      </c>
      <c r="F187" s="179">
        <v>59137</v>
      </c>
      <c r="G187" s="179">
        <v>54752</v>
      </c>
      <c r="H187" s="179">
        <v>4656</v>
      </c>
      <c r="I187" s="179">
        <v>2780</v>
      </c>
      <c r="J187" s="179">
        <v>1876</v>
      </c>
    </row>
    <row r="188" spans="1:10" ht="54">
      <c r="A188" s="179" t="s">
        <v>321</v>
      </c>
      <c r="B188" s="179">
        <v>8210</v>
      </c>
      <c r="C188" s="179">
        <v>4201</v>
      </c>
      <c r="D188" s="179">
        <v>4009</v>
      </c>
      <c r="E188" s="179">
        <v>7422</v>
      </c>
      <c r="F188" s="179">
        <v>3715</v>
      </c>
      <c r="G188" s="179">
        <v>3707</v>
      </c>
      <c r="H188" s="179">
        <v>784</v>
      </c>
      <c r="I188" s="179">
        <v>482</v>
      </c>
      <c r="J188" s="179">
        <v>302</v>
      </c>
    </row>
    <row r="189" spans="1:10" ht="54">
      <c r="A189" s="179" t="s">
        <v>322</v>
      </c>
      <c r="B189" s="179">
        <v>70718</v>
      </c>
      <c r="C189" s="179">
        <v>36139</v>
      </c>
      <c r="D189" s="179">
        <v>34579</v>
      </c>
      <c r="E189" s="179">
        <v>69480</v>
      </c>
      <c r="F189" s="179">
        <v>35425</v>
      </c>
      <c r="G189" s="179">
        <v>34055</v>
      </c>
      <c r="H189" s="179">
        <v>1229</v>
      </c>
      <c r="I189" s="179">
        <v>707</v>
      </c>
      <c r="J189" s="179">
        <v>522</v>
      </c>
    </row>
    <row r="190" spans="1:10" ht="67.5">
      <c r="A190" s="179" t="s">
        <v>323</v>
      </c>
      <c r="B190" s="179">
        <v>13568</v>
      </c>
      <c r="C190" s="179">
        <v>7785</v>
      </c>
      <c r="D190" s="179">
        <v>5783</v>
      </c>
      <c r="E190" s="179">
        <v>12619</v>
      </c>
      <c r="F190" s="179">
        <v>7246</v>
      </c>
      <c r="G190" s="179">
        <v>5373</v>
      </c>
      <c r="H190" s="179">
        <v>948</v>
      </c>
      <c r="I190" s="179">
        <v>538</v>
      </c>
      <c r="J190" s="179">
        <v>410</v>
      </c>
    </row>
    <row r="191" spans="1:10" ht="27">
      <c r="A191" s="179" t="s">
        <v>324</v>
      </c>
      <c r="B191" s="179">
        <v>26078</v>
      </c>
      <c r="C191" s="179">
        <v>13815</v>
      </c>
      <c r="D191" s="179">
        <v>12263</v>
      </c>
      <c r="E191" s="179">
        <v>24368</v>
      </c>
      <c r="F191" s="179">
        <v>12751</v>
      </c>
      <c r="G191" s="179">
        <v>11617</v>
      </c>
      <c r="H191" s="179">
        <v>1695</v>
      </c>
      <c r="I191" s="179">
        <v>1053</v>
      </c>
      <c r="J191" s="179">
        <v>642</v>
      </c>
    </row>
    <row r="193" spans="1:59">
      <c r="A193" t="s">
        <v>326</v>
      </c>
    </row>
    <row r="197" spans="1:59" ht="8.25" customHeight="1">
      <c r="A197" s="272" t="s">
        <v>220</v>
      </c>
      <c r="B197" s="280" t="s">
        <v>86</v>
      </c>
      <c r="C197" s="276">
        <v>2018</v>
      </c>
      <c r="D197" s="277"/>
      <c r="E197" s="277"/>
      <c r="F197" s="277"/>
      <c r="G197" s="277"/>
      <c r="H197" s="277"/>
      <c r="I197" s="278"/>
      <c r="J197" s="276">
        <v>2017</v>
      </c>
      <c r="K197" s="277"/>
      <c r="L197" s="277"/>
      <c r="M197" s="277"/>
      <c r="N197" s="277"/>
      <c r="O197" s="277"/>
      <c r="P197" s="278"/>
      <c r="Q197" s="276">
        <v>2016</v>
      </c>
      <c r="R197" s="277"/>
      <c r="S197" s="277"/>
      <c r="T197" s="277"/>
      <c r="U197" s="277"/>
      <c r="V197" s="277"/>
      <c r="W197" s="278"/>
      <c r="X197" s="276">
        <v>2015</v>
      </c>
      <c r="Y197" s="277"/>
      <c r="Z197" s="277"/>
      <c r="AA197" s="277"/>
      <c r="AB197" s="277"/>
      <c r="AC197" s="277"/>
      <c r="AD197" s="278"/>
      <c r="AE197" s="276">
        <v>2014</v>
      </c>
      <c r="AF197" s="277"/>
      <c r="AG197" s="277"/>
      <c r="AH197" s="277"/>
      <c r="AI197" s="277"/>
      <c r="AJ197" s="277"/>
      <c r="AK197" s="278"/>
      <c r="AL197" s="276">
        <v>2013</v>
      </c>
      <c r="AM197" s="277"/>
      <c r="AN197" s="277"/>
      <c r="AO197" s="277"/>
      <c r="AP197" s="277"/>
      <c r="AQ197" s="277"/>
      <c r="AR197" s="278"/>
      <c r="AS197" s="276">
        <v>2011</v>
      </c>
      <c r="AT197" s="277"/>
      <c r="AU197" s="277"/>
      <c r="AV197" s="277"/>
      <c r="AW197" s="277"/>
      <c r="AX197" s="277"/>
      <c r="AY197" s="278"/>
      <c r="AZ197" s="279">
        <v>2010</v>
      </c>
      <c r="BA197" s="279"/>
      <c r="BB197" s="279"/>
      <c r="BC197" s="279"/>
      <c r="BD197" s="279"/>
      <c r="BE197" s="279"/>
      <c r="BF197" s="276"/>
      <c r="BG197" s="63"/>
    </row>
    <row r="198" spans="1:59" ht="8.25" customHeight="1">
      <c r="A198" s="273"/>
      <c r="B198" s="281"/>
      <c r="C198" s="270" t="s">
        <v>160</v>
      </c>
      <c r="D198" s="270"/>
      <c r="E198" s="270"/>
      <c r="F198" s="267" t="s">
        <v>223</v>
      </c>
      <c r="G198" s="268"/>
      <c r="H198" s="268"/>
      <c r="I198" s="269"/>
      <c r="J198" s="270" t="s">
        <v>160</v>
      </c>
      <c r="K198" s="270"/>
      <c r="L198" s="270"/>
      <c r="M198" s="267" t="s">
        <v>223</v>
      </c>
      <c r="N198" s="268"/>
      <c r="O198" s="268"/>
      <c r="P198" s="269"/>
      <c r="Q198" s="270" t="s">
        <v>160</v>
      </c>
      <c r="R198" s="270"/>
      <c r="S198" s="270"/>
      <c r="T198" s="267" t="s">
        <v>223</v>
      </c>
      <c r="U198" s="268"/>
      <c r="V198" s="268"/>
      <c r="W198" s="269"/>
      <c r="X198" s="270" t="s">
        <v>160</v>
      </c>
      <c r="Y198" s="270"/>
      <c r="Z198" s="270"/>
      <c r="AA198" s="267" t="s">
        <v>223</v>
      </c>
      <c r="AB198" s="268"/>
      <c r="AC198" s="268"/>
      <c r="AD198" s="269"/>
      <c r="AE198" s="270" t="s">
        <v>160</v>
      </c>
      <c r="AF198" s="270"/>
      <c r="AG198" s="270"/>
      <c r="AH198" s="267" t="s">
        <v>223</v>
      </c>
      <c r="AI198" s="268"/>
      <c r="AJ198" s="268"/>
      <c r="AK198" s="269"/>
      <c r="AL198" s="270" t="s">
        <v>160</v>
      </c>
      <c r="AM198" s="270"/>
      <c r="AN198" s="270"/>
      <c r="AO198" s="267" t="s">
        <v>223</v>
      </c>
      <c r="AP198" s="268"/>
      <c r="AQ198" s="268"/>
      <c r="AR198" s="269"/>
      <c r="AS198" s="270" t="s">
        <v>160</v>
      </c>
      <c r="AT198" s="270"/>
      <c r="AU198" s="270"/>
      <c r="AV198" s="267" t="s">
        <v>223</v>
      </c>
      <c r="AW198" s="268"/>
      <c r="AX198" s="268"/>
      <c r="AY198" s="269"/>
      <c r="AZ198" s="275" t="s">
        <v>160</v>
      </c>
      <c r="BA198" s="275"/>
      <c r="BB198" s="275"/>
      <c r="BC198" s="267" t="s">
        <v>223</v>
      </c>
      <c r="BD198" s="268"/>
      <c r="BE198" s="268"/>
      <c r="BF198" s="269"/>
      <c r="BG198" s="62"/>
    </row>
    <row r="199" spans="1:59" ht="8.25" customHeight="1">
      <c r="A199" s="273"/>
      <c r="B199" s="281"/>
      <c r="C199" s="128" t="s">
        <v>28</v>
      </c>
      <c r="D199" s="128" t="s">
        <v>89</v>
      </c>
      <c r="E199" s="128" t="s">
        <v>90</v>
      </c>
      <c r="F199" s="128" t="s">
        <v>91</v>
      </c>
      <c r="G199" s="128" t="s">
        <v>92</v>
      </c>
      <c r="H199" s="128" t="s">
        <v>93</v>
      </c>
      <c r="I199" s="128" t="s">
        <v>131</v>
      </c>
      <c r="J199" s="128" t="s">
        <v>28</v>
      </c>
      <c r="K199" s="128" t="s">
        <v>89</v>
      </c>
      <c r="L199" s="128" t="s">
        <v>90</v>
      </c>
      <c r="M199" s="128" t="s">
        <v>91</v>
      </c>
      <c r="N199" s="128" t="s">
        <v>92</v>
      </c>
      <c r="O199" s="128" t="s">
        <v>93</v>
      </c>
      <c r="P199" s="128" t="s">
        <v>131</v>
      </c>
      <c r="Q199" s="128" t="s">
        <v>28</v>
      </c>
      <c r="R199" s="128" t="s">
        <v>89</v>
      </c>
      <c r="S199" s="128" t="s">
        <v>90</v>
      </c>
      <c r="T199" s="128" t="s">
        <v>91</v>
      </c>
      <c r="U199" s="128" t="s">
        <v>92</v>
      </c>
      <c r="V199" s="128" t="s">
        <v>93</v>
      </c>
      <c r="W199" s="128" t="s">
        <v>131</v>
      </c>
      <c r="X199" s="128" t="s">
        <v>28</v>
      </c>
      <c r="Y199" s="128" t="s">
        <v>89</v>
      </c>
      <c r="Z199" s="128" t="s">
        <v>90</v>
      </c>
      <c r="AA199" s="128" t="s">
        <v>91</v>
      </c>
      <c r="AB199" s="128" t="s">
        <v>92</v>
      </c>
      <c r="AC199" s="128" t="s">
        <v>93</v>
      </c>
      <c r="AD199" s="128" t="s">
        <v>131</v>
      </c>
      <c r="AE199" s="128" t="s">
        <v>28</v>
      </c>
      <c r="AF199" s="128" t="s">
        <v>89</v>
      </c>
      <c r="AG199" s="128" t="s">
        <v>90</v>
      </c>
      <c r="AH199" s="128" t="s">
        <v>91</v>
      </c>
      <c r="AI199" s="128" t="s">
        <v>92</v>
      </c>
      <c r="AJ199" s="128" t="s">
        <v>93</v>
      </c>
      <c r="AK199" s="128" t="s">
        <v>131</v>
      </c>
      <c r="AL199" s="128" t="s">
        <v>28</v>
      </c>
      <c r="AM199" s="128" t="s">
        <v>89</v>
      </c>
      <c r="AN199" s="128" t="s">
        <v>90</v>
      </c>
      <c r="AO199" s="128" t="s">
        <v>91</v>
      </c>
      <c r="AP199" s="128" t="s">
        <v>92</v>
      </c>
      <c r="AQ199" s="128" t="s">
        <v>93</v>
      </c>
      <c r="AR199" s="128" t="s">
        <v>131</v>
      </c>
      <c r="AS199" s="128" t="s">
        <v>28</v>
      </c>
      <c r="AT199" s="128" t="s">
        <v>89</v>
      </c>
      <c r="AU199" s="128" t="s">
        <v>90</v>
      </c>
      <c r="AV199" s="128" t="s">
        <v>91</v>
      </c>
      <c r="AW199" s="128" t="s">
        <v>92</v>
      </c>
      <c r="AX199" s="128" t="s">
        <v>93</v>
      </c>
      <c r="AY199" s="128" t="s">
        <v>131</v>
      </c>
      <c r="AZ199" s="128" t="s">
        <v>28</v>
      </c>
      <c r="BA199" s="128" t="s">
        <v>89</v>
      </c>
      <c r="BB199" s="128" t="s">
        <v>90</v>
      </c>
      <c r="BC199" s="128" t="s">
        <v>91</v>
      </c>
      <c r="BD199" s="128" t="s">
        <v>92</v>
      </c>
      <c r="BE199" s="126" t="s">
        <v>93</v>
      </c>
      <c r="BF199" s="126" t="s">
        <v>131</v>
      </c>
      <c r="BG199" s="62"/>
    </row>
    <row r="200" spans="1:59" ht="8.25" customHeight="1">
      <c r="A200" s="274"/>
      <c r="B200" s="282"/>
      <c r="C200" s="270" t="s">
        <v>84</v>
      </c>
      <c r="D200" s="270"/>
      <c r="E200" s="270"/>
      <c r="F200" s="270" t="s">
        <v>85</v>
      </c>
      <c r="G200" s="270"/>
      <c r="H200" s="267"/>
      <c r="I200" s="129"/>
      <c r="J200" s="270" t="s">
        <v>84</v>
      </c>
      <c r="K200" s="270"/>
      <c r="L200" s="270"/>
      <c r="M200" s="270" t="s">
        <v>85</v>
      </c>
      <c r="N200" s="270"/>
      <c r="O200" s="267"/>
      <c r="P200" s="129"/>
      <c r="Q200" s="270" t="s">
        <v>84</v>
      </c>
      <c r="R200" s="270"/>
      <c r="S200" s="270"/>
      <c r="T200" s="270" t="s">
        <v>85</v>
      </c>
      <c r="U200" s="270"/>
      <c r="V200" s="267"/>
      <c r="W200" s="129"/>
      <c r="X200" s="270" t="s">
        <v>84</v>
      </c>
      <c r="Y200" s="270"/>
      <c r="Z200" s="270"/>
      <c r="AA200" s="270" t="s">
        <v>85</v>
      </c>
      <c r="AB200" s="270"/>
      <c r="AC200" s="267"/>
      <c r="AD200" s="127"/>
      <c r="AE200" s="269" t="s">
        <v>84</v>
      </c>
      <c r="AF200" s="270"/>
      <c r="AG200" s="270"/>
      <c r="AH200" s="267" t="s">
        <v>85</v>
      </c>
      <c r="AI200" s="268"/>
      <c r="AJ200" s="268"/>
      <c r="AK200" s="268"/>
      <c r="AL200" s="269" t="s">
        <v>84</v>
      </c>
      <c r="AM200" s="270"/>
      <c r="AN200" s="270"/>
      <c r="AO200" s="267" t="s">
        <v>85</v>
      </c>
      <c r="AP200" s="268"/>
      <c r="AQ200" s="268"/>
      <c r="AR200" s="268"/>
      <c r="AS200" s="269" t="s">
        <v>84</v>
      </c>
      <c r="AT200" s="270"/>
      <c r="AU200" s="270"/>
      <c r="AV200" s="267" t="s">
        <v>85</v>
      </c>
      <c r="AW200" s="268"/>
      <c r="AX200" s="268"/>
      <c r="AY200" s="268"/>
      <c r="AZ200" s="269" t="s">
        <v>84</v>
      </c>
      <c r="BA200" s="270"/>
      <c r="BB200" s="270"/>
      <c r="BC200" s="270" t="s">
        <v>85</v>
      </c>
      <c r="BD200" s="270"/>
      <c r="BE200" s="267"/>
      <c r="BF200" s="62"/>
      <c r="BG200" s="62"/>
    </row>
    <row r="201" spans="1:59" ht="8.25" customHeight="1">
      <c r="A201" s="67" t="s">
        <v>18</v>
      </c>
      <c r="B201" s="67" t="s">
        <v>19</v>
      </c>
      <c r="C201" s="67" t="s">
        <v>20</v>
      </c>
      <c r="D201" s="67" t="s">
        <v>21</v>
      </c>
      <c r="E201" s="67" t="s">
        <v>22</v>
      </c>
      <c r="F201" s="67" t="s">
        <v>23</v>
      </c>
      <c r="G201" s="67" t="s">
        <v>24</v>
      </c>
      <c r="H201" s="67" t="s">
        <v>25</v>
      </c>
      <c r="I201" s="67" t="s">
        <v>26</v>
      </c>
      <c r="J201" s="67" t="s">
        <v>165</v>
      </c>
      <c r="K201" s="67" t="s">
        <v>166</v>
      </c>
      <c r="L201" s="67" t="s">
        <v>167</v>
      </c>
      <c r="M201" s="67" t="s">
        <v>168</v>
      </c>
      <c r="N201" s="67" t="s">
        <v>169</v>
      </c>
      <c r="O201" s="67" t="s">
        <v>170</v>
      </c>
      <c r="P201" s="67" t="s">
        <v>171</v>
      </c>
      <c r="Q201" s="114" t="s">
        <v>172</v>
      </c>
      <c r="R201" s="114" t="s">
        <v>173</v>
      </c>
      <c r="S201" s="114" t="s">
        <v>174</v>
      </c>
      <c r="T201" s="67" t="s">
        <v>175</v>
      </c>
      <c r="U201" s="67" t="s">
        <v>176</v>
      </c>
      <c r="V201" s="67" t="s">
        <v>177</v>
      </c>
      <c r="W201" s="67" t="s">
        <v>178</v>
      </c>
      <c r="X201" s="67" t="s">
        <v>179</v>
      </c>
      <c r="Y201" s="67" t="s">
        <v>180</v>
      </c>
      <c r="Z201" s="67" t="s">
        <v>181</v>
      </c>
      <c r="AA201" s="67" t="s">
        <v>182</v>
      </c>
      <c r="AB201" s="67" t="s">
        <v>183</v>
      </c>
      <c r="AC201" s="67" t="s">
        <v>184</v>
      </c>
      <c r="AD201" s="67" t="s">
        <v>185</v>
      </c>
      <c r="AE201" s="67" t="s">
        <v>186</v>
      </c>
      <c r="AF201" s="67" t="s">
        <v>187</v>
      </c>
      <c r="AG201" s="67" t="s">
        <v>188</v>
      </c>
      <c r="AH201" s="67" t="s">
        <v>189</v>
      </c>
      <c r="AI201" s="67" t="s">
        <v>190</v>
      </c>
      <c r="AJ201" s="67" t="s">
        <v>191</v>
      </c>
      <c r="AK201" s="67" t="s">
        <v>192</v>
      </c>
      <c r="AL201" s="67" t="s">
        <v>193</v>
      </c>
      <c r="AM201" s="67" t="s">
        <v>194</v>
      </c>
      <c r="AN201" s="67" t="s">
        <v>195</v>
      </c>
      <c r="AO201" s="67" t="s">
        <v>196</v>
      </c>
      <c r="AP201" s="67" t="s">
        <v>197</v>
      </c>
      <c r="AQ201" s="67" t="s">
        <v>198</v>
      </c>
      <c r="AR201" s="67" t="s">
        <v>199</v>
      </c>
      <c r="AS201" s="67" t="s">
        <v>200</v>
      </c>
      <c r="AT201" s="67" t="s">
        <v>201</v>
      </c>
      <c r="AU201" s="67" t="s">
        <v>202</v>
      </c>
      <c r="AV201" s="67" t="s">
        <v>203</v>
      </c>
      <c r="AW201" s="67" t="s">
        <v>204</v>
      </c>
      <c r="AX201" s="67" t="s">
        <v>205</v>
      </c>
      <c r="AY201" s="67" t="s">
        <v>206</v>
      </c>
      <c r="AZ201" s="67" t="s">
        <v>207</v>
      </c>
      <c r="BA201" s="67" t="s">
        <v>208</v>
      </c>
      <c r="BB201" s="67" t="s">
        <v>209</v>
      </c>
      <c r="BC201" s="67" t="s">
        <v>210</v>
      </c>
      <c r="BD201" s="67" t="s">
        <v>211</v>
      </c>
      <c r="BE201" s="67" t="s">
        <v>212</v>
      </c>
      <c r="BF201" s="104">
        <v>58</v>
      </c>
      <c r="BG201" s="62"/>
    </row>
    <row r="202" spans="1:59" ht="8.25" customHeight="1">
      <c r="A202" s="107">
        <v>152</v>
      </c>
      <c r="B202" s="74" t="s">
        <v>341</v>
      </c>
      <c r="C202" s="194" t="s">
        <v>213</v>
      </c>
      <c r="D202" s="194" t="s">
        <v>213</v>
      </c>
      <c r="E202" s="194" t="s">
        <v>213</v>
      </c>
      <c r="F202" s="195" t="s">
        <v>213</v>
      </c>
      <c r="G202" s="195" t="s">
        <v>213</v>
      </c>
      <c r="H202" s="195" t="s">
        <v>213</v>
      </c>
      <c r="I202" s="195" t="s">
        <v>213</v>
      </c>
      <c r="J202" s="196" t="s">
        <v>213</v>
      </c>
      <c r="K202" s="196" t="s">
        <v>213</v>
      </c>
      <c r="L202" s="196" t="s">
        <v>213</v>
      </c>
      <c r="M202" s="79" t="s">
        <v>213</v>
      </c>
      <c r="N202" s="79" t="s">
        <v>213</v>
      </c>
      <c r="O202" s="79" t="s">
        <v>213</v>
      </c>
      <c r="P202" s="79" t="s">
        <v>213</v>
      </c>
      <c r="Q202" s="196" t="s">
        <v>213</v>
      </c>
      <c r="R202" s="196" t="s">
        <v>213</v>
      </c>
      <c r="S202" s="196" t="s">
        <v>213</v>
      </c>
      <c r="T202" s="79" t="s">
        <v>213</v>
      </c>
      <c r="U202" s="79" t="s">
        <v>213</v>
      </c>
      <c r="V202" s="79" t="s">
        <v>213</v>
      </c>
      <c r="W202" s="79" t="s">
        <v>213</v>
      </c>
      <c r="X202" s="76">
        <v>5432</v>
      </c>
      <c r="Y202" s="76">
        <v>3129</v>
      </c>
      <c r="Z202" s="76">
        <v>2303</v>
      </c>
      <c r="AA202" s="29">
        <v>30.81737849779087</v>
      </c>
      <c r="AB202" s="29">
        <v>27.779823269513994</v>
      </c>
      <c r="AC202" s="29">
        <v>23.287923416789397</v>
      </c>
      <c r="AD202" s="77">
        <v>18.114874815905736</v>
      </c>
      <c r="AE202" s="76">
        <v>4895</v>
      </c>
      <c r="AF202" s="76">
        <v>2761</v>
      </c>
      <c r="AG202" s="76">
        <v>2134</v>
      </c>
      <c r="AH202" s="29">
        <v>31.746680286006129</v>
      </c>
      <c r="AI202" s="29">
        <v>27.191011235955052</v>
      </c>
      <c r="AJ202" s="29">
        <v>22.328907048008169</v>
      </c>
      <c r="AK202" s="29">
        <v>18.733401430030643</v>
      </c>
      <c r="AL202" s="76">
        <v>4603</v>
      </c>
      <c r="AM202" s="76">
        <v>2589</v>
      </c>
      <c r="AN202" s="76">
        <v>2014</v>
      </c>
      <c r="AO202" s="29">
        <v>28.459700195524658</v>
      </c>
      <c r="AP202" s="29">
        <v>25.00543124049533</v>
      </c>
      <c r="AQ202" s="29">
        <v>21.073213121877039</v>
      </c>
      <c r="AR202" s="29">
        <v>25.46165544210297</v>
      </c>
      <c r="AS202" s="76">
        <v>4107</v>
      </c>
      <c r="AT202" s="76">
        <v>2311</v>
      </c>
      <c r="AU202" s="76">
        <v>1796</v>
      </c>
      <c r="AV202" s="29">
        <v>24.421719016313613</v>
      </c>
      <c r="AW202" s="29">
        <v>24.884343803262723</v>
      </c>
      <c r="AX202" s="29">
        <v>22.498173849525202</v>
      </c>
      <c r="AY202" s="29">
        <v>28.195763330898462</v>
      </c>
      <c r="AZ202" s="76">
        <v>3850</v>
      </c>
      <c r="BA202" s="76">
        <v>2185</v>
      </c>
      <c r="BB202" s="76">
        <v>1665</v>
      </c>
      <c r="BC202" s="29">
        <v>22.727272727272727</v>
      </c>
      <c r="BD202" s="29">
        <v>25.688311688311689</v>
      </c>
      <c r="BE202" s="29">
        <v>23.81818181818182</v>
      </c>
      <c r="BF202" s="78">
        <v>27.766233766233775</v>
      </c>
      <c r="BG202" s="62"/>
    </row>
    <row r="203" spans="1:59" ht="8.25" customHeight="1">
      <c r="A203" s="107">
        <v>156</v>
      </c>
      <c r="B203" s="74" t="s">
        <v>342</v>
      </c>
      <c r="C203" s="194" t="s">
        <v>213</v>
      </c>
      <c r="D203" s="194" t="s">
        <v>213</v>
      </c>
      <c r="E203" s="194" t="s">
        <v>213</v>
      </c>
      <c r="F203" s="195" t="s">
        <v>213</v>
      </c>
      <c r="G203" s="195" t="s">
        <v>213</v>
      </c>
      <c r="H203" s="195" t="s">
        <v>213</v>
      </c>
      <c r="I203" s="195" t="s">
        <v>213</v>
      </c>
      <c r="J203" s="196" t="s">
        <v>213</v>
      </c>
      <c r="K203" s="196" t="s">
        <v>213</v>
      </c>
      <c r="L203" s="196" t="s">
        <v>213</v>
      </c>
      <c r="M203" s="79" t="s">
        <v>213</v>
      </c>
      <c r="N203" s="79" t="s">
        <v>213</v>
      </c>
      <c r="O203" s="79" t="s">
        <v>213</v>
      </c>
      <c r="P203" s="79" t="s">
        <v>213</v>
      </c>
      <c r="Q203" s="196" t="s">
        <v>213</v>
      </c>
      <c r="R203" s="196" t="s">
        <v>213</v>
      </c>
      <c r="S203" s="196" t="s">
        <v>213</v>
      </c>
      <c r="T203" s="79" t="s">
        <v>213</v>
      </c>
      <c r="U203" s="79" t="s">
        <v>213</v>
      </c>
      <c r="V203" s="79" t="s">
        <v>213</v>
      </c>
      <c r="W203" s="79" t="s">
        <v>213</v>
      </c>
      <c r="X203" s="80">
        <v>865</v>
      </c>
      <c r="Y203" s="80">
        <v>619</v>
      </c>
      <c r="Z203" s="80">
        <v>246</v>
      </c>
      <c r="AA203" s="29">
        <v>7.2832369942196538</v>
      </c>
      <c r="AB203" s="29">
        <v>44.971098265895954</v>
      </c>
      <c r="AC203" s="29">
        <v>26.820809248554912</v>
      </c>
      <c r="AD203" s="77">
        <v>20.924855491329485</v>
      </c>
      <c r="AE203" s="76">
        <v>762</v>
      </c>
      <c r="AF203" s="76">
        <v>555</v>
      </c>
      <c r="AG203" s="76">
        <v>207</v>
      </c>
      <c r="AH203" s="29">
        <v>7.8740157480314963</v>
      </c>
      <c r="AI203" s="29">
        <v>44.750656167979002</v>
      </c>
      <c r="AJ203" s="29">
        <v>22.965879265091864</v>
      </c>
      <c r="AK203" s="29">
        <v>24.40944881889763</v>
      </c>
      <c r="AL203" s="76">
        <v>695</v>
      </c>
      <c r="AM203" s="76">
        <v>515</v>
      </c>
      <c r="AN203" s="76">
        <v>180</v>
      </c>
      <c r="AO203" s="29">
        <v>6.1870503597122299</v>
      </c>
      <c r="AP203" s="29">
        <v>41.294964028776974</v>
      </c>
      <c r="AQ203" s="29">
        <v>23.884892086330936</v>
      </c>
      <c r="AR203" s="29">
        <v>28.633093525179859</v>
      </c>
      <c r="AS203" s="76">
        <v>659</v>
      </c>
      <c r="AT203" s="76">
        <v>492</v>
      </c>
      <c r="AU203" s="76">
        <v>167</v>
      </c>
      <c r="AV203" s="29">
        <v>5.1593323216995444</v>
      </c>
      <c r="AW203" s="29">
        <v>34.294385432473447</v>
      </c>
      <c r="AX203" s="29">
        <v>28.072837632776938</v>
      </c>
      <c r="AY203" s="29">
        <v>32.47344461305007</v>
      </c>
      <c r="AZ203" s="76">
        <v>584</v>
      </c>
      <c r="BA203" s="76">
        <v>426</v>
      </c>
      <c r="BB203" s="76">
        <v>158</v>
      </c>
      <c r="BC203" s="29">
        <v>4.7945205479452051</v>
      </c>
      <c r="BD203" s="29">
        <v>36.130136986301373</v>
      </c>
      <c r="BE203" s="29">
        <v>33.904109589041099</v>
      </c>
      <c r="BF203" s="78">
        <v>25.171232876712324</v>
      </c>
      <c r="BG203" s="62"/>
    </row>
    <row r="204" spans="1:59" ht="8.25" customHeight="1">
      <c r="A204" s="107">
        <v>159</v>
      </c>
      <c r="B204" s="74" t="s">
        <v>95</v>
      </c>
      <c r="C204" s="193">
        <v>120386</v>
      </c>
      <c r="D204" s="193">
        <v>61270</v>
      </c>
      <c r="E204" s="193">
        <v>59116</v>
      </c>
      <c r="F204" s="115">
        <v>29.114216422219659</v>
      </c>
      <c r="G204" s="115">
        <v>29.322092620394962</v>
      </c>
      <c r="H204" s="115">
        <v>23.33987758401663</v>
      </c>
      <c r="I204" s="115">
        <v>18.223813373368749</v>
      </c>
      <c r="J204" s="112">
        <v>7778</v>
      </c>
      <c r="K204" s="112">
        <v>4661</v>
      </c>
      <c r="L204" s="112">
        <v>3117</v>
      </c>
      <c r="M204" s="75">
        <v>23.592183080483416</v>
      </c>
      <c r="N204" s="75">
        <v>29.622010799691438</v>
      </c>
      <c r="O204" s="75">
        <v>28.992028799177167</v>
      </c>
      <c r="P204" s="75">
        <v>17.793777320647983</v>
      </c>
      <c r="Q204" s="112">
        <v>7135</v>
      </c>
      <c r="R204" s="112">
        <v>4274</v>
      </c>
      <c r="S204" s="112">
        <v>2861</v>
      </c>
      <c r="T204" s="75">
        <v>23.37771548703574</v>
      </c>
      <c r="U204" s="75">
        <v>29.964961457603362</v>
      </c>
      <c r="V204" s="75">
        <v>27.498248072880166</v>
      </c>
      <c r="W204" s="75">
        <v>19.159074982480728</v>
      </c>
      <c r="X204" s="79" t="s">
        <v>213</v>
      </c>
      <c r="Y204" s="79" t="s">
        <v>213</v>
      </c>
      <c r="Z204" s="79" t="s">
        <v>213</v>
      </c>
      <c r="AA204" s="79" t="s">
        <v>213</v>
      </c>
      <c r="AB204" s="79" t="s">
        <v>213</v>
      </c>
      <c r="AC204" s="79" t="s">
        <v>213</v>
      </c>
      <c r="AD204" s="79" t="s">
        <v>213</v>
      </c>
      <c r="AE204" s="79" t="s">
        <v>213</v>
      </c>
      <c r="AF204" s="79" t="s">
        <v>213</v>
      </c>
      <c r="AG204" s="79" t="s">
        <v>213</v>
      </c>
      <c r="AH204" s="79" t="s">
        <v>213</v>
      </c>
      <c r="AI204" s="79" t="s">
        <v>213</v>
      </c>
      <c r="AJ204" s="79" t="s">
        <v>213</v>
      </c>
      <c r="AK204" s="79" t="s">
        <v>213</v>
      </c>
      <c r="AL204" s="79" t="s">
        <v>213</v>
      </c>
      <c r="AM204" s="79" t="s">
        <v>213</v>
      </c>
      <c r="AN204" s="79" t="s">
        <v>213</v>
      </c>
      <c r="AO204" s="79" t="s">
        <v>213</v>
      </c>
      <c r="AP204" s="79" t="s">
        <v>213</v>
      </c>
      <c r="AQ204" s="79" t="s">
        <v>213</v>
      </c>
      <c r="AR204" s="79" t="s">
        <v>213</v>
      </c>
      <c r="AS204" s="79" t="s">
        <v>213</v>
      </c>
      <c r="AT204" s="79" t="s">
        <v>213</v>
      </c>
      <c r="AU204" s="79" t="s">
        <v>213</v>
      </c>
      <c r="AV204" s="79" t="s">
        <v>213</v>
      </c>
      <c r="AW204" s="79" t="s">
        <v>213</v>
      </c>
      <c r="AX204" s="79" t="s">
        <v>213</v>
      </c>
      <c r="AY204" s="79" t="s">
        <v>213</v>
      </c>
      <c r="AZ204" s="79" t="s">
        <v>213</v>
      </c>
      <c r="BA204" s="79" t="s">
        <v>213</v>
      </c>
      <c r="BB204" s="79" t="s">
        <v>213</v>
      </c>
      <c r="BC204" s="79" t="s">
        <v>213</v>
      </c>
      <c r="BD204" s="79" t="s">
        <v>213</v>
      </c>
      <c r="BE204" s="79" t="s">
        <v>213</v>
      </c>
      <c r="BF204" s="79" t="s">
        <v>213</v>
      </c>
      <c r="BG204" s="62"/>
    </row>
    <row r="207" spans="1:59">
      <c r="A207" s="272" t="s">
        <v>220</v>
      </c>
      <c r="B207" s="280" t="s">
        <v>86</v>
      </c>
      <c r="C207" s="279">
        <v>2010</v>
      </c>
      <c r="D207" s="279"/>
      <c r="E207" s="279"/>
      <c r="F207" s="279"/>
      <c r="G207" s="279"/>
      <c r="H207" s="279"/>
      <c r="I207" s="276"/>
    </row>
    <row r="208" spans="1:59">
      <c r="A208" s="273"/>
      <c r="B208" s="281"/>
      <c r="C208" s="275" t="s">
        <v>160</v>
      </c>
      <c r="D208" s="275"/>
      <c r="E208" s="275"/>
      <c r="F208" s="267" t="s">
        <v>223</v>
      </c>
      <c r="G208" s="268"/>
      <c r="H208" s="268"/>
      <c r="I208" s="269"/>
      <c r="J208" s="267" t="s">
        <v>223</v>
      </c>
      <c r="K208" s="268"/>
      <c r="L208" s="268"/>
      <c r="M208" s="269"/>
    </row>
    <row r="209" spans="1:13">
      <c r="A209" s="273"/>
      <c r="B209" s="281"/>
      <c r="C209" s="128" t="s">
        <v>28</v>
      </c>
      <c r="D209" s="128" t="s">
        <v>89</v>
      </c>
      <c r="E209" s="128" t="s">
        <v>90</v>
      </c>
      <c r="F209" s="128" t="s">
        <v>91</v>
      </c>
      <c r="G209" s="128" t="s">
        <v>92</v>
      </c>
      <c r="H209" s="126" t="s">
        <v>93</v>
      </c>
      <c r="I209" s="126" t="s">
        <v>131</v>
      </c>
      <c r="J209" s="128" t="s">
        <v>91</v>
      </c>
      <c r="K209" s="128" t="s">
        <v>92</v>
      </c>
      <c r="L209" s="126" t="s">
        <v>93</v>
      </c>
      <c r="M209" s="126" t="s">
        <v>131</v>
      </c>
    </row>
    <row r="210" spans="1:13">
      <c r="A210" s="274"/>
      <c r="B210" s="282"/>
      <c r="C210" s="269" t="s">
        <v>84</v>
      </c>
      <c r="D210" s="270"/>
      <c r="E210" s="270"/>
      <c r="F210" s="340" t="s">
        <v>85</v>
      </c>
      <c r="G210" s="280"/>
      <c r="H210" s="280"/>
      <c r="I210" s="341"/>
      <c r="J210" s="340" t="s">
        <v>84</v>
      </c>
      <c r="K210" s="280"/>
      <c r="L210" s="280"/>
      <c r="M210" s="280"/>
    </row>
    <row r="211" spans="1:13">
      <c r="A211" s="67" t="s">
        <v>18</v>
      </c>
      <c r="B211" s="67" t="s">
        <v>19</v>
      </c>
      <c r="C211" s="67" t="s">
        <v>207</v>
      </c>
      <c r="D211" s="67" t="s">
        <v>208</v>
      </c>
      <c r="E211" s="67" t="s">
        <v>209</v>
      </c>
      <c r="F211" s="67" t="s">
        <v>210</v>
      </c>
      <c r="G211" s="67" t="s">
        <v>211</v>
      </c>
      <c r="H211" s="67" t="s">
        <v>212</v>
      </c>
      <c r="I211" s="104">
        <v>58</v>
      </c>
    </row>
    <row r="212" spans="1:13">
      <c r="A212" s="107">
        <v>152</v>
      </c>
      <c r="B212" s="74" t="s">
        <v>341</v>
      </c>
      <c r="C212" s="76">
        <v>3850</v>
      </c>
      <c r="D212" s="76">
        <v>2185</v>
      </c>
      <c r="E212" s="76">
        <v>1665</v>
      </c>
      <c r="F212" s="29">
        <v>22.727272727272727</v>
      </c>
      <c r="G212" s="29">
        <v>25.688311688311689</v>
      </c>
      <c r="H212" s="29">
        <v>23.81818181818182</v>
      </c>
      <c r="I212" s="78">
        <v>27.766233766233775</v>
      </c>
      <c r="J212">
        <f>$C$212/100*F212</f>
        <v>875</v>
      </c>
      <c r="K212">
        <f t="shared" ref="K212:M212" si="28">$C$212/100*G212</f>
        <v>989</v>
      </c>
      <c r="L212">
        <f t="shared" si="28"/>
        <v>917.00000000000011</v>
      </c>
      <c r="M212">
        <f t="shared" si="28"/>
        <v>1069.0000000000002</v>
      </c>
    </row>
    <row r="213" spans="1:13">
      <c r="A213" s="107">
        <v>156</v>
      </c>
      <c r="B213" s="74" t="s">
        <v>342</v>
      </c>
      <c r="C213" s="76">
        <v>584</v>
      </c>
      <c r="D213" s="76">
        <v>426</v>
      </c>
      <c r="E213" s="76">
        <v>158</v>
      </c>
      <c r="F213" s="29">
        <v>4.7945205479452051</v>
      </c>
      <c r="G213" s="29">
        <v>36.130136986301373</v>
      </c>
      <c r="H213" s="29">
        <v>33.904109589041099</v>
      </c>
      <c r="I213" s="78">
        <v>25.171232876712324</v>
      </c>
      <c r="J213">
        <f>$C$213/100*F213</f>
        <v>27.999999999999996</v>
      </c>
      <c r="K213">
        <f t="shared" ref="K213:M213" si="29">$C$213/100*G213</f>
        <v>211.00000000000003</v>
      </c>
      <c r="L213">
        <f t="shared" si="29"/>
        <v>198</v>
      </c>
      <c r="M213">
        <f t="shared" si="29"/>
        <v>146.99999999999997</v>
      </c>
    </row>
    <row r="214" spans="1:13">
      <c r="A214" s="107">
        <v>159</v>
      </c>
      <c r="B214" s="74" t="s">
        <v>95</v>
      </c>
      <c r="C214" s="191">
        <f>SUM(C212:C213)</f>
        <v>4434</v>
      </c>
      <c r="D214" s="191">
        <f t="shared" ref="D214:E214" si="30">SUM(D212:D213)</f>
        <v>2611</v>
      </c>
      <c r="E214" s="191">
        <f t="shared" si="30"/>
        <v>1823</v>
      </c>
      <c r="F214" s="79">
        <f>J214/$C$214*100</f>
        <v>20.365358592692829</v>
      </c>
      <c r="G214" s="79">
        <f t="shared" ref="G214:I214" si="31">K214/$C$214*100</f>
        <v>27.06359945872801</v>
      </c>
      <c r="H214" s="79">
        <f t="shared" si="31"/>
        <v>25.146594497068108</v>
      </c>
      <c r="I214" s="79">
        <f t="shared" si="31"/>
        <v>27.424447451511057</v>
      </c>
      <c r="J214">
        <f>SUM(J212:J213)</f>
        <v>903</v>
      </c>
      <c r="K214">
        <f t="shared" ref="K214:M214" si="32">SUM(K212:K213)</f>
        <v>1200</v>
      </c>
      <c r="L214">
        <f t="shared" si="32"/>
        <v>1115</v>
      </c>
      <c r="M214">
        <f t="shared" si="32"/>
        <v>1216.0000000000002</v>
      </c>
    </row>
  </sheetData>
  <mergeCells count="84">
    <mergeCell ref="BC200:BE200"/>
    <mergeCell ref="A207:A210"/>
    <mergeCell ref="B207:B210"/>
    <mergeCell ref="C207:I207"/>
    <mergeCell ref="C208:E208"/>
    <mergeCell ref="F208:I208"/>
    <mergeCell ref="C210:E210"/>
    <mergeCell ref="J208:M208"/>
    <mergeCell ref="F210:I210"/>
    <mergeCell ref="J210:M210"/>
    <mergeCell ref="AL200:AN200"/>
    <mergeCell ref="AO200:AR200"/>
    <mergeCell ref="AS200:AU200"/>
    <mergeCell ref="AV200:AY200"/>
    <mergeCell ref="AZ200:BB200"/>
    <mergeCell ref="T200:V200"/>
    <mergeCell ref="X200:Z200"/>
    <mergeCell ref="AA200:AC200"/>
    <mergeCell ref="AE200:AG200"/>
    <mergeCell ref="AH200:AK200"/>
    <mergeCell ref="AO198:AR198"/>
    <mergeCell ref="AS198:AU198"/>
    <mergeCell ref="AV198:AY198"/>
    <mergeCell ref="AZ198:BB198"/>
    <mergeCell ref="BC198:BF198"/>
    <mergeCell ref="X198:Z198"/>
    <mergeCell ref="AA198:AD198"/>
    <mergeCell ref="AE198:AG198"/>
    <mergeCell ref="AH198:AK198"/>
    <mergeCell ref="AL198:AN198"/>
    <mergeCell ref="X197:AD197"/>
    <mergeCell ref="AE197:AK197"/>
    <mergeCell ref="AL197:AR197"/>
    <mergeCell ref="AS197:AY197"/>
    <mergeCell ref="AZ197:BF197"/>
    <mergeCell ref="A197:A200"/>
    <mergeCell ref="B197:B200"/>
    <mergeCell ref="C197:I197"/>
    <mergeCell ref="J197:P197"/>
    <mergeCell ref="Q197:W197"/>
    <mergeCell ref="C198:E198"/>
    <mergeCell ref="F198:I198"/>
    <mergeCell ref="J198:L198"/>
    <mergeCell ref="M198:P198"/>
    <mergeCell ref="Q198:S198"/>
    <mergeCell ref="T198:W198"/>
    <mergeCell ref="C200:E200"/>
    <mergeCell ref="F200:H200"/>
    <mergeCell ref="J200:L200"/>
    <mergeCell ref="M200:O200"/>
    <mergeCell ref="Q200:S200"/>
    <mergeCell ref="A62:J62"/>
    <mergeCell ref="B15:J17"/>
    <mergeCell ref="B18:D18"/>
    <mergeCell ref="E18:G18"/>
    <mergeCell ref="H18:J18"/>
    <mergeCell ref="A22:J22"/>
    <mergeCell ref="A28:J28"/>
    <mergeCell ref="Q28:T28"/>
    <mergeCell ref="B55:J57"/>
    <mergeCell ref="B58:D58"/>
    <mergeCell ref="E58:G58"/>
    <mergeCell ref="H58:J58"/>
    <mergeCell ref="B87:J89"/>
    <mergeCell ref="B90:D90"/>
    <mergeCell ref="E90:G90"/>
    <mergeCell ref="H90:J90"/>
    <mergeCell ref="A94:J94"/>
    <mergeCell ref="A186:J186"/>
    <mergeCell ref="B121:D121"/>
    <mergeCell ref="E121:G121"/>
    <mergeCell ref="H121:J121"/>
    <mergeCell ref="A125:J125"/>
    <mergeCell ref="B148:J150"/>
    <mergeCell ref="B151:D151"/>
    <mergeCell ref="E151:G151"/>
    <mergeCell ref="H151:J151"/>
    <mergeCell ref="R96:U96"/>
    <mergeCell ref="A155:J155"/>
    <mergeCell ref="B179:J181"/>
    <mergeCell ref="B182:D182"/>
    <mergeCell ref="E182:G182"/>
    <mergeCell ref="H182:J182"/>
    <mergeCell ref="B118:J1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2019_C4_Zeitreihe</vt:lpstr>
      <vt:lpstr>2020_5-1-3_Download</vt:lpstr>
      <vt:lpstr>2020_5-1-3_CSV_Vorberitung</vt:lpstr>
      <vt:lpstr>2020_Rohdaten_BA</vt:lpstr>
      <vt:lpstr>2020_5-1-3_LSN_Ergänzung</vt:lpstr>
      <vt:lpstr>2019_C4_Karte</vt:lpstr>
      <vt:lpstr>C4_Berechnung</vt:lpstr>
      <vt:lpstr>2019_C4_Rohdaten_BA</vt:lpstr>
      <vt:lpstr>2019_LSN_Ergänzung</vt:lpstr>
      <vt:lpstr>2018_C4_Karte</vt:lpstr>
      <vt:lpstr>2018_C4_bearbeitet</vt:lpstr>
      <vt:lpstr>2018_C4_Beasrbeitet_2</vt:lpstr>
      <vt:lpstr>2018_C4_Roh</vt:lpstr>
      <vt:lpstr>2017_C4</vt:lpstr>
      <vt:lpstr>2017_C4_bearbeitet</vt:lpstr>
      <vt:lpstr>2017_C4_roh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2018-09-25T05:45:18Z</dcterms:created>
  <dcterms:modified xsi:type="dcterms:W3CDTF">2021-09-14T08:13:22Z</dcterms:modified>
</cp:coreProperties>
</file>