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"/>
    </mc:Choice>
  </mc:AlternateContent>
  <xr:revisionPtr revIDLastSave="0" documentId="13_ncr:1_{8CCE0D12-3CC0-4D16-BE72-179FF27F0C05}" xr6:coauthVersionLast="36" xr6:coauthVersionMax="36" xr10:uidLastSave="{00000000-0000-0000-0000-000000000000}"/>
  <bookViews>
    <workbookView xWindow="0" yWindow="0" windowWidth="21570" windowHeight="9195" xr2:uid="{00000000-000D-0000-FFFF-FFFF00000000}"/>
    <workbookView xWindow="0" yWindow="0" windowWidth="28800" windowHeight="14025" xr2:uid="{34B95977-9DAB-410A-9320-200160C1704F}"/>
  </bookViews>
  <sheets>
    <sheet name="2019_A4" sheetId="7" r:id="rId1"/>
    <sheet name="A4_bearbeitet" sheetId="3" r:id="rId2"/>
    <sheet name="2018_A4-Karte_Berechnung" sheetId="4" r:id="rId3"/>
    <sheet name="2018_A4_Karte" sheetId="5" r:id="rId4"/>
    <sheet name="Rohdaten_2019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7" l="1"/>
  <c r="G10" i="7"/>
  <c r="H10" i="7"/>
  <c r="I10" i="7"/>
  <c r="J10" i="7"/>
  <c r="K10" i="7"/>
  <c r="L10" i="7"/>
  <c r="M10" i="7"/>
  <c r="N10" i="7"/>
  <c r="O10" i="7"/>
  <c r="F11" i="7"/>
  <c r="G11" i="7"/>
  <c r="H11" i="7"/>
  <c r="I11" i="7"/>
  <c r="J11" i="7"/>
  <c r="K11" i="7"/>
  <c r="L11" i="7"/>
  <c r="M11" i="7"/>
  <c r="N11" i="7"/>
  <c r="O11" i="7"/>
  <c r="F12" i="7"/>
  <c r="G12" i="7"/>
  <c r="H12" i="7"/>
  <c r="I12" i="7"/>
  <c r="J12" i="7"/>
  <c r="K12" i="7"/>
  <c r="L12" i="7"/>
  <c r="M12" i="7"/>
  <c r="N12" i="7"/>
  <c r="O12" i="7"/>
  <c r="F13" i="7"/>
  <c r="G13" i="7"/>
  <c r="H13" i="7"/>
  <c r="I13" i="7"/>
  <c r="J13" i="7"/>
  <c r="K13" i="7"/>
  <c r="L13" i="7"/>
  <c r="M13" i="7"/>
  <c r="N13" i="7"/>
  <c r="O13" i="7"/>
  <c r="F14" i="7"/>
  <c r="G14" i="7"/>
  <c r="H14" i="7"/>
  <c r="I14" i="7"/>
  <c r="J14" i="7"/>
  <c r="K14" i="7"/>
  <c r="L14" i="7"/>
  <c r="M14" i="7"/>
  <c r="N14" i="7"/>
  <c r="O14" i="7"/>
  <c r="F15" i="7"/>
  <c r="G15" i="7"/>
  <c r="H15" i="7"/>
  <c r="I15" i="7"/>
  <c r="J15" i="7"/>
  <c r="K15" i="7"/>
  <c r="L15" i="7"/>
  <c r="M15" i="7"/>
  <c r="N15" i="7"/>
  <c r="O15" i="7"/>
  <c r="F16" i="7"/>
  <c r="G16" i="7"/>
  <c r="H16" i="7"/>
  <c r="I16" i="7"/>
  <c r="J16" i="7"/>
  <c r="K16" i="7"/>
  <c r="L16" i="7"/>
  <c r="M16" i="7"/>
  <c r="N16" i="7"/>
  <c r="O16" i="7"/>
  <c r="F17" i="7"/>
  <c r="G17" i="7"/>
  <c r="H17" i="7"/>
  <c r="I17" i="7"/>
  <c r="J17" i="7"/>
  <c r="K17" i="7"/>
  <c r="L17" i="7"/>
  <c r="M17" i="7"/>
  <c r="N17" i="7"/>
  <c r="O17" i="7"/>
  <c r="F18" i="7"/>
  <c r="G18" i="7"/>
  <c r="H18" i="7"/>
  <c r="I18" i="7"/>
  <c r="J18" i="7"/>
  <c r="K18" i="7"/>
  <c r="L18" i="7"/>
  <c r="M18" i="7"/>
  <c r="N18" i="7"/>
  <c r="O18" i="7"/>
  <c r="F19" i="7"/>
  <c r="G19" i="7"/>
  <c r="H19" i="7"/>
  <c r="I19" i="7"/>
  <c r="J19" i="7"/>
  <c r="K19" i="7"/>
  <c r="L19" i="7"/>
  <c r="M19" i="7"/>
  <c r="N19" i="7"/>
  <c r="O19" i="7"/>
  <c r="F20" i="7"/>
  <c r="G20" i="7"/>
  <c r="H20" i="7"/>
  <c r="I20" i="7"/>
  <c r="J20" i="7"/>
  <c r="K20" i="7"/>
  <c r="L20" i="7"/>
  <c r="M20" i="7"/>
  <c r="N20" i="7"/>
  <c r="O20" i="7"/>
  <c r="F21" i="7"/>
  <c r="G21" i="7"/>
  <c r="H21" i="7"/>
  <c r="I21" i="7"/>
  <c r="J21" i="7"/>
  <c r="K21" i="7"/>
  <c r="L21" i="7"/>
  <c r="M21" i="7"/>
  <c r="N21" i="7"/>
  <c r="O21" i="7"/>
  <c r="F22" i="7"/>
  <c r="G22" i="7"/>
  <c r="H22" i="7"/>
  <c r="I22" i="7"/>
  <c r="J22" i="7"/>
  <c r="K22" i="7"/>
  <c r="L22" i="7"/>
  <c r="M22" i="7"/>
  <c r="N22" i="7"/>
  <c r="O22" i="7"/>
  <c r="F23" i="7"/>
  <c r="G23" i="7"/>
  <c r="H23" i="7"/>
  <c r="I23" i="7"/>
  <c r="J23" i="7"/>
  <c r="K23" i="7"/>
  <c r="L23" i="7"/>
  <c r="M23" i="7"/>
  <c r="N23" i="7"/>
  <c r="O23" i="7"/>
  <c r="F24" i="7"/>
  <c r="G24" i="7"/>
  <c r="H24" i="7"/>
  <c r="I24" i="7"/>
  <c r="J24" i="7"/>
  <c r="K24" i="7"/>
  <c r="L24" i="7"/>
  <c r="M24" i="7"/>
  <c r="N24" i="7"/>
  <c r="O24" i="7"/>
  <c r="F25" i="7"/>
  <c r="G25" i="7"/>
  <c r="H25" i="7"/>
  <c r="I25" i="7"/>
  <c r="J25" i="7"/>
  <c r="K25" i="7"/>
  <c r="L25" i="7"/>
  <c r="M25" i="7"/>
  <c r="N25" i="7"/>
  <c r="O25" i="7"/>
  <c r="F26" i="7"/>
  <c r="G26" i="7"/>
  <c r="H26" i="7"/>
  <c r="I26" i="7"/>
  <c r="J26" i="7"/>
  <c r="K26" i="7"/>
  <c r="L26" i="7"/>
  <c r="M26" i="7"/>
  <c r="N26" i="7"/>
  <c r="O26" i="7"/>
  <c r="F27" i="7"/>
  <c r="G27" i="7"/>
  <c r="H27" i="7"/>
  <c r="I27" i="7"/>
  <c r="J27" i="7"/>
  <c r="K27" i="7"/>
  <c r="L27" i="7"/>
  <c r="M27" i="7"/>
  <c r="N27" i="7"/>
  <c r="O27" i="7"/>
  <c r="F28" i="7"/>
  <c r="G28" i="7"/>
  <c r="H28" i="7"/>
  <c r="I28" i="7"/>
  <c r="J28" i="7"/>
  <c r="K28" i="7"/>
  <c r="L28" i="7"/>
  <c r="M28" i="7"/>
  <c r="N28" i="7"/>
  <c r="O28" i="7"/>
  <c r="F29" i="7"/>
  <c r="G29" i="7"/>
  <c r="H29" i="7"/>
  <c r="I29" i="7"/>
  <c r="J29" i="7"/>
  <c r="K29" i="7"/>
  <c r="L29" i="7"/>
  <c r="M29" i="7"/>
  <c r="N29" i="7"/>
  <c r="O29" i="7"/>
  <c r="F30" i="7"/>
  <c r="G30" i="7"/>
  <c r="H30" i="7"/>
  <c r="I30" i="7"/>
  <c r="J30" i="7"/>
  <c r="K30" i="7"/>
  <c r="L30" i="7"/>
  <c r="M30" i="7"/>
  <c r="N30" i="7"/>
  <c r="O30" i="7"/>
  <c r="F31" i="7"/>
  <c r="G31" i="7"/>
  <c r="H31" i="7"/>
  <c r="I31" i="7"/>
  <c r="J31" i="7"/>
  <c r="K31" i="7"/>
  <c r="L31" i="7"/>
  <c r="M31" i="7"/>
  <c r="N31" i="7"/>
  <c r="O31" i="7"/>
  <c r="F32" i="7"/>
  <c r="G32" i="7"/>
  <c r="H32" i="7"/>
  <c r="I32" i="7"/>
  <c r="J32" i="7"/>
  <c r="K32" i="7"/>
  <c r="L32" i="7"/>
  <c r="M32" i="7"/>
  <c r="N32" i="7"/>
  <c r="O32" i="7"/>
  <c r="F33" i="7"/>
  <c r="G33" i="7"/>
  <c r="H33" i="7"/>
  <c r="I33" i="7"/>
  <c r="J33" i="7"/>
  <c r="K33" i="7"/>
  <c r="L33" i="7"/>
  <c r="M33" i="7"/>
  <c r="N33" i="7"/>
  <c r="O33" i="7"/>
  <c r="F34" i="7"/>
  <c r="G34" i="7"/>
  <c r="H34" i="7"/>
  <c r="I34" i="7"/>
  <c r="J34" i="7"/>
  <c r="K34" i="7"/>
  <c r="L34" i="7"/>
  <c r="M34" i="7"/>
  <c r="N34" i="7"/>
  <c r="O34" i="7"/>
  <c r="F35" i="7"/>
  <c r="G35" i="7"/>
  <c r="H35" i="7"/>
  <c r="I35" i="7"/>
  <c r="J35" i="7"/>
  <c r="K35" i="7"/>
  <c r="L35" i="7"/>
  <c r="M35" i="7"/>
  <c r="N35" i="7"/>
  <c r="O35" i="7"/>
  <c r="F36" i="7"/>
  <c r="G36" i="7"/>
  <c r="H36" i="7"/>
  <c r="I36" i="7"/>
  <c r="J36" i="7"/>
  <c r="K36" i="7"/>
  <c r="L36" i="7"/>
  <c r="M36" i="7"/>
  <c r="N36" i="7"/>
  <c r="O36" i="7"/>
  <c r="F37" i="7"/>
  <c r="G37" i="7"/>
  <c r="H37" i="7"/>
  <c r="I37" i="7"/>
  <c r="J37" i="7"/>
  <c r="K37" i="7"/>
  <c r="L37" i="7"/>
  <c r="M37" i="7"/>
  <c r="N37" i="7"/>
  <c r="O37" i="7"/>
  <c r="F38" i="7"/>
  <c r="G38" i="7"/>
  <c r="H38" i="7"/>
  <c r="I38" i="7"/>
  <c r="J38" i="7"/>
  <c r="K38" i="7"/>
  <c r="L38" i="7"/>
  <c r="M38" i="7"/>
  <c r="N38" i="7"/>
  <c r="O38" i="7"/>
  <c r="F39" i="7"/>
  <c r="G39" i="7"/>
  <c r="H39" i="7"/>
  <c r="I39" i="7"/>
  <c r="J39" i="7"/>
  <c r="K39" i="7"/>
  <c r="L39" i="7"/>
  <c r="M39" i="7"/>
  <c r="N39" i="7"/>
  <c r="O39" i="7"/>
  <c r="F40" i="7"/>
  <c r="G40" i="7"/>
  <c r="H40" i="7"/>
  <c r="I40" i="7"/>
  <c r="J40" i="7"/>
  <c r="K40" i="7"/>
  <c r="L40" i="7"/>
  <c r="M40" i="7"/>
  <c r="N40" i="7"/>
  <c r="O40" i="7"/>
  <c r="F41" i="7"/>
  <c r="G41" i="7"/>
  <c r="H41" i="7"/>
  <c r="I41" i="7"/>
  <c r="J41" i="7"/>
  <c r="K41" i="7"/>
  <c r="L41" i="7"/>
  <c r="M41" i="7"/>
  <c r="N41" i="7"/>
  <c r="O41" i="7"/>
  <c r="F42" i="7"/>
  <c r="G42" i="7"/>
  <c r="H42" i="7"/>
  <c r="I42" i="7"/>
  <c r="J42" i="7"/>
  <c r="K42" i="7"/>
  <c r="L42" i="7"/>
  <c r="M42" i="7"/>
  <c r="N42" i="7"/>
  <c r="O42" i="7"/>
  <c r="F43" i="7"/>
  <c r="G43" i="7"/>
  <c r="H43" i="7"/>
  <c r="I43" i="7"/>
  <c r="J43" i="7"/>
  <c r="K43" i="7"/>
  <c r="L43" i="7"/>
  <c r="M43" i="7"/>
  <c r="N43" i="7"/>
  <c r="O43" i="7"/>
  <c r="F44" i="7"/>
  <c r="G44" i="7"/>
  <c r="H44" i="7"/>
  <c r="I44" i="7"/>
  <c r="J44" i="7"/>
  <c r="K44" i="7"/>
  <c r="L44" i="7"/>
  <c r="M44" i="7"/>
  <c r="N44" i="7"/>
  <c r="O44" i="7"/>
  <c r="F45" i="7"/>
  <c r="G45" i="7"/>
  <c r="H45" i="7"/>
  <c r="I45" i="7"/>
  <c r="J45" i="7"/>
  <c r="K45" i="7"/>
  <c r="L45" i="7"/>
  <c r="M45" i="7"/>
  <c r="N45" i="7"/>
  <c r="O45" i="7"/>
  <c r="F46" i="7"/>
  <c r="G46" i="7"/>
  <c r="H46" i="7"/>
  <c r="I46" i="7"/>
  <c r="J46" i="7"/>
  <c r="K46" i="7"/>
  <c r="L46" i="7"/>
  <c r="M46" i="7"/>
  <c r="N46" i="7"/>
  <c r="O46" i="7"/>
  <c r="F47" i="7"/>
  <c r="G47" i="7"/>
  <c r="H47" i="7"/>
  <c r="I47" i="7"/>
  <c r="J47" i="7"/>
  <c r="K47" i="7"/>
  <c r="L47" i="7"/>
  <c r="M47" i="7"/>
  <c r="N47" i="7"/>
  <c r="O47" i="7"/>
  <c r="F48" i="7"/>
  <c r="G48" i="7"/>
  <c r="H48" i="7"/>
  <c r="I48" i="7"/>
  <c r="J48" i="7"/>
  <c r="K48" i="7"/>
  <c r="L48" i="7"/>
  <c r="M48" i="7"/>
  <c r="N48" i="7"/>
  <c r="O48" i="7"/>
  <c r="F49" i="7"/>
  <c r="G49" i="7"/>
  <c r="H49" i="7"/>
  <c r="I49" i="7"/>
  <c r="J49" i="7"/>
  <c r="K49" i="7"/>
  <c r="L49" i="7"/>
  <c r="M49" i="7"/>
  <c r="N49" i="7"/>
  <c r="O49" i="7"/>
  <c r="F50" i="7"/>
  <c r="G50" i="7"/>
  <c r="H50" i="7"/>
  <c r="I50" i="7"/>
  <c r="J50" i="7"/>
  <c r="K50" i="7"/>
  <c r="L50" i="7"/>
  <c r="M50" i="7"/>
  <c r="N50" i="7"/>
  <c r="O50" i="7"/>
  <c r="F51" i="7"/>
  <c r="G51" i="7"/>
  <c r="H51" i="7"/>
  <c r="I51" i="7"/>
  <c r="J51" i="7"/>
  <c r="K51" i="7"/>
  <c r="L51" i="7"/>
  <c r="M51" i="7"/>
  <c r="N51" i="7"/>
  <c r="O51" i="7"/>
  <c r="F52" i="7"/>
  <c r="G52" i="7"/>
  <c r="H52" i="7"/>
  <c r="I52" i="7"/>
  <c r="J52" i="7"/>
  <c r="K52" i="7"/>
  <c r="L52" i="7"/>
  <c r="M52" i="7"/>
  <c r="N52" i="7"/>
  <c r="O52" i="7"/>
  <c r="F53" i="7"/>
  <c r="G53" i="7"/>
  <c r="H53" i="7"/>
  <c r="I53" i="7"/>
  <c r="J53" i="7"/>
  <c r="K53" i="7"/>
  <c r="L53" i="7"/>
  <c r="M53" i="7"/>
  <c r="N53" i="7"/>
  <c r="O53" i="7"/>
  <c r="F54" i="7"/>
  <c r="G54" i="7"/>
  <c r="H54" i="7"/>
  <c r="I54" i="7"/>
  <c r="J54" i="7"/>
  <c r="K54" i="7"/>
  <c r="L54" i="7"/>
  <c r="M54" i="7"/>
  <c r="N54" i="7"/>
  <c r="O54" i="7"/>
  <c r="F55" i="7"/>
  <c r="G55" i="7"/>
  <c r="H55" i="7"/>
  <c r="I55" i="7"/>
  <c r="J55" i="7"/>
  <c r="K55" i="7"/>
  <c r="L55" i="7"/>
  <c r="M55" i="7"/>
  <c r="N55" i="7"/>
  <c r="O55" i="7"/>
  <c r="F56" i="7"/>
  <c r="G56" i="7"/>
  <c r="H56" i="7"/>
  <c r="I56" i="7"/>
  <c r="J56" i="7"/>
  <c r="K56" i="7"/>
  <c r="L56" i="7"/>
  <c r="M56" i="7"/>
  <c r="N56" i="7"/>
  <c r="O56" i="7"/>
  <c r="F57" i="7"/>
  <c r="G57" i="7"/>
  <c r="H57" i="7"/>
  <c r="I57" i="7"/>
  <c r="J57" i="7"/>
  <c r="K57" i="7"/>
  <c r="L57" i="7"/>
  <c r="M57" i="7"/>
  <c r="N57" i="7"/>
  <c r="O57" i="7"/>
  <c r="F58" i="7"/>
  <c r="G58" i="7"/>
  <c r="H58" i="7"/>
  <c r="I58" i="7"/>
  <c r="J58" i="7"/>
  <c r="K58" i="7"/>
  <c r="L58" i="7"/>
  <c r="M58" i="7"/>
  <c r="N58" i="7"/>
  <c r="O58" i="7"/>
  <c r="F59" i="7"/>
  <c r="G59" i="7"/>
  <c r="H59" i="7"/>
  <c r="I59" i="7"/>
  <c r="J59" i="7"/>
  <c r="K59" i="7"/>
  <c r="L59" i="7"/>
  <c r="M59" i="7"/>
  <c r="N59" i="7"/>
  <c r="O59" i="7"/>
  <c r="F60" i="7"/>
  <c r="G60" i="7"/>
  <c r="H60" i="7"/>
  <c r="I60" i="7"/>
  <c r="J60" i="7"/>
  <c r="K60" i="7"/>
  <c r="L60" i="7"/>
  <c r="M60" i="7"/>
  <c r="N60" i="7"/>
  <c r="O60" i="7"/>
  <c r="O9" i="7"/>
  <c r="N9" i="7"/>
  <c r="M9" i="7"/>
  <c r="L9" i="7"/>
  <c r="K9" i="7"/>
  <c r="J9" i="7"/>
  <c r="I9" i="7"/>
  <c r="H9" i="7"/>
  <c r="G9" i="7"/>
  <c r="F9" i="7"/>
  <c r="P4" i="3"/>
  <c r="M4" i="3"/>
  <c r="N4" i="3"/>
  <c r="O4" i="3"/>
  <c r="Q4" i="3"/>
  <c r="M5" i="3"/>
  <c r="N5" i="3"/>
  <c r="O5" i="3"/>
  <c r="P5" i="3"/>
  <c r="Q5" i="3"/>
  <c r="M6" i="3"/>
  <c r="N6" i="3"/>
  <c r="O6" i="3"/>
  <c r="P6" i="3"/>
  <c r="Q6" i="3"/>
  <c r="M7" i="3"/>
  <c r="N7" i="3"/>
  <c r="O7" i="3"/>
  <c r="P7" i="3"/>
  <c r="Q7" i="3"/>
  <c r="M8" i="3"/>
  <c r="N8" i="3"/>
  <c r="O8" i="3"/>
  <c r="P8" i="3"/>
  <c r="Q8" i="3"/>
  <c r="M9" i="3"/>
  <c r="N9" i="3"/>
  <c r="O9" i="3"/>
  <c r="P9" i="3"/>
  <c r="Q9" i="3"/>
  <c r="M10" i="3"/>
  <c r="N10" i="3"/>
  <c r="O10" i="3"/>
  <c r="P10" i="3"/>
  <c r="Q10" i="3"/>
  <c r="M11" i="3"/>
  <c r="N11" i="3"/>
  <c r="O11" i="3"/>
  <c r="P11" i="3"/>
  <c r="Q11" i="3"/>
  <c r="M12" i="3"/>
  <c r="N12" i="3"/>
  <c r="O12" i="3"/>
  <c r="P12" i="3"/>
  <c r="Q12" i="3"/>
  <c r="M13" i="3"/>
  <c r="N13" i="3"/>
  <c r="O13" i="3"/>
  <c r="P13" i="3"/>
  <c r="Q13" i="3"/>
  <c r="M14" i="3"/>
  <c r="N14" i="3"/>
  <c r="O14" i="3"/>
  <c r="P14" i="3"/>
  <c r="Q14" i="3"/>
  <c r="M15" i="3"/>
  <c r="N15" i="3"/>
  <c r="O15" i="3"/>
  <c r="P15" i="3"/>
  <c r="Q15" i="3"/>
  <c r="M16" i="3"/>
  <c r="N16" i="3"/>
  <c r="O16" i="3"/>
  <c r="P16" i="3"/>
  <c r="Q16" i="3"/>
  <c r="M17" i="3"/>
  <c r="N17" i="3"/>
  <c r="O17" i="3"/>
  <c r="P17" i="3"/>
  <c r="Q17" i="3"/>
  <c r="M18" i="3"/>
  <c r="N18" i="3"/>
  <c r="O18" i="3"/>
  <c r="P18" i="3"/>
  <c r="Q18" i="3"/>
  <c r="M19" i="3"/>
  <c r="N19" i="3"/>
  <c r="O19" i="3"/>
  <c r="P19" i="3"/>
  <c r="Q19" i="3"/>
  <c r="M20" i="3"/>
  <c r="N20" i="3"/>
  <c r="O20" i="3"/>
  <c r="P20" i="3"/>
  <c r="Q20" i="3"/>
  <c r="M21" i="3"/>
  <c r="N21" i="3"/>
  <c r="O21" i="3"/>
  <c r="P21" i="3"/>
  <c r="Q21" i="3"/>
  <c r="M22" i="3"/>
  <c r="N22" i="3"/>
  <c r="O22" i="3"/>
  <c r="P22" i="3"/>
  <c r="Q22" i="3"/>
  <c r="M23" i="3"/>
  <c r="N23" i="3"/>
  <c r="O23" i="3"/>
  <c r="P23" i="3"/>
  <c r="Q23" i="3"/>
  <c r="M24" i="3"/>
  <c r="N24" i="3"/>
  <c r="O24" i="3"/>
  <c r="P24" i="3"/>
  <c r="Q24" i="3"/>
  <c r="M25" i="3"/>
  <c r="N25" i="3"/>
  <c r="O25" i="3"/>
  <c r="P25" i="3"/>
  <c r="Q25" i="3"/>
  <c r="M26" i="3"/>
  <c r="N26" i="3"/>
  <c r="O26" i="3"/>
  <c r="P26" i="3"/>
  <c r="Q26" i="3"/>
  <c r="M27" i="3"/>
  <c r="N27" i="3"/>
  <c r="O27" i="3"/>
  <c r="P27" i="3"/>
  <c r="Q27" i="3"/>
  <c r="M28" i="3"/>
  <c r="N28" i="3"/>
  <c r="O28" i="3"/>
  <c r="P28" i="3"/>
  <c r="Q28" i="3"/>
  <c r="M29" i="3"/>
  <c r="N29" i="3"/>
  <c r="O29" i="3"/>
  <c r="P29" i="3"/>
  <c r="Q29" i="3"/>
  <c r="M30" i="3"/>
  <c r="N30" i="3"/>
  <c r="O30" i="3"/>
  <c r="P30" i="3"/>
  <c r="Q30" i="3"/>
  <c r="M31" i="3"/>
  <c r="N31" i="3"/>
  <c r="O31" i="3"/>
  <c r="P31" i="3"/>
  <c r="Q31" i="3"/>
  <c r="M32" i="3"/>
  <c r="N32" i="3"/>
  <c r="O32" i="3"/>
  <c r="P32" i="3"/>
  <c r="Q32" i="3"/>
  <c r="M33" i="3"/>
  <c r="N33" i="3"/>
  <c r="O33" i="3"/>
  <c r="P33" i="3"/>
  <c r="Q33" i="3"/>
  <c r="M34" i="3"/>
  <c r="N34" i="3"/>
  <c r="O34" i="3"/>
  <c r="P34" i="3"/>
  <c r="Q34" i="3"/>
  <c r="M35" i="3"/>
  <c r="N35" i="3"/>
  <c r="O35" i="3"/>
  <c r="P35" i="3"/>
  <c r="Q35" i="3"/>
  <c r="M36" i="3"/>
  <c r="N36" i="3"/>
  <c r="O36" i="3"/>
  <c r="P36" i="3"/>
  <c r="Q36" i="3"/>
  <c r="M37" i="3"/>
  <c r="N37" i="3"/>
  <c r="O37" i="3"/>
  <c r="P37" i="3"/>
  <c r="Q37" i="3"/>
  <c r="M38" i="3"/>
  <c r="N38" i="3"/>
  <c r="O38" i="3"/>
  <c r="P38" i="3"/>
  <c r="Q38" i="3"/>
  <c r="M39" i="3"/>
  <c r="N39" i="3"/>
  <c r="O39" i="3"/>
  <c r="P39" i="3"/>
  <c r="Q39" i="3"/>
  <c r="M40" i="3"/>
  <c r="N40" i="3"/>
  <c r="O40" i="3"/>
  <c r="P40" i="3"/>
  <c r="Q40" i="3"/>
  <c r="M41" i="3"/>
  <c r="N41" i="3"/>
  <c r="O41" i="3"/>
  <c r="P41" i="3"/>
  <c r="Q41" i="3"/>
  <c r="M42" i="3"/>
  <c r="N42" i="3"/>
  <c r="O42" i="3"/>
  <c r="P42" i="3"/>
  <c r="Q42" i="3"/>
  <c r="M43" i="3"/>
  <c r="N43" i="3"/>
  <c r="O43" i="3"/>
  <c r="P43" i="3"/>
  <c r="Q43" i="3"/>
  <c r="M44" i="3"/>
  <c r="N44" i="3"/>
  <c r="O44" i="3"/>
  <c r="P44" i="3"/>
  <c r="Q44" i="3"/>
  <c r="M45" i="3"/>
  <c r="N45" i="3"/>
  <c r="O45" i="3"/>
  <c r="P45" i="3"/>
  <c r="Q45" i="3"/>
  <c r="M46" i="3"/>
  <c r="N46" i="3"/>
  <c r="O46" i="3"/>
  <c r="P46" i="3"/>
  <c r="Q46" i="3"/>
  <c r="M47" i="3"/>
  <c r="N47" i="3"/>
  <c r="O47" i="3"/>
  <c r="P47" i="3"/>
  <c r="Q47" i="3"/>
  <c r="M48" i="3"/>
  <c r="N48" i="3"/>
  <c r="O48" i="3"/>
  <c r="P48" i="3"/>
  <c r="Q48" i="3"/>
  <c r="M49" i="3"/>
  <c r="N49" i="3"/>
  <c r="O49" i="3"/>
  <c r="P49" i="3"/>
  <c r="Q49" i="3"/>
  <c r="M50" i="3"/>
  <c r="N50" i="3"/>
  <c r="O50" i="3"/>
  <c r="P50" i="3"/>
  <c r="Q50" i="3"/>
  <c r="M51" i="3"/>
  <c r="N51" i="3"/>
  <c r="O51" i="3"/>
  <c r="P51" i="3"/>
  <c r="Q51" i="3"/>
  <c r="M52" i="3"/>
  <c r="N52" i="3"/>
  <c r="O52" i="3"/>
  <c r="P52" i="3"/>
  <c r="Q52" i="3"/>
  <c r="M53" i="3"/>
  <c r="N53" i="3"/>
  <c r="O53" i="3"/>
  <c r="P53" i="3"/>
  <c r="Q53" i="3"/>
  <c r="M54" i="3"/>
  <c r="N54" i="3"/>
  <c r="O54" i="3"/>
  <c r="P54" i="3"/>
  <c r="Q54" i="3"/>
  <c r="N3" i="3"/>
  <c r="O3" i="3"/>
  <c r="P3" i="3"/>
  <c r="Q3" i="3"/>
  <c r="M3" i="3"/>
  <c r="H54" i="3" l="1"/>
  <c r="I54" i="3"/>
  <c r="J54" i="3"/>
  <c r="K54" i="3"/>
  <c r="L54" i="3"/>
  <c r="H4" i="3"/>
  <c r="I4" i="3"/>
  <c r="J4" i="3"/>
  <c r="K4" i="3"/>
  <c r="L4" i="3"/>
  <c r="H5" i="3"/>
  <c r="I5" i="3"/>
  <c r="J5" i="3"/>
  <c r="K5" i="3"/>
  <c r="L5" i="3"/>
  <c r="H6" i="3"/>
  <c r="I6" i="3"/>
  <c r="J6" i="3"/>
  <c r="K6" i="3"/>
  <c r="L6" i="3"/>
  <c r="H7" i="3"/>
  <c r="I7" i="3"/>
  <c r="J7" i="3"/>
  <c r="K7" i="3"/>
  <c r="L7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H11" i="3"/>
  <c r="I11" i="3"/>
  <c r="J11" i="3"/>
  <c r="K11" i="3"/>
  <c r="L11" i="3"/>
  <c r="H12" i="3"/>
  <c r="I12" i="3"/>
  <c r="J12" i="3"/>
  <c r="K12" i="3"/>
  <c r="L12" i="3"/>
  <c r="H13" i="3"/>
  <c r="I13" i="3"/>
  <c r="J13" i="3"/>
  <c r="K13" i="3"/>
  <c r="L13" i="3"/>
  <c r="H14" i="3"/>
  <c r="I14" i="3"/>
  <c r="J14" i="3"/>
  <c r="K14" i="3"/>
  <c r="L14" i="3"/>
  <c r="H15" i="3"/>
  <c r="I15" i="3"/>
  <c r="J15" i="3"/>
  <c r="K15" i="3"/>
  <c r="L15" i="3"/>
  <c r="H16" i="3"/>
  <c r="I16" i="3"/>
  <c r="J16" i="3"/>
  <c r="K16" i="3"/>
  <c r="L16" i="3"/>
  <c r="H17" i="3"/>
  <c r="I17" i="3"/>
  <c r="J17" i="3"/>
  <c r="K17" i="3"/>
  <c r="L17" i="3"/>
  <c r="H18" i="3"/>
  <c r="I18" i="3"/>
  <c r="J18" i="3"/>
  <c r="K18" i="3"/>
  <c r="L18" i="3"/>
  <c r="H19" i="3"/>
  <c r="I19" i="3"/>
  <c r="J19" i="3"/>
  <c r="K19" i="3"/>
  <c r="L19" i="3"/>
  <c r="H20" i="3"/>
  <c r="I20" i="3"/>
  <c r="J20" i="3"/>
  <c r="K20" i="3"/>
  <c r="L20" i="3"/>
  <c r="H21" i="3"/>
  <c r="I21" i="3"/>
  <c r="J21" i="3"/>
  <c r="K21" i="3"/>
  <c r="L21" i="3"/>
  <c r="H22" i="3"/>
  <c r="I22" i="3"/>
  <c r="J22" i="3"/>
  <c r="K22" i="3"/>
  <c r="L22" i="3"/>
  <c r="H23" i="3"/>
  <c r="I23" i="3"/>
  <c r="J23" i="3"/>
  <c r="K23" i="3"/>
  <c r="L23" i="3"/>
  <c r="H24" i="3"/>
  <c r="I24" i="3"/>
  <c r="J24" i="3"/>
  <c r="K24" i="3"/>
  <c r="L24" i="3"/>
  <c r="H25" i="3"/>
  <c r="I25" i="3"/>
  <c r="J25" i="3"/>
  <c r="K25" i="3"/>
  <c r="L25" i="3"/>
  <c r="H26" i="3"/>
  <c r="I26" i="3"/>
  <c r="J26" i="3"/>
  <c r="K26" i="3"/>
  <c r="L26" i="3"/>
  <c r="H27" i="3"/>
  <c r="I27" i="3"/>
  <c r="J27" i="3"/>
  <c r="K27" i="3"/>
  <c r="L27" i="3"/>
  <c r="H28" i="3"/>
  <c r="I28" i="3"/>
  <c r="J28" i="3"/>
  <c r="K28" i="3"/>
  <c r="L28" i="3"/>
  <c r="H29" i="3"/>
  <c r="I29" i="3"/>
  <c r="J29" i="3"/>
  <c r="K29" i="3"/>
  <c r="L29" i="3"/>
  <c r="H30" i="3"/>
  <c r="I30" i="3"/>
  <c r="J30" i="3"/>
  <c r="K30" i="3"/>
  <c r="L30" i="3"/>
  <c r="H31" i="3"/>
  <c r="I31" i="3"/>
  <c r="J31" i="3"/>
  <c r="K31" i="3"/>
  <c r="L31" i="3"/>
  <c r="H32" i="3"/>
  <c r="I32" i="3"/>
  <c r="J32" i="3"/>
  <c r="K32" i="3"/>
  <c r="L32" i="3"/>
  <c r="H33" i="3"/>
  <c r="I33" i="3"/>
  <c r="J33" i="3"/>
  <c r="K33" i="3"/>
  <c r="L33" i="3"/>
  <c r="H34" i="3"/>
  <c r="I34" i="3"/>
  <c r="J34" i="3"/>
  <c r="K34" i="3"/>
  <c r="L34" i="3"/>
  <c r="H35" i="3"/>
  <c r="I35" i="3"/>
  <c r="J35" i="3"/>
  <c r="K35" i="3"/>
  <c r="L35" i="3"/>
  <c r="H36" i="3"/>
  <c r="I36" i="3"/>
  <c r="J36" i="3"/>
  <c r="K36" i="3"/>
  <c r="L36" i="3"/>
  <c r="H37" i="3"/>
  <c r="I37" i="3"/>
  <c r="J37" i="3"/>
  <c r="K37" i="3"/>
  <c r="L37" i="3"/>
  <c r="H38" i="3"/>
  <c r="I38" i="3"/>
  <c r="J38" i="3"/>
  <c r="K38" i="3"/>
  <c r="L38" i="3"/>
  <c r="H39" i="3"/>
  <c r="I39" i="3"/>
  <c r="J39" i="3"/>
  <c r="K39" i="3"/>
  <c r="L39" i="3"/>
  <c r="H40" i="3"/>
  <c r="I40" i="3"/>
  <c r="J40" i="3"/>
  <c r="K40" i="3"/>
  <c r="L40" i="3"/>
  <c r="H41" i="3"/>
  <c r="I41" i="3"/>
  <c r="J41" i="3"/>
  <c r="K41" i="3"/>
  <c r="L41" i="3"/>
  <c r="H42" i="3"/>
  <c r="I42" i="3"/>
  <c r="J42" i="3"/>
  <c r="K42" i="3"/>
  <c r="L42" i="3"/>
  <c r="H43" i="3"/>
  <c r="I43" i="3"/>
  <c r="J43" i="3"/>
  <c r="K43" i="3"/>
  <c r="L43" i="3"/>
  <c r="H44" i="3"/>
  <c r="I44" i="3"/>
  <c r="J44" i="3"/>
  <c r="K44" i="3"/>
  <c r="L44" i="3"/>
  <c r="H45" i="3"/>
  <c r="I45" i="3"/>
  <c r="J45" i="3"/>
  <c r="K45" i="3"/>
  <c r="L45" i="3"/>
  <c r="H46" i="3"/>
  <c r="I46" i="3"/>
  <c r="J46" i="3"/>
  <c r="K46" i="3"/>
  <c r="L46" i="3"/>
  <c r="H47" i="3"/>
  <c r="I47" i="3"/>
  <c r="J47" i="3"/>
  <c r="K47" i="3"/>
  <c r="L47" i="3"/>
  <c r="H48" i="3"/>
  <c r="I48" i="3"/>
  <c r="J48" i="3"/>
  <c r="K48" i="3"/>
  <c r="L48" i="3"/>
  <c r="H49" i="3"/>
  <c r="I49" i="3"/>
  <c r="J49" i="3"/>
  <c r="K49" i="3"/>
  <c r="L49" i="3"/>
  <c r="H50" i="3"/>
  <c r="I50" i="3"/>
  <c r="J50" i="3"/>
  <c r="K50" i="3"/>
  <c r="L50" i="3"/>
  <c r="H51" i="3"/>
  <c r="I51" i="3"/>
  <c r="J51" i="3"/>
  <c r="K51" i="3"/>
  <c r="L51" i="3"/>
  <c r="H52" i="3"/>
  <c r="I52" i="3"/>
  <c r="J52" i="3"/>
  <c r="K52" i="3"/>
  <c r="L52" i="3"/>
  <c r="H53" i="3"/>
  <c r="I53" i="3"/>
  <c r="J53" i="3"/>
  <c r="K53" i="3"/>
  <c r="L53" i="3"/>
  <c r="H3" i="3"/>
  <c r="I3" i="3"/>
  <c r="J3" i="3"/>
  <c r="K3" i="3"/>
  <c r="L3" i="3"/>
  <c r="F3" i="5" l="1"/>
  <c r="G3" i="5"/>
  <c r="A29" i="5"/>
  <c r="B29" i="5"/>
  <c r="A13" i="5"/>
  <c r="B13" i="5"/>
  <c r="A12" i="5"/>
  <c r="B12" i="5"/>
  <c r="A26" i="5"/>
  <c r="B26" i="5"/>
  <c r="A25" i="5"/>
  <c r="B25" i="5"/>
  <c r="A9" i="5"/>
  <c r="B9" i="5"/>
  <c r="A14" i="5"/>
  <c r="B14" i="5"/>
  <c r="A11" i="5"/>
  <c r="B11" i="5"/>
  <c r="A7" i="5"/>
  <c r="B7" i="5"/>
  <c r="F2" i="5"/>
  <c r="G2" i="5"/>
  <c r="A6" i="5"/>
  <c r="B6" i="5"/>
  <c r="B22" i="5"/>
  <c r="A39" i="5"/>
  <c r="B39" i="5"/>
  <c r="A8" i="5"/>
  <c r="B8" i="5"/>
  <c r="A18" i="5"/>
  <c r="B18" i="5"/>
  <c r="A2" i="5"/>
  <c r="B2" i="5"/>
  <c r="A30" i="5"/>
  <c r="B30" i="5"/>
  <c r="A4" i="5"/>
  <c r="B4" i="5"/>
  <c r="A27" i="5"/>
  <c r="B27" i="5"/>
  <c r="A10" i="5"/>
  <c r="B10" i="5"/>
  <c r="A21" i="5"/>
  <c r="B21" i="5"/>
  <c r="A38" i="5"/>
  <c r="B38" i="5"/>
  <c r="A28" i="5"/>
  <c r="B28" i="5"/>
  <c r="A19" i="5"/>
  <c r="B19" i="5"/>
  <c r="A20" i="5"/>
  <c r="B20" i="5"/>
  <c r="A32" i="5"/>
  <c r="B32" i="5"/>
  <c r="A43" i="5"/>
  <c r="B43" i="5"/>
  <c r="A35" i="5"/>
  <c r="B35" i="5"/>
  <c r="A17" i="5"/>
  <c r="B17" i="5"/>
  <c r="A31" i="5"/>
  <c r="B31" i="5"/>
  <c r="A33" i="5"/>
  <c r="B33" i="5"/>
  <c r="A24" i="5"/>
  <c r="B24" i="5"/>
  <c r="A15" i="5"/>
  <c r="B15" i="5"/>
  <c r="A41" i="5"/>
  <c r="B41" i="5"/>
  <c r="A44" i="5"/>
  <c r="B44" i="5"/>
  <c r="A40" i="5"/>
  <c r="B40" i="5"/>
  <c r="A46" i="5"/>
  <c r="B46" i="5"/>
  <c r="A47" i="5"/>
  <c r="B47" i="5"/>
  <c r="A23" i="5"/>
  <c r="B23" i="5"/>
  <c r="A16" i="5"/>
  <c r="B16" i="5"/>
  <c r="A37" i="5"/>
  <c r="B37" i="5"/>
  <c r="A45" i="5"/>
  <c r="B45" i="5"/>
  <c r="A34" i="5"/>
  <c r="B34" i="5"/>
  <c r="A42" i="5"/>
  <c r="B42" i="5"/>
  <c r="A3" i="5"/>
  <c r="B3" i="5"/>
  <c r="A36" i="5"/>
  <c r="B36" i="5"/>
  <c r="B5" i="5"/>
  <c r="A5" i="5"/>
  <c r="Y43" i="4"/>
  <c r="C38" i="5" s="1"/>
  <c r="Y11" i="4"/>
  <c r="C5" i="5" s="1"/>
  <c r="W24" i="4"/>
  <c r="Y24" i="4"/>
  <c r="C7" i="5" s="1"/>
  <c r="Y12" i="4" l="1"/>
  <c r="C29" i="5" s="1"/>
  <c r="Y13" i="4"/>
  <c r="C13" i="5" s="1"/>
  <c r="Y14" i="4"/>
  <c r="C12" i="5" s="1"/>
  <c r="Y18" i="4"/>
  <c r="C26" i="5" s="1"/>
  <c r="Y19" i="4"/>
  <c r="C25" i="5" s="1"/>
  <c r="Y20" i="4"/>
  <c r="C9" i="5" s="1"/>
  <c r="Y22" i="4"/>
  <c r="C14" i="5" s="1"/>
  <c r="Y23" i="4"/>
  <c r="C11" i="5" s="1"/>
  <c r="Y27" i="4"/>
  <c r="Y28" i="4"/>
  <c r="H2" i="5" s="1"/>
  <c r="Y29" i="4"/>
  <c r="C6" i="5" s="1"/>
  <c r="Y31" i="4"/>
  <c r="C39" i="5" s="1"/>
  <c r="Y32" i="4"/>
  <c r="C8" i="5" s="1"/>
  <c r="Y33" i="4"/>
  <c r="C18" i="5" s="1"/>
  <c r="Y36" i="4"/>
  <c r="C2" i="5" s="1"/>
  <c r="Y37" i="4"/>
  <c r="C30" i="5" s="1"/>
  <c r="Y38" i="4"/>
  <c r="C4" i="5" s="1"/>
  <c r="Y39" i="4"/>
  <c r="Y40" i="4"/>
  <c r="C27" i="5" s="1"/>
  <c r="Y41" i="4"/>
  <c r="C10" i="5" s="1"/>
  <c r="Y42" i="4"/>
  <c r="C21" i="5" s="1"/>
  <c r="Y44" i="4"/>
  <c r="C28" i="5" s="1"/>
  <c r="Y45" i="4"/>
  <c r="C19" i="5" s="1"/>
  <c r="Y46" i="4"/>
  <c r="C20" i="5" s="1"/>
  <c r="Y47" i="4"/>
  <c r="C32" i="5" s="1"/>
  <c r="Y48" i="4"/>
  <c r="C43" i="5" s="1"/>
  <c r="Y49" i="4"/>
  <c r="C35" i="5" s="1"/>
  <c r="Y50" i="4"/>
  <c r="C17" i="5" s="1"/>
  <c r="Y51" i="4"/>
  <c r="Y52" i="4"/>
  <c r="C31" i="5" s="1"/>
  <c r="Y53" i="4"/>
  <c r="C33" i="5" s="1"/>
  <c r="Y54" i="4"/>
  <c r="C24" i="5" s="1"/>
  <c r="Y55" i="4"/>
  <c r="C15" i="5" s="1"/>
  <c r="Y56" i="4"/>
  <c r="C41" i="5" s="1"/>
  <c r="Y57" i="4"/>
  <c r="C44" i="5" s="1"/>
  <c r="Y58" i="4"/>
  <c r="C40" i="5" s="1"/>
  <c r="Y59" i="4"/>
  <c r="C46" i="5" s="1"/>
  <c r="Y60" i="4"/>
  <c r="C47" i="5" s="1"/>
  <c r="Y61" i="4"/>
  <c r="C23" i="5" s="1"/>
  <c r="Y62" i="4"/>
  <c r="C16" i="5" s="1"/>
  <c r="Y63" i="4"/>
  <c r="C37" i="5" s="1"/>
  <c r="Y64" i="4"/>
  <c r="C45" i="5" s="1"/>
  <c r="Y65" i="4"/>
  <c r="C34" i="5" s="1"/>
  <c r="Y66" i="4"/>
  <c r="C42" i="5" s="1"/>
  <c r="Y67" i="4"/>
  <c r="C3" i="5" s="1"/>
  <c r="Y68" i="4"/>
  <c r="C36" i="5" s="1"/>
  <c r="Y69" i="4"/>
  <c r="Y70" i="4"/>
  <c r="H3" i="5" s="1"/>
  <c r="W30" i="4"/>
  <c r="Y30" i="4" s="1"/>
  <c r="C22" i="5" s="1"/>
  <c r="M35" i="4"/>
  <c r="L35" i="4"/>
  <c r="M30" i="4"/>
  <c r="L30" i="4"/>
  <c r="K30" i="4"/>
  <c r="J30" i="4"/>
  <c r="I30" i="4"/>
  <c r="H30" i="4"/>
  <c r="G30" i="4"/>
  <c r="F30" i="4"/>
  <c r="E30" i="4"/>
  <c r="D30" i="4"/>
  <c r="C30" i="4"/>
  <c r="M17" i="4"/>
  <c r="L17" i="4"/>
</calcChain>
</file>

<file path=xl/sharedStrings.xml><?xml version="1.0" encoding="utf-8"?>
<sst xmlns="http://schemas.openxmlformats.org/spreadsheetml/2006/main" count="425" uniqueCount="163">
  <si>
    <t>Kreisfreie Stadt
Landkreis
(Großstadt, Umland)
Statistische Region
Land</t>
  </si>
  <si>
    <t>Türkei</t>
  </si>
  <si>
    <t>Polen</t>
  </si>
  <si>
    <t>1</t>
  </si>
  <si>
    <t xml:space="preserve">Braunschweig, Stadt             </t>
  </si>
  <si>
    <t xml:space="preserve">Salzgitter, Stadt               </t>
  </si>
  <si>
    <t xml:space="preserve">Wolfsburg, Stadt                </t>
  </si>
  <si>
    <t xml:space="preserve">Gifhorn                         </t>
  </si>
  <si>
    <t xml:space="preserve">Göttingen                       </t>
  </si>
  <si>
    <t xml:space="preserve">Goslar                          </t>
  </si>
  <si>
    <t xml:space="preserve">Helmstadt                       </t>
  </si>
  <si>
    <t xml:space="preserve">Northeim                        </t>
  </si>
  <si>
    <t xml:space="preserve">Peine                           </t>
  </si>
  <si>
    <t xml:space="preserve">Wolfenbüttel                    </t>
  </si>
  <si>
    <t>Stat. Region Braunschweig</t>
  </si>
  <si>
    <t xml:space="preserve">Region Hannover                 </t>
  </si>
  <si>
    <t xml:space="preserve">dav. Hannover, Landeshauptstadt </t>
  </si>
  <si>
    <t xml:space="preserve">dav. Hannover, Umland           </t>
  </si>
  <si>
    <t xml:space="preserve">Diepholz                        </t>
  </si>
  <si>
    <t xml:space="preserve">Hameln-Pyrmont                  </t>
  </si>
  <si>
    <t xml:space="preserve">Hildesheim                      </t>
  </si>
  <si>
    <t xml:space="preserve">Holzminden                      </t>
  </si>
  <si>
    <t xml:space="preserve">Nienburg (Weser)                </t>
  </si>
  <si>
    <t xml:space="preserve">Schaumburg                      </t>
  </si>
  <si>
    <t>Stat. Region Hannover</t>
  </si>
  <si>
    <t xml:space="preserve">Celle                           </t>
  </si>
  <si>
    <t xml:space="preserve">Cuxhaven                        </t>
  </si>
  <si>
    <t xml:space="preserve">Harburg                         </t>
  </si>
  <si>
    <t xml:space="preserve">Lüchow-Dannenberg               </t>
  </si>
  <si>
    <t xml:space="preserve">Lüneburg                        </t>
  </si>
  <si>
    <t xml:space="preserve">Osterholz                       </t>
  </si>
  <si>
    <t xml:space="preserve">Rotenburg (Wümme)               </t>
  </si>
  <si>
    <t xml:space="preserve">Heidekreis                      </t>
  </si>
  <si>
    <t xml:space="preserve">Stade                           </t>
  </si>
  <si>
    <t xml:space="preserve">Uelzen                          </t>
  </si>
  <si>
    <t xml:space="preserve">Verden                          </t>
  </si>
  <si>
    <t>Stat. Region Lüneburg</t>
  </si>
  <si>
    <t xml:space="preserve">Delmenhorst, Stadt              </t>
  </si>
  <si>
    <t xml:space="preserve">Emden, Stadt                    </t>
  </si>
  <si>
    <t xml:space="preserve">Oldenburg, Stadt                </t>
  </si>
  <si>
    <t xml:space="preserve">Osnabrück, Stadt                </t>
  </si>
  <si>
    <t xml:space="preserve">Wilhelmshaven, Stadt            </t>
  </si>
  <si>
    <t xml:space="preserve">Ammerland                       </t>
  </si>
  <si>
    <t xml:space="preserve">Aurich                          </t>
  </si>
  <si>
    <t xml:space="preserve">Cloppenburg                     </t>
  </si>
  <si>
    <t xml:space="preserve">Emsland                         </t>
  </si>
  <si>
    <t xml:space="preserve">Friesland                       </t>
  </si>
  <si>
    <t xml:space="preserve">Grafschaft Bentheim             </t>
  </si>
  <si>
    <t xml:space="preserve">Leer                            </t>
  </si>
  <si>
    <t xml:space="preserve">Oldenburg                       </t>
  </si>
  <si>
    <t xml:space="preserve">Osnabrück                       </t>
  </si>
  <si>
    <t xml:space="preserve">Vechta                          </t>
  </si>
  <si>
    <t xml:space="preserve">Wesermarsch                     </t>
  </si>
  <si>
    <t xml:space="preserve">Wittmund                        </t>
  </si>
  <si>
    <t>Stat. Region Weser-Ems</t>
  </si>
  <si>
    <t>Niedersachsen</t>
  </si>
  <si>
    <t>Syrien</t>
  </si>
  <si>
    <t>Rumänien</t>
  </si>
  <si>
    <t>Statistische Region Braunschweig</t>
  </si>
  <si>
    <t xml:space="preserve">Statistische Region Hannover    </t>
  </si>
  <si>
    <t xml:space="preserve">Statistische Region Lüneburg    </t>
  </si>
  <si>
    <t xml:space="preserve">Statistische Region Weser-Ems   </t>
  </si>
  <si>
    <t xml:space="preserve">Niedersachsen                   </t>
  </si>
  <si>
    <t>Irak</t>
  </si>
  <si>
    <t>AGS</t>
  </si>
  <si>
    <t>241x</t>
  </si>
  <si>
    <t>405</t>
  </si>
  <si>
    <t xml:space="preserve">Indikator A2: Ausländerinnen und Ausländer in Niedersachsen </t>
  </si>
  <si>
    <t>Tabelle A2-2: Ausländerinnen und Ausländer 2005 bis 2018 nach Kreisen</t>
  </si>
  <si>
    <t>Ausländerinnen und Ausländer am 31.12.</t>
  </si>
  <si>
    <r>
      <t>Anteil an der Bevölkerung</t>
    </r>
    <r>
      <rPr>
        <vertAlign val="superscript"/>
        <sz val="6"/>
        <rFont val="NDSFrutiger 45 Light"/>
      </rPr>
      <t>1)</t>
    </r>
  </si>
  <si>
    <t>Anzahl</t>
  </si>
  <si>
    <t>Prozent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</si>
  <si>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</si>
  <si>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</si>
  <si>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</si>
  <si>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</si>
  <si>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</si>
  <si>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</si>
  <si>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</si>
  <si>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</si>
  <si>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</si>
  <si>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</si>
  <si>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</si>
  <si>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</si>
  <si>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</si>
  <si>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</si>
  <si>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</si>
  <si>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</si>
  <si>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</si>
  <si>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</si>
  <si>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Braunschweig,Stadt</t>
  </si>
  <si>
    <t>Salzgitter,Stadt</t>
  </si>
  <si>
    <t>Wolfsburg,Stadt</t>
  </si>
  <si>
    <t>Gifhorn</t>
  </si>
  <si>
    <t>Göttingen (bis 31.10.2016)</t>
  </si>
  <si>
    <t>-</t>
  </si>
  <si>
    <t>dav. Göttingen,Stadt (ab 2014)</t>
  </si>
  <si>
    <t>152x</t>
  </si>
  <si>
    <t>dav. Göttingen, Umland</t>
  </si>
  <si>
    <t>Goslar</t>
  </si>
  <si>
    <t>Helmstedt</t>
  </si>
  <si>
    <t>Northeim</t>
  </si>
  <si>
    <t>Osterode am Harz (bis 31.10.2016)</t>
  </si>
  <si>
    <t>Peine</t>
  </si>
  <si>
    <t>Wolfenbüttel</t>
  </si>
  <si>
    <t>Göttingen (ab 01.11.2016)</t>
  </si>
  <si>
    <t xml:space="preserve">dav. Göttingen,Stadt </t>
  </si>
  <si>
    <t>159x</t>
  </si>
  <si>
    <t>Hannover, Region</t>
  </si>
  <si>
    <t>dav. Hannover, Landeshauptstadt</t>
  </si>
  <si>
    <t>dav. Hannover, Umland</t>
  </si>
  <si>
    <t>Diepholz</t>
  </si>
  <si>
    <t>Hameln-Pyrmont</t>
  </si>
  <si>
    <t>Hildesheim</t>
  </si>
  <si>
    <t>dav. Hildesheim,Stadt(ab 2014)</t>
  </si>
  <si>
    <t>254x</t>
  </si>
  <si>
    <t>dav. Hildesheim, Umland</t>
  </si>
  <si>
    <t>Holzminden</t>
  </si>
  <si>
    <t>Nienburg (Weser)</t>
  </si>
  <si>
    <t>Schaumburg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</si>
  <si>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</si>
  <si>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</si>
  <si>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</si>
  <si>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</si>
  <si>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</si>
  <si>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</si>
  <si>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</si>
  <si>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</si>
  <si>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</si>
  <si>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</si>
  <si>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</si>
  <si>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Delmenhorst,Stadt</t>
  </si>
  <si>
    <t>Emden,Stadt</t>
  </si>
  <si>
    <t>Oldenburg(Oldb),Stadt</t>
  </si>
  <si>
    <t>Osnabrück,Stadt</t>
  </si>
  <si>
    <t>Wilhelmshaven,Stadt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</si>
  <si>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</si>
  <si>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</si>
  <si>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</si>
  <si>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</si>
  <si>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</si>
  <si>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</si>
  <si>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</si>
  <si>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</si>
  <si>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</si>
  <si>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</si>
  <si>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</si>
  <si>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</si>
  <si>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Aus A2!</t>
  </si>
  <si>
    <t>Veränderung seit 2005</t>
  </si>
  <si>
    <t>Gebiet</t>
  </si>
  <si>
    <t>Wert</t>
  </si>
  <si>
    <t>Göttingen + Osterrode</t>
  </si>
  <si>
    <t xml:space="preserve"> </t>
  </si>
  <si>
    <t>_x001A_</t>
  </si>
  <si>
    <t>Indikator A4: Ausländerinnen und Ausländer in Niedersachsen nach ausgewählten Staatsangehörigkeiten</t>
  </si>
  <si>
    <t>Tabelle A4-3K: Ausländerinnen und Ausländer nach ausgewählten Staatsabgehörigkeiten und Kreisen</t>
  </si>
  <si>
    <t>Jahr
(31.12.)</t>
  </si>
  <si>
    <t>Ausländerinnen und Ausländer mit Staatsangehörigkeit</t>
  </si>
  <si>
    <t xml:space="preserve">Anzahl </t>
  </si>
  <si>
    <t>Veränderung gegenüber 2005 in Prozent</t>
  </si>
  <si>
    <t>veränderung gegenüber 2005 in Prozent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</si>
</sst>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4"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164" formatCode="###\ ###\ ##0"/>
    <numFmt numFmtId="166" formatCode="0.0"/>
    <numFmt numFmtId="167" formatCode="##\ ###\ ##0"/>
    <numFmt numFmtId="169" formatCode="#\ ###\ ###"/>
    <numFmt numFmtId="170" formatCode="#,##0.0"/>
    <numFmt numFmtId="171" formatCode="@\ *."/>
    <numFmt numFmtId="172" formatCode="0.0_)"/>
    <numFmt numFmtId="173" formatCode="\ @\ *."/>
    <numFmt numFmtId="174" formatCode="\+#\ ###\ ##0;\-\ #\ ###\ ##0;\-"/>
    <numFmt numFmtId="175" formatCode="* &quot;[&quot;#0&quot;]&quot;"/>
    <numFmt numFmtId="176" formatCode="*+\ #\ ###\ ###\ ##0.0;\-\ #\ ###\ ###\ ##0.0;* &quot;&quot;\-&quot;&quot;"/>
    <numFmt numFmtId="177" formatCode="\+\ #\ ###\ ###\ ##0.0;\-\ #\ ###\ ###\ ##0.0;* &quot;&quot;\-&quot;&quot;"/>
    <numFmt numFmtId="178" formatCode="* &quot;[&quot;#0\ \ &quot;]&quot;"/>
    <numFmt numFmtId="179" formatCode="#\ ###\ ##0.0;\-\ #\ ###\ ##0.0;\-"/>
    <numFmt numFmtId="180" formatCode="\ \ 0.0\ \ "/>
    <numFmt numFmtId="181" formatCode="\ ####0.0\ \ ;\ * \–####0.0\ \ ;\ * \X\ \ ;\ * @\ \ "/>
    <numFmt numFmtId="182" formatCode="\ ??0.0\ \ ;\ * \–??0.0\ \ ;\ * \–\ \ ;\ * @\ \ "/>
    <numFmt numFmtId="183" formatCode="\ #\ ###\ ##0.000\ \ ;\ \–###\ ##0.000\ \ ;\ * \–\ \ ;\ * @\ \ "/>
    <numFmt numFmtId="184" formatCode="\ ##\ ###\ ##0.0\ \ ;\ \–#\ ###\ ##0.0\ \ ;\ * \–\ \ ;\ * @\ \ "/>
    <numFmt numFmtId="185" formatCode="\ #\ ###\ ###\ ##0\ \ ;\ \–###\ ###\ ##0\ \ ;\ * \–\ \ ;\ * @\ \ "/>
    <numFmt numFmtId="186" formatCode="\ #\ ###\ ##0.00\ \ ;\ \–###\ ##0.00\ \ ;\ * \–\ \ ;\ * @\ \ "/>
    <numFmt numFmtId="187" formatCode="\ ##0\ \ ;\ * \x\ \ ;\ * @\ \ "/>
  </numFmts>
  <fonts count="8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/>
      <name val="NDSFrutiger 45 Light"/>
      <family val="2"/>
    </font>
    <font>
      <sz val="9"/>
      <name val="NDSFrutiger 55 Roman"/>
    </font>
    <font>
      <sz val="6"/>
      <name val="NDSFrutiger 45 Light"/>
    </font>
    <font>
      <sz val="6"/>
      <name val="NDSFrutiger 55 Roman"/>
    </font>
    <font>
      <sz val="11"/>
      <name val="NDSFrutiger 55 Roman"/>
    </font>
    <font>
      <u/>
      <sz val="9"/>
      <color theme="10"/>
      <name val="NDSFrutiger 45 Light"/>
    </font>
    <font>
      <sz val="9"/>
      <color theme="1"/>
      <name val="Calibri"/>
      <family val="2"/>
      <scheme val="minor"/>
    </font>
    <font>
      <sz val="6"/>
      <color theme="1"/>
      <name val="NDSFrutiger 45 Light"/>
    </font>
    <font>
      <sz val="6"/>
      <name val="Arial"/>
      <family val="2"/>
    </font>
    <font>
      <sz val="6"/>
      <color theme="1"/>
      <name val="NDSFrutiger 55 Roman"/>
    </font>
    <font>
      <sz val="10"/>
      <name val="Arial"/>
      <family val="2"/>
    </font>
    <font>
      <sz val="9"/>
      <color rgb="FF0061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9C65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FA7D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9"/>
      <color rgb="FF7F7F7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5"/>
      <color theme="3"/>
      <name val="NDSFrutiger 45 Light"/>
      <family val="2"/>
    </font>
    <font>
      <b/>
      <sz val="13"/>
      <color theme="3"/>
      <name val="NDSFrutiger 45 Light"/>
      <family val="2"/>
    </font>
    <font>
      <b/>
      <sz val="11"/>
      <color theme="3"/>
      <name val="NDSFrutiger 45 Light"/>
      <family val="2"/>
    </font>
    <font>
      <sz val="10"/>
      <color rgb="FF006100"/>
      <name val="NDSFrutiger 45 Light"/>
      <family val="2"/>
    </font>
    <font>
      <sz val="10"/>
      <color rgb="FF9C0006"/>
      <name val="NDSFrutiger 45 Light"/>
      <family val="2"/>
    </font>
    <font>
      <sz val="10"/>
      <color rgb="FF9C6500"/>
      <name val="NDSFrutiger 45 Light"/>
      <family val="2"/>
    </font>
    <font>
      <sz val="10"/>
      <color rgb="FF3F3F76"/>
      <name val="NDSFrutiger 45 Light"/>
      <family val="2"/>
    </font>
    <font>
      <b/>
      <sz val="10"/>
      <color rgb="FF3F3F3F"/>
      <name val="NDSFrutiger 45 Light"/>
      <family val="2"/>
    </font>
    <font>
      <b/>
      <sz val="10"/>
      <color rgb="FFFA7D00"/>
      <name val="NDSFrutiger 45 Light"/>
      <family val="2"/>
    </font>
    <font>
      <sz val="10"/>
      <color rgb="FFFA7D00"/>
      <name val="NDSFrutiger 45 Light"/>
      <family val="2"/>
    </font>
    <font>
      <b/>
      <sz val="10"/>
      <color theme="0"/>
      <name val="NDSFrutiger 45 Light"/>
      <family val="2"/>
    </font>
    <font>
      <sz val="10"/>
      <color rgb="FFFF0000"/>
      <name val="NDSFrutiger 45 Light"/>
      <family val="2"/>
    </font>
    <font>
      <i/>
      <sz val="10"/>
      <color rgb="FF7F7F7F"/>
      <name val="NDSFrutiger 45 Light"/>
      <family val="2"/>
    </font>
    <font>
      <b/>
      <sz val="10"/>
      <color theme="1"/>
      <name val="NDSFrutiger 45 Light"/>
      <family val="2"/>
    </font>
    <font>
      <sz val="10"/>
      <color theme="0"/>
      <name val="NDSFrutiger 45 Light"/>
      <family val="2"/>
    </font>
    <font>
      <sz val="8"/>
      <name val="Arial"/>
      <family val="2"/>
    </font>
    <font>
      <sz val="11"/>
      <color indexed="8"/>
      <name val="Arial"/>
      <family val="2"/>
    </font>
    <font>
      <sz val="11"/>
      <color indexed="9"/>
      <name val="Arial"/>
      <family val="2"/>
    </font>
    <font>
      <b/>
      <sz val="11"/>
      <color indexed="63"/>
      <name val="Arial"/>
      <family val="2"/>
    </font>
    <font>
      <sz val="7"/>
      <name val="Arial"/>
      <family val="2"/>
    </font>
    <font>
      <b/>
      <sz val="11"/>
      <color indexed="52"/>
      <name val="Arial"/>
      <family val="2"/>
    </font>
    <font>
      <sz val="11"/>
      <color indexed="62"/>
      <name val="Arial"/>
      <family val="2"/>
    </font>
    <font>
      <b/>
      <sz val="11"/>
      <color indexed="8"/>
      <name val="Arial"/>
      <family val="2"/>
    </font>
    <font>
      <i/>
      <sz val="11"/>
      <color indexed="23"/>
      <name val="Arial"/>
      <family val="2"/>
    </font>
    <font>
      <sz val="11"/>
      <color indexed="17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Tahoma"/>
      <family val="2"/>
    </font>
    <font>
      <u/>
      <sz val="8"/>
      <color indexed="12"/>
      <name val="Arial"/>
      <family val="2"/>
    </font>
    <font>
      <b/>
      <u/>
      <sz val="8"/>
      <color indexed="12"/>
      <name val="Arial"/>
      <family val="2"/>
    </font>
    <font>
      <sz val="11"/>
      <color indexed="60"/>
      <name val="Arial"/>
      <family val="2"/>
    </font>
    <font>
      <b/>
      <sz val="10"/>
      <name val="Arial"/>
      <family val="2"/>
    </font>
    <font>
      <sz val="8"/>
      <name val="Arial Unicode MS"/>
      <family val="2"/>
    </font>
    <font>
      <sz val="11"/>
      <color indexed="20"/>
      <name val="Arial"/>
      <family val="2"/>
    </font>
    <font>
      <sz val="7.5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1"/>
      <color indexed="52"/>
      <name val="Arial"/>
      <family val="2"/>
    </font>
    <font>
      <sz val="11"/>
      <color indexed="10"/>
      <name val="Arial"/>
      <family val="2"/>
    </font>
    <font>
      <sz val="6.5"/>
      <name val="MS Sans Serif"/>
    </font>
    <font>
      <b/>
      <sz val="11"/>
      <color indexed="9"/>
      <name val="Arial"/>
      <family val="2"/>
    </font>
    <font>
      <b/>
      <sz val="7"/>
      <name val="Arial"/>
      <family val="2"/>
    </font>
    <font>
      <sz val="10"/>
      <color theme="1"/>
      <name val="Calibri"/>
      <family val="2"/>
      <scheme val="minor"/>
    </font>
    <font>
      <sz val="6"/>
      <color theme="1"/>
      <name val="NDSFrutiger 45 Light"/>
      <family val="2"/>
    </font>
    <font>
      <sz val="6"/>
      <color indexed="8"/>
      <name val="NDSFrutiger 45 Light"/>
    </font>
    <font>
      <sz val="8"/>
      <name val="NDSFrutiger 45 Light"/>
    </font>
    <font>
      <vertAlign val="superscript"/>
      <sz val="6"/>
      <name val="NDSFrutiger 45 Light"/>
    </font>
    <font>
      <sz val="6"/>
      <name val="NDSFrutiger 45 Light"/>
      <family val="2"/>
    </font>
    <font>
      <sz val="6"/>
      <color indexed="8"/>
      <name val="NDSFrutiger 55 Roman"/>
    </font>
    <font>
      <b/>
      <sz val="14"/>
      <color rgb="FFFF0000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 applyFont="0"/>
    <xf numFmtId="0" fontId="16" fillId="0" borderId="0"/>
    <xf numFmtId="0" fontId="12" fillId="0" borderId="0"/>
    <xf numFmtId="0" fontId="6" fillId="0" borderId="0"/>
    <xf numFmtId="0" fontId="6" fillId="0" borderId="0"/>
    <xf numFmtId="0" fontId="6" fillId="0" borderId="0" applyFont="0"/>
    <xf numFmtId="0" fontId="16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21" fillId="6" borderId="5" applyNumberFormat="0" applyAlignment="0" applyProtection="0"/>
    <xf numFmtId="0" fontId="22" fillId="6" borderId="4" applyNumberFormat="0" applyAlignment="0" applyProtection="0"/>
    <xf numFmtId="0" fontId="20" fillId="5" borderId="4" applyNumberFormat="0" applyAlignment="0" applyProtection="0"/>
    <xf numFmtId="0" fontId="27" fillId="0" borderId="9" applyNumberFormat="0" applyFill="0" applyAlignment="0" applyProtection="0"/>
    <xf numFmtId="0" fontId="2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9" fillId="4" borderId="0" applyNumberFormat="0" applyBorder="0" applyAlignment="0" applyProtection="0"/>
    <xf numFmtId="0" fontId="12" fillId="8" borderId="8" applyNumberFormat="0" applyFont="0" applyAlignment="0" applyProtection="0"/>
    <xf numFmtId="0" fontId="18" fillId="3" borderId="0" applyNumberFormat="0" applyBorder="0" applyAlignment="0" applyProtection="0"/>
    <xf numFmtId="0" fontId="23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4" fillId="7" borderId="7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9" fillId="0" borderId="1" applyNumberFormat="0" applyFill="0" applyAlignment="0" applyProtection="0"/>
    <xf numFmtId="0" fontId="30" fillId="0" borderId="2" applyNumberFormat="0" applyFill="0" applyAlignment="0" applyProtection="0"/>
    <xf numFmtId="0" fontId="31" fillId="0" borderId="3" applyNumberFormat="0" applyFill="0" applyAlignment="0" applyProtection="0"/>
    <xf numFmtId="0" fontId="31" fillId="0" borderId="0" applyNumberFormat="0" applyFill="0" applyBorder="0" applyAlignment="0" applyProtection="0"/>
    <xf numFmtId="0" fontId="32" fillId="2" borderId="0" applyNumberFormat="0" applyBorder="0" applyAlignment="0" applyProtection="0"/>
    <xf numFmtId="0" fontId="33" fillId="3" borderId="0" applyNumberFormat="0" applyBorder="0" applyAlignment="0" applyProtection="0"/>
    <xf numFmtId="0" fontId="34" fillId="4" borderId="0" applyNumberFormat="0" applyBorder="0" applyAlignment="0" applyProtection="0"/>
    <xf numFmtId="0" fontId="35" fillId="5" borderId="4" applyNumberFormat="0" applyAlignment="0" applyProtection="0"/>
    <xf numFmtId="0" fontId="36" fillId="6" borderId="5" applyNumberFormat="0" applyAlignment="0" applyProtection="0"/>
    <xf numFmtId="0" fontId="37" fillId="6" borderId="4" applyNumberFormat="0" applyAlignment="0" applyProtection="0"/>
    <xf numFmtId="0" fontId="38" fillId="0" borderId="6" applyNumberFormat="0" applyFill="0" applyAlignment="0" applyProtection="0"/>
    <xf numFmtId="0" fontId="39" fillId="7" borderId="7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9" applyNumberFormat="0" applyFill="0" applyAlignment="0" applyProtection="0"/>
    <xf numFmtId="0" fontId="43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43" fillId="32" borderId="0" applyNumberFormat="0" applyBorder="0" applyAlignment="0" applyProtection="0"/>
    <xf numFmtId="0" fontId="6" fillId="8" borderId="8" applyNumberFormat="0" applyFont="0" applyAlignment="0" applyProtection="0"/>
    <xf numFmtId="171" fontId="44" fillId="0" borderId="0"/>
    <xf numFmtId="49" fontId="44" fillId="0" borderId="0"/>
    <xf numFmtId="172" fontId="16" fillId="0" borderId="0">
      <alignment horizontal="center"/>
    </xf>
    <xf numFmtId="173" fontId="44" fillId="0" borderId="0"/>
    <xf numFmtId="0" fontId="45" fillId="36" borderId="0" applyNumberFormat="0" applyBorder="0" applyAlignment="0" applyProtection="0"/>
    <xf numFmtId="0" fontId="45" fillId="38" borderId="0" applyNumberFormat="0" applyBorder="0" applyAlignment="0" applyProtection="0"/>
    <xf numFmtId="0" fontId="45" fillId="37" borderId="0" applyNumberFormat="0" applyBorder="0" applyAlignment="0" applyProtection="0"/>
    <xf numFmtId="0" fontId="45" fillId="39" borderId="0" applyNumberFormat="0" applyBorder="0" applyAlignment="0" applyProtection="0"/>
    <xf numFmtId="0" fontId="45" fillId="33" borderId="0" applyNumberFormat="0" applyBorder="0" applyAlignment="0" applyProtection="0"/>
    <xf numFmtId="0" fontId="45" fillId="34" borderId="0" applyNumberFormat="0" applyBorder="0" applyAlignment="0" applyProtection="0"/>
    <xf numFmtId="174" fontId="16" fillId="0" borderId="0"/>
    <xf numFmtId="175" fontId="16" fillId="0" borderId="0"/>
    <xf numFmtId="0" fontId="45" fillId="40" borderId="0" applyNumberFormat="0" applyBorder="0" applyAlignment="0" applyProtection="0"/>
    <xf numFmtId="0" fontId="45" fillId="43" borderId="0" applyNumberFormat="0" applyBorder="0" applyAlignment="0" applyProtection="0"/>
    <xf numFmtId="0" fontId="45" fillId="44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5" borderId="0" applyNumberFormat="0" applyBorder="0" applyAlignment="0" applyProtection="0"/>
    <xf numFmtId="176" fontId="16" fillId="0" borderId="0"/>
    <xf numFmtId="0" fontId="46" fillId="48" borderId="0" applyNumberFormat="0" applyBorder="0" applyAlignment="0" applyProtection="0"/>
    <xf numFmtId="0" fontId="46" fillId="43" borderId="0" applyNumberFormat="0" applyBorder="0" applyAlignment="0" applyProtection="0"/>
    <xf numFmtId="0" fontId="46" fillId="44" borderId="0" applyNumberFormat="0" applyBorder="0" applyAlignment="0" applyProtection="0"/>
    <xf numFmtId="0" fontId="46" fillId="49" borderId="0" applyNumberFormat="0" applyBorder="0" applyAlignment="0" applyProtection="0"/>
    <xf numFmtId="0" fontId="46" fillId="46" borderId="0" applyNumberFormat="0" applyBorder="0" applyAlignment="0" applyProtection="0"/>
    <xf numFmtId="0" fontId="46" fillId="50" borderId="0" applyNumberFormat="0" applyBorder="0" applyAlignment="0" applyProtection="0"/>
    <xf numFmtId="177" fontId="16" fillId="0" borderId="0">
      <alignment horizontal="center"/>
    </xf>
    <xf numFmtId="178" fontId="16" fillId="0" borderId="0">
      <alignment horizontal="center"/>
    </xf>
    <xf numFmtId="167" fontId="16" fillId="0" borderId="0">
      <alignment horizontal="center"/>
    </xf>
    <xf numFmtId="169" fontId="16" fillId="0" borderId="0">
      <alignment horizontal="center"/>
    </xf>
    <xf numFmtId="179" fontId="16" fillId="0" borderId="0">
      <alignment horizontal="center"/>
    </xf>
    <xf numFmtId="0" fontId="46" fillId="51" borderId="0" applyNumberFormat="0" applyBorder="0" applyAlignment="0" applyProtection="0"/>
    <xf numFmtId="0" fontId="46" fillId="52" borderId="0" applyNumberFormat="0" applyBorder="0" applyAlignment="0" applyProtection="0"/>
    <xf numFmtId="0" fontId="46" fillId="47" borderId="0" applyNumberFormat="0" applyBorder="0" applyAlignment="0" applyProtection="0"/>
    <xf numFmtId="0" fontId="46" fillId="49" borderId="0" applyNumberFormat="0" applyBorder="0" applyAlignment="0" applyProtection="0"/>
    <xf numFmtId="0" fontId="46" fillId="46" borderId="0" applyNumberFormat="0" applyBorder="0" applyAlignment="0" applyProtection="0"/>
    <xf numFmtId="0" fontId="46" fillId="53" borderId="0" applyNumberFormat="0" applyBorder="0" applyAlignment="0" applyProtection="0"/>
    <xf numFmtId="0" fontId="47" fillId="41" borderId="16" applyNumberFormat="0" applyAlignment="0" applyProtection="0"/>
    <xf numFmtId="183" fontId="48" fillId="0" borderId="0">
      <alignment horizontal="right"/>
    </xf>
    <xf numFmtId="184" fontId="48" fillId="0" borderId="0">
      <alignment horizontal="right"/>
    </xf>
    <xf numFmtId="185" fontId="48" fillId="0" borderId="0">
      <alignment horizontal="right"/>
    </xf>
    <xf numFmtId="0" fontId="48" fillId="0" borderId="0">
      <alignment horizontal="right"/>
    </xf>
    <xf numFmtId="186" fontId="48" fillId="0" borderId="0">
      <alignment horizontal="right"/>
    </xf>
    <xf numFmtId="0" fontId="49" fillId="41" borderId="17" applyNumberFormat="0" applyAlignment="0" applyProtection="0"/>
    <xf numFmtId="41" fontId="16" fillId="0" borderId="0" applyFont="0" applyFill="0" applyBorder="0" applyAlignment="0" applyProtection="0"/>
    <xf numFmtId="0" fontId="50" fillId="34" borderId="17" applyNumberFormat="0" applyAlignment="0" applyProtection="0"/>
    <xf numFmtId="0" fontId="51" fillId="0" borderId="18" applyNumberFormat="0" applyFill="0" applyAlignment="0" applyProtection="0"/>
    <xf numFmtId="0" fontId="52" fillId="0" borderId="0" applyNumberFormat="0" applyFill="0" applyBorder="0" applyAlignment="0" applyProtection="0"/>
    <xf numFmtId="44" fontId="16" fillId="0" borderId="0" applyFont="0" applyFill="0" applyBorder="0" applyAlignment="0" applyProtection="0"/>
    <xf numFmtId="0" fontId="53" fillId="37" borderId="0" applyNumberFormat="0" applyBorder="0" applyAlignment="0" applyProtection="0"/>
    <xf numFmtId="49" fontId="54" fillId="0" borderId="0">
      <alignment horizontal="left"/>
    </xf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44" fillId="0" borderId="0">
      <alignment horizontal="left"/>
    </xf>
    <xf numFmtId="1" fontId="48" fillId="0" borderId="13">
      <alignment horizontal="center"/>
    </xf>
    <xf numFmtId="0" fontId="57" fillId="0" borderId="0">
      <alignment horizontal="left"/>
      <protection locked="0"/>
    </xf>
    <xf numFmtId="0" fontId="58" fillId="0" borderId="0">
      <alignment horizontal="left"/>
      <protection locked="0"/>
    </xf>
    <xf numFmtId="181" fontId="48" fillId="0" borderId="0">
      <alignment horizontal="right"/>
    </xf>
    <xf numFmtId="187" fontId="48" fillId="0" borderId="0">
      <alignment horizontal="right"/>
    </xf>
    <xf numFmtId="0" fontId="59" fillId="42" borderId="0" applyNumberFormat="0" applyBorder="0" applyAlignment="0" applyProtection="0"/>
    <xf numFmtId="0" fontId="14" fillId="0" borderId="19" applyFont="0" applyBorder="0" applyAlignment="0"/>
    <xf numFmtId="49" fontId="44" fillId="0" borderId="0">
      <alignment horizontal="left"/>
    </xf>
    <xf numFmtId="1" fontId="60" fillId="54" borderId="11">
      <alignment horizontal="right"/>
    </xf>
    <xf numFmtId="0" fontId="61" fillId="35" borderId="20" applyNumberFormat="0" applyFont="0" applyAlignment="0" applyProtection="0"/>
    <xf numFmtId="9" fontId="16" fillId="0" borderId="0" applyFont="0" applyFill="0" applyBorder="0" applyAlignment="0" applyProtection="0"/>
    <xf numFmtId="182" fontId="48" fillId="0" borderId="0">
      <alignment horizontal="right"/>
    </xf>
    <xf numFmtId="0" fontId="62" fillId="38" borderId="0" applyNumberFormat="0" applyBorder="0" applyAlignment="0" applyProtection="0"/>
    <xf numFmtId="0" fontId="45" fillId="0" borderId="0"/>
    <xf numFmtId="0" fontId="1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6" fillId="0" borderId="0"/>
    <xf numFmtId="170" fontId="63" fillId="0" borderId="0">
      <alignment horizontal="center" vertical="center"/>
    </xf>
    <xf numFmtId="0" fontId="64" fillId="0" borderId="0" applyNumberFormat="0" applyFill="0" applyBorder="0" applyAlignment="0" applyProtection="0"/>
    <xf numFmtId="0" fontId="65" fillId="0" borderId="21" applyNumberFormat="0" applyFill="0" applyAlignment="0" applyProtection="0"/>
    <xf numFmtId="0" fontId="66" fillId="0" borderId="22" applyNumberFormat="0" applyFill="0" applyAlignment="0" applyProtection="0"/>
    <xf numFmtId="0" fontId="67" fillId="0" borderId="23" applyNumberFormat="0" applyFill="0" applyAlignment="0" applyProtection="0"/>
    <xf numFmtId="0" fontId="67" fillId="0" borderId="0" applyNumberFormat="0" applyFill="0" applyBorder="0" applyAlignment="0" applyProtection="0"/>
    <xf numFmtId="49" fontId="44" fillId="0" borderId="0">
      <alignment horizontal="left" vertical="top"/>
    </xf>
    <xf numFmtId="0" fontId="68" fillId="0" borderId="24" applyNumberFormat="0" applyFill="0" applyAlignment="0" applyProtection="0"/>
    <xf numFmtId="0" fontId="69" fillId="0" borderId="0" applyNumberFormat="0" applyFill="0" applyBorder="0" applyAlignment="0" applyProtection="0"/>
    <xf numFmtId="180" fontId="70" fillId="0" borderId="15">
      <alignment horizontal="left"/>
    </xf>
    <xf numFmtId="0" fontId="71" fillId="55" borderId="25" applyNumberFormat="0" applyAlignment="0" applyProtection="0"/>
    <xf numFmtId="0" fontId="72" fillId="0" borderId="0">
      <alignment horizontal="center" vertical="center"/>
    </xf>
    <xf numFmtId="0" fontId="1" fillId="0" borderId="0"/>
    <xf numFmtId="0" fontId="16" fillId="0" borderId="0"/>
    <xf numFmtId="0" fontId="49" fillId="41" borderId="17" applyNumberFormat="0" applyAlignment="0" applyProtection="0"/>
    <xf numFmtId="0" fontId="50" fillId="34" borderId="17" applyNumberFormat="0" applyAlignment="0" applyProtection="0"/>
    <xf numFmtId="0" fontId="51" fillId="0" borderId="18" applyNumberFormat="0" applyFill="0" applyAlignment="0" applyProtection="0"/>
    <xf numFmtId="0" fontId="61" fillId="35" borderId="20" applyNumberFormat="0" applyFont="0" applyAlignment="0" applyProtection="0"/>
  </cellStyleXfs>
  <cellXfs count="107">
    <xf numFmtId="0" fontId="0" fillId="0" borderId="0" xfId="0"/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top"/>
    </xf>
    <xf numFmtId="164" fontId="9" fillId="0" borderId="0" xfId="0" applyNumberFormat="1" applyFont="1" applyBorder="1" applyAlignment="1">
      <alignment vertical="top"/>
    </xf>
    <xf numFmtId="0" fontId="0" fillId="0" borderId="0" xfId="0"/>
    <xf numFmtId="0" fontId="8" fillId="0" borderId="0" xfId="0" applyFont="1" applyBorder="1"/>
    <xf numFmtId="0" fontId="13" fillId="0" borderId="0" xfId="0" applyFont="1" applyBorder="1" applyAlignment="1">
      <alignment vertical="center"/>
    </xf>
    <xf numFmtId="0" fontId="12" fillId="0" borderId="0" xfId="9"/>
    <xf numFmtId="49" fontId="12" fillId="0" borderId="0" xfId="9" applyNumberFormat="1"/>
    <xf numFmtId="0" fontId="73" fillId="0" borderId="12" xfId="9" applyFont="1" applyBorder="1" applyAlignment="1">
      <alignment horizontal="center" vertical="center" wrapText="1"/>
    </xf>
    <xf numFmtId="1" fontId="74" fillId="0" borderId="0" xfId="0" applyNumberFormat="1" applyFont="1" applyBorder="1" applyAlignment="1">
      <alignment horizontal="center" vertical="center"/>
    </xf>
    <xf numFmtId="0" fontId="75" fillId="0" borderId="0" xfId="11" applyNumberFormat="1" applyFont="1" applyFill="1" applyBorder="1" applyAlignment="1" applyProtection="1">
      <alignment vertical="center"/>
    </xf>
    <xf numFmtId="0" fontId="13" fillId="0" borderId="0" xfId="0" applyFont="1"/>
    <xf numFmtId="0" fontId="0" fillId="0" borderId="0" xfId="0" applyFill="1"/>
    <xf numFmtId="0" fontId="10" fillId="0" borderId="0" xfId="0" applyFont="1" applyAlignment="1" applyProtection="1">
      <alignment vertical="center"/>
      <protection locked="0"/>
    </xf>
    <xf numFmtId="0" fontId="6" fillId="0" borderId="0" xfId="10" applyProtection="1">
      <protection locked="0"/>
    </xf>
    <xf numFmtId="0" fontId="7" fillId="0" borderId="0" xfId="0" applyFont="1"/>
    <xf numFmtId="0" fontId="76" fillId="0" borderId="0" xfId="10" applyFont="1"/>
    <xf numFmtId="0" fontId="8" fillId="0" borderId="11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8" xfId="0" applyFont="1" applyFill="1" applyBorder="1" applyAlignment="1">
      <alignment horizontal="center" vertical="center" wrapText="1"/>
    </xf>
    <xf numFmtId="0" fontId="8" fillId="0" borderId="2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1" fontId="78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1" fontId="78" fillId="0" borderId="0" xfId="0" applyNumberFormat="1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0" fontId="74" fillId="0" borderId="0" xfId="0" applyFont="1" applyBorder="1" applyAlignment="1">
      <alignment vertical="center"/>
    </xf>
    <xf numFmtId="164" fontId="78" fillId="0" borderId="0" xfId="0" applyNumberFormat="1" applyFont="1" applyBorder="1" applyAlignment="1">
      <alignment vertical="center"/>
    </xf>
    <xf numFmtId="164" fontId="78" fillId="0" borderId="0" xfId="0" applyNumberFormat="1" applyFont="1" applyBorder="1" applyAlignment="1">
      <alignment horizontal="right" vertical="center"/>
    </xf>
    <xf numFmtId="164" fontId="75" fillId="0" borderId="0" xfId="11" applyNumberFormat="1" applyFont="1" applyFill="1" applyBorder="1" applyAlignment="1" applyProtection="1">
      <alignment horizontal="right" vertical="center"/>
    </xf>
    <xf numFmtId="164" fontId="75" fillId="0" borderId="0" xfId="12" applyNumberFormat="1" applyFont="1" applyFill="1" applyBorder="1" applyAlignment="1" applyProtection="1">
      <alignment horizontal="right" vertical="center"/>
    </xf>
    <xf numFmtId="166" fontId="74" fillId="0" borderId="0" xfId="0" applyNumberFormat="1" applyFont="1" applyFill="1" applyAlignment="1">
      <alignment horizontal="right" vertical="center"/>
    </xf>
    <xf numFmtId="166" fontId="13" fillId="0" borderId="0" xfId="0" applyNumberFormat="1" applyFont="1" applyFill="1" applyAlignment="1">
      <alignment horizontal="right" vertical="center"/>
    </xf>
    <xf numFmtId="0" fontId="13" fillId="0" borderId="0" xfId="0" applyFont="1" applyAlignment="1">
      <alignment horizontal="right" vertical="center"/>
    </xf>
    <xf numFmtId="164" fontId="8" fillId="0" borderId="0" xfId="0" applyNumberFormat="1" applyFont="1" applyFill="1" applyBorder="1" applyAlignment="1">
      <alignment horizontal="right" vertical="center"/>
    </xf>
    <xf numFmtId="166" fontId="74" fillId="0" borderId="0" xfId="0" applyNumberFormat="1" applyFont="1" applyBorder="1" applyAlignment="1">
      <alignment horizontal="right" vertical="center"/>
    </xf>
    <xf numFmtId="0" fontId="13" fillId="0" borderId="0" xfId="0" applyNumberFormat="1" applyFont="1" applyFill="1" applyBorder="1" applyAlignment="1">
      <alignment vertical="center"/>
    </xf>
    <xf numFmtId="166" fontId="13" fillId="0" borderId="0" xfId="0" applyNumberFormat="1" applyFont="1" applyFill="1" applyAlignment="1" applyProtection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top"/>
    </xf>
    <xf numFmtId="164" fontId="9" fillId="0" borderId="0" xfId="0" applyNumberFormat="1" applyFont="1" applyBorder="1" applyAlignment="1">
      <alignment horizontal="right" vertical="top"/>
    </xf>
    <xf numFmtId="164" fontId="79" fillId="0" borderId="0" xfId="11" applyNumberFormat="1" applyFont="1" applyFill="1" applyBorder="1" applyAlignment="1" applyProtection="1">
      <alignment horizontal="right" vertical="top"/>
    </xf>
    <xf numFmtId="164" fontId="79" fillId="0" borderId="0" xfId="12" applyNumberFormat="1" applyFont="1" applyFill="1" applyBorder="1" applyAlignment="1" applyProtection="1">
      <alignment horizontal="right" vertical="top"/>
    </xf>
    <xf numFmtId="166" fontId="15" fillId="0" borderId="0" xfId="0" applyNumberFormat="1" applyFont="1" applyFill="1" applyAlignment="1">
      <alignment horizontal="right" vertical="top"/>
    </xf>
    <xf numFmtId="166" fontId="13" fillId="0" borderId="0" xfId="0" applyNumberFormat="1" applyFont="1" applyFill="1" applyAlignment="1">
      <alignment horizontal="right" vertical="top"/>
    </xf>
    <xf numFmtId="164" fontId="9" fillId="0" borderId="0" xfId="0" applyNumberFormat="1" applyFont="1" applyBorder="1" applyAlignment="1">
      <alignment horizontal="right" vertical="center"/>
    </xf>
    <xf numFmtId="166" fontId="15" fillId="0" borderId="0" xfId="0" applyNumberFormat="1" applyFont="1" applyFill="1" applyAlignment="1">
      <alignment horizontal="right" vertical="center"/>
    </xf>
    <xf numFmtId="0" fontId="13" fillId="0" borderId="0" xfId="0" applyNumberFormat="1" applyFont="1" applyFill="1" applyBorder="1" applyAlignment="1">
      <alignment horizontal="right" vertical="center"/>
    </xf>
    <xf numFmtId="164" fontId="8" fillId="0" borderId="0" xfId="0" applyNumberFormat="1" applyFont="1" applyBorder="1" applyAlignment="1">
      <alignment horizontal="right" vertical="center"/>
    </xf>
    <xf numFmtId="0" fontId="75" fillId="0" borderId="0" xfId="11" applyNumberFormat="1" applyFont="1" applyFill="1" applyBorder="1" applyAlignment="1" applyProtection="1">
      <alignment horizontal="right" vertical="center"/>
    </xf>
    <xf numFmtId="0" fontId="80" fillId="0" borderId="0" xfId="0" applyFont="1"/>
    <xf numFmtId="0" fontId="13" fillId="0" borderId="12" xfId="0" applyFont="1" applyBorder="1" applyAlignment="1">
      <alignment horizontal="center" vertical="center" wrapText="1"/>
    </xf>
    <xf numFmtId="166" fontId="13" fillId="0" borderId="0" xfId="0" applyNumberFormat="1" applyFont="1"/>
    <xf numFmtId="166" fontId="76" fillId="0" borderId="0" xfId="10" applyNumberFormat="1" applyFont="1"/>
    <xf numFmtId="0" fontId="73" fillId="0" borderId="0" xfId="0" applyFont="1"/>
    <xf numFmtId="0" fontId="73" fillId="0" borderId="12" xfId="0" applyFont="1" applyBorder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NumberFormat="1"/>
    <xf numFmtId="0" fontId="12" fillId="0" borderId="0" xfId="9" applyNumberFormat="1"/>
    <xf numFmtId="0" fontId="8" fillId="0" borderId="1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3" fillId="0" borderId="26" xfId="0" applyNumberFormat="1" applyFont="1" applyBorder="1" applyAlignment="1">
      <alignment horizontal="center" vertical="center"/>
    </xf>
    <xf numFmtId="0" fontId="13" fillId="0" borderId="13" xfId="0" applyNumberFormat="1" applyFont="1" applyBorder="1" applyAlignment="1">
      <alignment horizontal="center" vertical="center"/>
    </xf>
    <xf numFmtId="0" fontId="13" fillId="0" borderId="14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8" fillId="0" borderId="26" xfId="10" applyFont="1" applyBorder="1" applyAlignment="1">
      <alignment horizontal="center" vertical="center" wrapText="1"/>
    </xf>
    <xf numFmtId="0" fontId="8" fillId="0" borderId="13" xfId="10" applyFont="1" applyBorder="1" applyAlignment="1">
      <alignment horizontal="center" vertical="center" wrapText="1"/>
    </xf>
    <xf numFmtId="0" fontId="8" fillId="0" borderId="14" xfId="10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73" fillId="0" borderId="12" xfId="9" applyFont="1" applyBorder="1" applyAlignment="1">
      <alignment horizontal="center"/>
    </xf>
    <xf numFmtId="0" fontId="73" fillId="0" borderId="12" xfId="9" applyFont="1" applyBorder="1" applyAlignment="1">
      <alignment horizontal="center" vertical="center"/>
    </xf>
    <xf numFmtId="0" fontId="73" fillId="0" borderId="15" xfId="9" applyFont="1" applyBorder="1" applyAlignment="1">
      <alignment horizontal="center" vertical="center"/>
    </xf>
    <xf numFmtId="0" fontId="73" fillId="0" borderId="0" xfId="9" applyFont="1" applyAlignment="1">
      <alignment horizontal="center" vertical="center"/>
    </xf>
    <xf numFmtId="0" fontId="73" fillId="0" borderId="12" xfId="0" applyFont="1" applyBorder="1" applyAlignment="1">
      <alignment horizontal="center"/>
    </xf>
    <xf numFmtId="0" fontId="10" fillId="56" borderId="0" xfId="0" applyFont="1" applyFill="1" applyAlignment="1" applyProtection="1">
      <alignment vertical="center"/>
      <protection locked="0"/>
    </xf>
    <xf numFmtId="0" fontId="13" fillId="0" borderId="0" xfId="0" applyFont="1" applyAlignment="1">
      <alignment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3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NumberFormat="1" applyFont="1" applyAlignment="1">
      <alignment vertical="center"/>
    </xf>
    <xf numFmtId="166" fontId="8" fillId="57" borderId="0" xfId="0" applyNumberFormat="1" applyFont="1" applyFill="1" applyAlignment="1">
      <alignment vertical="center"/>
    </xf>
    <xf numFmtId="0" fontId="8" fillId="0" borderId="0" xfId="0" applyNumberFormat="1" applyFont="1" applyAlignment="1">
      <alignment horizontal="right" vertical="center"/>
    </xf>
    <xf numFmtId="0" fontId="8" fillId="57" borderId="0" xfId="0" applyNumberFormat="1" applyFont="1" applyFill="1" applyAlignment="1">
      <alignment horizontal="right" vertical="center"/>
    </xf>
    <xf numFmtId="166" fontId="0" fillId="0" borderId="0" xfId="0" applyNumberFormat="1"/>
    <xf numFmtId="166" fontId="8" fillId="57" borderId="0" xfId="0" applyNumberFormat="1" applyFont="1" applyFill="1" applyAlignment="1">
      <alignment horizontal="right" vertical="center"/>
    </xf>
  </cellXfs>
  <cellStyles count="188">
    <cellStyle name="0mitP" xfId="94" xr:uid="{00000000-0005-0000-0000-000000000000}"/>
    <cellStyle name="0ohneP" xfId="95" xr:uid="{00000000-0005-0000-0000-000001000000}"/>
    <cellStyle name="10mitP" xfId="96" xr:uid="{00000000-0005-0000-0000-000002000000}"/>
    <cellStyle name="1mitP" xfId="97" xr:uid="{00000000-0005-0000-0000-000003000000}"/>
    <cellStyle name="20 % - Akzent1 2" xfId="14" xr:uid="{00000000-0005-0000-0000-000004000000}"/>
    <cellStyle name="20 % - Akzent1 3" xfId="70" xr:uid="{00000000-0005-0000-0000-000005000000}"/>
    <cellStyle name="20 % - Akzent2 2" xfId="15" xr:uid="{00000000-0005-0000-0000-000006000000}"/>
    <cellStyle name="20 % - Akzent2 3" xfId="74" xr:uid="{00000000-0005-0000-0000-000007000000}"/>
    <cellStyle name="20 % - Akzent3 2" xfId="16" xr:uid="{00000000-0005-0000-0000-000008000000}"/>
    <cellStyle name="20 % - Akzent3 3" xfId="78" xr:uid="{00000000-0005-0000-0000-000009000000}"/>
    <cellStyle name="20 % - Akzent4 2" xfId="17" xr:uid="{00000000-0005-0000-0000-00000A000000}"/>
    <cellStyle name="20 % - Akzent4 3" xfId="82" xr:uid="{00000000-0005-0000-0000-00000B000000}"/>
    <cellStyle name="20 % - Akzent5 2" xfId="18" xr:uid="{00000000-0005-0000-0000-00000C000000}"/>
    <cellStyle name="20 % - Akzent5 3" xfId="86" xr:uid="{00000000-0005-0000-0000-00000D000000}"/>
    <cellStyle name="20 % - Akzent6 2" xfId="19" xr:uid="{00000000-0005-0000-0000-00000E000000}"/>
    <cellStyle name="20 % - Akzent6 3" xfId="90" xr:uid="{00000000-0005-0000-0000-00000F000000}"/>
    <cellStyle name="20% - Akzent1" xfId="98" xr:uid="{00000000-0005-0000-0000-000010000000}"/>
    <cellStyle name="20% - Akzent2" xfId="99" xr:uid="{00000000-0005-0000-0000-000011000000}"/>
    <cellStyle name="20% - Akzent3" xfId="100" xr:uid="{00000000-0005-0000-0000-000012000000}"/>
    <cellStyle name="20% - Akzent4" xfId="101" xr:uid="{00000000-0005-0000-0000-000013000000}"/>
    <cellStyle name="20% - Akzent5" xfId="102" xr:uid="{00000000-0005-0000-0000-000014000000}"/>
    <cellStyle name="20% - Akzent6" xfId="103" xr:uid="{00000000-0005-0000-0000-000015000000}"/>
    <cellStyle name="3mitP" xfId="104" xr:uid="{00000000-0005-0000-0000-000016000000}"/>
    <cellStyle name="3ohneP" xfId="105" xr:uid="{00000000-0005-0000-0000-000017000000}"/>
    <cellStyle name="40 % - Akzent1 2" xfId="20" xr:uid="{00000000-0005-0000-0000-000018000000}"/>
    <cellStyle name="40 % - Akzent1 3" xfId="71" xr:uid="{00000000-0005-0000-0000-000019000000}"/>
    <cellStyle name="40 % - Akzent2 2" xfId="21" xr:uid="{00000000-0005-0000-0000-00001A000000}"/>
    <cellStyle name="40 % - Akzent2 3" xfId="75" xr:uid="{00000000-0005-0000-0000-00001B000000}"/>
    <cellStyle name="40 % - Akzent3 2" xfId="22" xr:uid="{00000000-0005-0000-0000-00001C000000}"/>
    <cellStyle name="40 % - Akzent3 3" xfId="79" xr:uid="{00000000-0005-0000-0000-00001D000000}"/>
    <cellStyle name="40 % - Akzent4 2" xfId="23" xr:uid="{00000000-0005-0000-0000-00001E000000}"/>
    <cellStyle name="40 % - Akzent4 3" xfId="83" xr:uid="{00000000-0005-0000-0000-00001F000000}"/>
    <cellStyle name="40 % - Akzent5 2" xfId="24" xr:uid="{00000000-0005-0000-0000-000020000000}"/>
    <cellStyle name="40 % - Akzent5 3" xfId="87" xr:uid="{00000000-0005-0000-0000-000021000000}"/>
    <cellStyle name="40 % - Akzent6 2" xfId="25" xr:uid="{00000000-0005-0000-0000-000022000000}"/>
    <cellStyle name="40 % - Akzent6 3" xfId="91" xr:uid="{00000000-0005-0000-0000-000023000000}"/>
    <cellStyle name="40% - Akzent1" xfId="106" xr:uid="{00000000-0005-0000-0000-000024000000}"/>
    <cellStyle name="40% - Akzent2" xfId="107" xr:uid="{00000000-0005-0000-0000-000025000000}"/>
    <cellStyle name="40% - Akzent3" xfId="108" xr:uid="{00000000-0005-0000-0000-000026000000}"/>
    <cellStyle name="40% - Akzent4" xfId="109" xr:uid="{00000000-0005-0000-0000-000027000000}"/>
    <cellStyle name="40% - Akzent5" xfId="110" xr:uid="{00000000-0005-0000-0000-000028000000}"/>
    <cellStyle name="40% - Akzent6" xfId="111" xr:uid="{00000000-0005-0000-0000-000029000000}"/>
    <cellStyle name="4mitP" xfId="112" xr:uid="{00000000-0005-0000-0000-00002A000000}"/>
    <cellStyle name="60 % - Akzent1 2" xfId="26" xr:uid="{00000000-0005-0000-0000-00002B000000}"/>
    <cellStyle name="60 % - Akzent1 3" xfId="72" xr:uid="{00000000-0005-0000-0000-00002C000000}"/>
    <cellStyle name="60 % - Akzent2 2" xfId="27" xr:uid="{00000000-0005-0000-0000-00002D000000}"/>
    <cellStyle name="60 % - Akzent2 3" xfId="76" xr:uid="{00000000-0005-0000-0000-00002E000000}"/>
    <cellStyle name="60 % - Akzent3 2" xfId="28" xr:uid="{00000000-0005-0000-0000-00002F000000}"/>
    <cellStyle name="60 % - Akzent3 3" xfId="80" xr:uid="{00000000-0005-0000-0000-000030000000}"/>
    <cellStyle name="60 % - Akzent4 2" xfId="29" xr:uid="{00000000-0005-0000-0000-000031000000}"/>
    <cellStyle name="60 % - Akzent4 3" xfId="84" xr:uid="{00000000-0005-0000-0000-000032000000}"/>
    <cellStyle name="60 % - Akzent5 2" xfId="30" xr:uid="{00000000-0005-0000-0000-000033000000}"/>
    <cellStyle name="60 % - Akzent5 3" xfId="88" xr:uid="{00000000-0005-0000-0000-000034000000}"/>
    <cellStyle name="60 % - Akzent6 2" xfId="31" xr:uid="{00000000-0005-0000-0000-000035000000}"/>
    <cellStyle name="60 % - Akzent6 3" xfId="92" xr:uid="{00000000-0005-0000-0000-000036000000}"/>
    <cellStyle name="60% - Akzent1" xfId="113" xr:uid="{00000000-0005-0000-0000-000037000000}"/>
    <cellStyle name="60% - Akzent2" xfId="114" xr:uid="{00000000-0005-0000-0000-000038000000}"/>
    <cellStyle name="60% - Akzent3" xfId="115" xr:uid="{00000000-0005-0000-0000-000039000000}"/>
    <cellStyle name="60% - Akzent4" xfId="116" xr:uid="{00000000-0005-0000-0000-00003A000000}"/>
    <cellStyle name="60% - Akzent5" xfId="117" xr:uid="{00000000-0005-0000-0000-00003B000000}"/>
    <cellStyle name="60% - Akzent6" xfId="118" xr:uid="{00000000-0005-0000-0000-00003C000000}"/>
    <cellStyle name="6mitP" xfId="119" xr:uid="{00000000-0005-0000-0000-00003D000000}"/>
    <cellStyle name="6ohneP" xfId="120" xr:uid="{00000000-0005-0000-0000-00003E000000}"/>
    <cellStyle name="7mitP" xfId="121" xr:uid="{00000000-0005-0000-0000-00003F000000}"/>
    <cellStyle name="9mitP" xfId="122" xr:uid="{00000000-0005-0000-0000-000040000000}"/>
    <cellStyle name="9ohneP" xfId="123" xr:uid="{00000000-0005-0000-0000-000041000000}"/>
    <cellStyle name="Akzent1 2" xfId="32" xr:uid="{00000000-0005-0000-0000-000042000000}"/>
    <cellStyle name="Akzent1 3" xfId="124" xr:uid="{00000000-0005-0000-0000-000043000000}"/>
    <cellStyle name="Akzent1 4" xfId="69" xr:uid="{00000000-0005-0000-0000-000044000000}"/>
    <cellStyle name="Akzent2 2" xfId="33" xr:uid="{00000000-0005-0000-0000-000045000000}"/>
    <cellStyle name="Akzent2 3" xfId="125" xr:uid="{00000000-0005-0000-0000-000046000000}"/>
    <cellStyle name="Akzent2 4" xfId="73" xr:uid="{00000000-0005-0000-0000-000047000000}"/>
    <cellStyle name="Akzent3 2" xfId="34" xr:uid="{00000000-0005-0000-0000-000048000000}"/>
    <cellStyle name="Akzent3 3" xfId="126" xr:uid="{00000000-0005-0000-0000-000049000000}"/>
    <cellStyle name="Akzent3 4" xfId="77" xr:uid="{00000000-0005-0000-0000-00004A000000}"/>
    <cellStyle name="Akzent4 2" xfId="35" xr:uid="{00000000-0005-0000-0000-00004B000000}"/>
    <cellStyle name="Akzent4 3" xfId="127" xr:uid="{00000000-0005-0000-0000-00004C000000}"/>
    <cellStyle name="Akzent4 4" xfId="81" xr:uid="{00000000-0005-0000-0000-00004D000000}"/>
    <cellStyle name="Akzent5 2" xfId="36" xr:uid="{00000000-0005-0000-0000-00004E000000}"/>
    <cellStyle name="Akzent5 3" xfId="128" xr:uid="{00000000-0005-0000-0000-00004F000000}"/>
    <cellStyle name="Akzent5 4" xfId="85" xr:uid="{00000000-0005-0000-0000-000050000000}"/>
    <cellStyle name="Akzent6 2" xfId="37" xr:uid="{00000000-0005-0000-0000-000051000000}"/>
    <cellStyle name="Akzent6 3" xfId="129" xr:uid="{00000000-0005-0000-0000-000052000000}"/>
    <cellStyle name="Akzent6 4" xfId="89" xr:uid="{00000000-0005-0000-0000-000053000000}"/>
    <cellStyle name="Ausgabe 2" xfId="38" xr:uid="{00000000-0005-0000-0000-000054000000}"/>
    <cellStyle name="Ausgabe 3" xfId="130" xr:uid="{00000000-0005-0000-0000-000055000000}"/>
    <cellStyle name="Ausgabe 4" xfId="62" xr:uid="{00000000-0005-0000-0000-000056000000}"/>
    <cellStyle name="BasisDreiNK" xfId="131" xr:uid="{00000000-0005-0000-0000-000057000000}"/>
    <cellStyle name="BasisEineNK" xfId="132" xr:uid="{00000000-0005-0000-0000-000058000000}"/>
    <cellStyle name="BasisOhneNK" xfId="133" xr:uid="{00000000-0005-0000-0000-000059000000}"/>
    <cellStyle name="BasisStandard" xfId="134" xr:uid="{00000000-0005-0000-0000-00005A000000}"/>
    <cellStyle name="BasisZweiNK" xfId="135" xr:uid="{00000000-0005-0000-0000-00005B000000}"/>
    <cellStyle name="Berechnung 2" xfId="39" xr:uid="{00000000-0005-0000-0000-00005C000000}"/>
    <cellStyle name="Berechnung 3" xfId="136" xr:uid="{00000000-0005-0000-0000-00005D000000}"/>
    <cellStyle name="Berechnung 4" xfId="184" xr:uid="{00000000-0005-0000-0000-00005E000000}"/>
    <cellStyle name="Berechnung 5" xfId="63" xr:uid="{00000000-0005-0000-0000-00005F000000}"/>
    <cellStyle name="Deźimal [0]" xfId="137" xr:uid="{00000000-0005-0000-0000-000060000000}"/>
    <cellStyle name="Eingabe 2" xfId="40" xr:uid="{00000000-0005-0000-0000-000061000000}"/>
    <cellStyle name="Eingabe 3" xfId="138" xr:uid="{00000000-0005-0000-0000-000062000000}"/>
    <cellStyle name="Eingabe 4" xfId="185" xr:uid="{00000000-0005-0000-0000-000063000000}"/>
    <cellStyle name="Eingabe 5" xfId="61" xr:uid="{00000000-0005-0000-0000-000064000000}"/>
    <cellStyle name="Ergebnis 2" xfId="41" xr:uid="{00000000-0005-0000-0000-000065000000}"/>
    <cellStyle name="Ergebnis 3" xfId="139" xr:uid="{00000000-0005-0000-0000-000066000000}"/>
    <cellStyle name="Ergebnis 4" xfId="186" xr:uid="{00000000-0005-0000-0000-000067000000}"/>
    <cellStyle name="Ergebnis 5" xfId="68" xr:uid="{00000000-0005-0000-0000-000068000000}"/>
    <cellStyle name="Erklärender Text 2" xfId="42" xr:uid="{00000000-0005-0000-0000-000069000000}"/>
    <cellStyle name="Erklärender Text 3" xfId="140" xr:uid="{00000000-0005-0000-0000-00006A000000}"/>
    <cellStyle name="Erklärender Text 4" xfId="67" xr:uid="{00000000-0005-0000-0000-00006B000000}"/>
    <cellStyle name="Euro" xfId="141" xr:uid="{00000000-0005-0000-0000-00006C000000}"/>
    <cellStyle name="Gut 2" xfId="43" xr:uid="{00000000-0005-0000-0000-00006D000000}"/>
    <cellStyle name="Gut 3" xfId="142" xr:uid="{00000000-0005-0000-0000-00006E000000}"/>
    <cellStyle name="Gut 4" xfId="58" xr:uid="{00000000-0005-0000-0000-00006F000000}"/>
    <cellStyle name="Haupttitel" xfId="143" xr:uid="{00000000-0005-0000-0000-000070000000}"/>
    <cellStyle name="Hyperlink 2" xfId="144" xr:uid="{00000000-0005-0000-0000-000071000000}"/>
    <cellStyle name="Hyperlink 3" xfId="145" xr:uid="{00000000-0005-0000-0000-000072000000}"/>
    <cellStyle name="Hyperlũnk" xfId="146" xr:uid="{00000000-0005-0000-0000-000073000000}"/>
    <cellStyle name="InhaltNormal" xfId="147" xr:uid="{00000000-0005-0000-0000-000074000000}"/>
    <cellStyle name="Jahr" xfId="148" xr:uid="{00000000-0005-0000-0000-000075000000}"/>
    <cellStyle name="Link" xfId="6" builtinId="8" customBuiltin="1"/>
    <cellStyle name="LinkGemVeroeff" xfId="149" xr:uid="{00000000-0005-0000-0000-000077000000}"/>
    <cellStyle name="LinkGemVeroeffFett" xfId="150" xr:uid="{00000000-0005-0000-0000-000078000000}"/>
    <cellStyle name="Messziffer" xfId="151" xr:uid="{00000000-0005-0000-0000-000079000000}"/>
    <cellStyle name="MesszifferD" xfId="152" xr:uid="{00000000-0005-0000-0000-00007A000000}"/>
    <cellStyle name="Neutral 2" xfId="44" xr:uid="{00000000-0005-0000-0000-00007B000000}"/>
    <cellStyle name="Neutral 3" xfId="153" xr:uid="{00000000-0005-0000-0000-00007C000000}"/>
    <cellStyle name="Neutral 4" xfId="60" xr:uid="{00000000-0005-0000-0000-00007D000000}"/>
    <cellStyle name="nf2" xfId="154" xr:uid="{00000000-0005-0000-0000-00007E000000}"/>
    <cellStyle name="Noch" xfId="155" xr:uid="{00000000-0005-0000-0000-00007F000000}"/>
    <cellStyle name="Normal_040831_KapaBedarf-AA_Hochfahrlogik_A2LL_KT" xfId="156" xr:uid="{00000000-0005-0000-0000-000080000000}"/>
    <cellStyle name="Notiz 2" xfId="45" xr:uid="{00000000-0005-0000-0000-000081000000}"/>
    <cellStyle name="Notiz 3" xfId="93" xr:uid="{00000000-0005-0000-0000-000082000000}"/>
    <cellStyle name="Notiz 4" xfId="157" xr:uid="{00000000-0005-0000-0000-000083000000}"/>
    <cellStyle name="Notiz 5" xfId="187" xr:uid="{00000000-0005-0000-0000-000084000000}"/>
    <cellStyle name="Prozent 2" xfId="158" xr:uid="{00000000-0005-0000-0000-000085000000}"/>
    <cellStyle name="ProzVeränderung" xfId="159" xr:uid="{00000000-0005-0000-0000-000086000000}"/>
    <cellStyle name="Schlecht 2" xfId="46" xr:uid="{00000000-0005-0000-0000-000087000000}"/>
    <cellStyle name="Schlecht 3" xfId="160" xr:uid="{00000000-0005-0000-0000-000088000000}"/>
    <cellStyle name="Schlecht 4" xfId="59" xr:uid="{00000000-0005-0000-0000-000089000000}"/>
    <cellStyle name="Standard" xfId="0" builtinId="0"/>
    <cellStyle name="Standard 10" xfId="8" xr:uid="{00000000-0005-0000-0000-00008B000000}"/>
    <cellStyle name="Standard 10 2" xfId="182" xr:uid="{00000000-0005-0000-0000-00008C000000}"/>
    <cellStyle name="Standard 11" xfId="13" xr:uid="{00000000-0005-0000-0000-00008D000000}"/>
    <cellStyle name="Standard 12" xfId="183" xr:uid="{00000000-0005-0000-0000-00008E000000}"/>
    <cellStyle name="Standard 2" xfId="7" xr:uid="{00000000-0005-0000-0000-00008F000000}"/>
    <cellStyle name="Standard 2 2" xfId="9" xr:uid="{00000000-0005-0000-0000-000090000000}"/>
    <cellStyle name="Standard 2 2 2" xfId="162" xr:uid="{00000000-0005-0000-0000-000091000000}"/>
    <cellStyle name="Standard 2 3" xfId="10" xr:uid="{00000000-0005-0000-0000-000092000000}"/>
    <cellStyle name="Standard 2 3 2" xfId="161" xr:uid="{00000000-0005-0000-0000-000093000000}"/>
    <cellStyle name="Standard 3" xfId="11" xr:uid="{00000000-0005-0000-0000-000094000000}"/>
    <cellStyle name="Standard 3 2" xfId="163" xr:uid="{00000000-0005-0000-0000-000095000000}"/>
    <cellStyle name="Standard 4" xfId="12" xr:uid="{00000000-0005-0000-0000-000096000000}"/>
    <cellStyle name="Standard 4 2" xfId="164" xr:uid="{00000000-0005-0000-0000-000097000000}"/>
    <cellStyle name="Standard 5" xfId="165" xr:uid="{00000000-0005-0000-0000-000098000000}"/>
    <cellStyle name="Standard 6" xfId="166" xr:uid="{00000000-0005-0000-0000-000099000000}"/>
    <cellStyle name="Standard 7" xfId="167" xr:uid="{00000000-0005-0000-0000-00009A000000}"/>
    <cellStyle name="Standard 8" xfId="168" xr:uid="{00000000-0005-0000-0000-00009B000000}"/>
    <cellStyle name="Standard 9" xfId="169" xr:uid="{00000000-0005-0000-0000-00009C000000}"/>
    <cellStyle name="Tsd" xfId="170" xr:uid="{00000000-0005-0000-0000-00009D000000}"/>
    <cellStyle name="Überschrift" xfId="1" builtinId="15" customBuiltin="1"/>
    <cellStyle name="Überschrift 1" xfId="2" builtinId="16" customBuiltin="1"/>
    <cellStyle name="Überschrift 1 2" xfId="50" xr:uid="{00000000-0005-0000-0000-0000A0000000}"/>
    <cellStyle name="Überschrift 1 3" xfId="172" xr:uid="{00000000-0005-0000-0000-0000A1000000}"/>
    <cellStyle name="Überschrift 1 4" xfId="54" xr:uid="{00000000-0005-0000-0000-0000A2000000}"/>
    <cellStyle name="Überschrift 2" xfId="3" builtinId="17" customBuiltin="1"/>
    <cellStyle name="Überschrift 2 2" xfId="51" xr:uid="{00000000-0005-0000-0000-0000A4000000}"/>
    <cellStyle name="Überschrift 2 3" xfId="173" xr:uid="{00000000-0005-0000-0000-0000A5000000}"/>
    <cellStyle name="Überschrift 2 4" xfId="55" xr:uid="{00000000-0005-0000-0000-0000A6000000}"/>
    <cellStyle name="Überschrift 3" xfId="4" builtinId="18" customBuiltin="1"/>
    <cellStyle name="Überschrift 3 2" xfId="52" xr:uid="{00000000-0005-0000-0000-0000A8000000}"/>
    <cellStyle name="Überschrift 3 3" xfId="174" xr:uid="{00000000-0005-0000-0000-0000A9000000}"/>
    <cellStyle name="Überschrift 3 4" xfId="56" xr:uid="{00000000-0005-0000-0000-0000AA000000}"/>
    <cellStyle name="Überschrift 4" xfId="5" builtinId="19" customBuiltin="1"/>
    <cellStyle name="Überschrift 4 2" xfId="53" xr:uid="{00000000-0005-0000-0000-0000AC000000}"/>
    <cellStyle name="Überschrift 4 3" xfId="175" xr:uid="{00000000-0005-0000-0000-0000AD000000}"/>
    <cellStyle name="Überschrift 4 4" xfId="57" xr:uid="{00000000-0005-0000-0000-0000AE000000}"/>
    <cellStyle name="Überschrift 5" xfId="171" xr:uid="{00000000-0005-0000-0000-0000AF000000}"/>
    <cellStyle name="Untertitel" xfId="176" xr:uid="{00000000-0005-0000-0000-0000B0000000}"/>
    <cellStyle name="Verknüpfte Zelle 2" xfId="47" xr:uid="{00000000-0005-0000-0000-0000B1000000}"/>
    <cellStyle name="Verknüpfte Zelle 3" xfId="177" xr:uid="{00000000-0005-0000-0000-0000B2000000}"/>
    <cellStyle name="Verknüpfte Zelle 4" xfId="64" xr:uid="{00000000-0005-0000-0000-0000B3000000}"/>
    <cellStyle name="Warnender Text 2" xfId="48" xr:uid="{00000000-0005-0000-0000-0000B4000000}"/>
    <cellStyle name="Warnender Text 3" xfId="178" xr:uid="{00000000-0005-0000-0000-0000B5000000}"/>
    <cellStyle name="Warnender Text 4" xfId="66" xr:uid="{00000000-0005-0000-0000-0000B6000000}"/>
    <cellStyle name="Zelle mit Rand" xfId="179" xr:uid="{00000000-0005-0000-0000-0000B7000000}"/>
    <cellStyle name="Zelle überprüfen 2" xfId="49" xr:uid="{00000000-0005-0000-0000-0000B8000000}"/>
    <cellStyle name="Zelle überprüfen 3" xfId="180" xr:uid="{00000000-0005-0000-0000-0000B9000000}"/>
    <cellStyle name="Zelle überprüfen 4" xfId="65" xr:uid="{00000000-0005-0000-0000-0000BA000000}"/>
    <cellStyle name="Zwischentitel" xfId="181" xr:uid="{00000000-0005-0000-0000-0000BB000000}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NDSFrutiger 45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NDSFrutiger 45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6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6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6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</font>
    </dxf>
    <dxf>
      <font>
        <strike val="0"/>
      </font>
    </dxf>
    <dxf>
      <font>
        <strike val="0"/>
      </font>
    </dxf>
    <dxf>
      <font>
        <strike val="0"/>
      </font>
    </dxf>
  </dxfs>
  <tableStyles count="5" defaultTableStyle="TableStyleMedium2" defaultPivotStyle="PivotStyleLight16">
    <tableStyle name="Tabellenformat 1" pivot="0" count="0" xr9:uid="{00000000-0011-0000-FFFF-FFFF00000000}"/>
    <tableStyle name="Tabellenformat 1 2" pivot="0" count="1" xr9:uid="{00000000-0011-0000-FFFF-FFFF01000000}">
      <tableStyleElement type="wholeTable" dxfId="26"/>
    </tableStyle>
    <tableStyle name="Tabellenformat 1 3" pivot="0" count="1" xr9:uid="{00000000-0011-0000-FFFF-FFFF02000000}">
      <tableStyleElement type="wholeTable" dxfId="25"/>
    </tableStyle>
    <tableStyle name="Tabellenformat 1 4" pivot="0" count="1" xr9:uid="{00000000-0011-0000-FFFF-FFFF03000000}">
      <tableStyleElement type="wholeTable" dxfId="24"/>
    </tableStyle>
    <tableStyle name="Tabellenformat 1 5" pivot="0" count="1" xr9:uid="{00000000-0011-0000-FFFF-FFFF04000000}">
      <tableStyleElement type="wholeTabl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atenbreich_A28" displayName="Datenbreich_A28" ref="B10:S70" totalsRowShown="0" headerRowDxfId="22" dataDxfId="21">
  <autoFilter ref="B10:S70" xr:uid="{00000000-0009-0000-0100-000002000000}"/>
  <tableColumns count="18">
    <tableColumn id="1" xr3:uid="{00000000-0010-0000-0100-000001000000}" name="2" dataDxfId="20"/>
    <tableColumn id="2" xr3:uid="{00000000-0010-0000-0100-000002000000}" name="3" dataDxfId="19"/>
    <tableColumn id="3" xr3:uid="{00000000-0010-0000-0100-000003000000}" name="4" dataDxfId="18"/>
    <tableColumn id="4" xr3:uid="{00000000-0010-0000-0100-000004000000}" name="5" dataDxfId="17"/>
    <tableColumn id="5" xr3:uid="{00000000-0010-0000-0100-000005000000}" name="6" dataDxfId="16"/>
    <tableColumn id="6" xr3:uid="{00000000-0010-0000-0100-000006000000}" name="7" dataDxfId="15"/>
    <tableColumn id="7" xr3:uid="{00000000-0010-0000-0100-000007000000}" name="8" dataDxfId="14"/>
    <tableColumn id="8" xr3:uid="{00000000-0010-0000-0100-000008000000}" name="9" dataDxfId="13"/>
    <tableColumn id="9" xr3:uid="{00000000-0010-0000-0100-000009000000}" name="10" dataDxfId="12"/>
    <tableColumn id="10" xr3:uid="{00000000-0010-0000-0100-00000A000000}" name="11" dataDxfId="11"/>
    <tableColumn id="11" xr3:uid="{00000000-0010-0000-0100-00000B000000}" name="12" dataDxfId="10"/>
    <tableColumn id="12" xr3:uid="{00000000-0010-0000-0100-00000C000000}" name="13" dataDxfId="9"/>
    <tableColumn id="13" xr3:uid="{00000000-0010-0000-0100-00000D000000}" name="14" dataDxfId="8"/>
    <tableColumn id="19" xr3:uid="{00000000-0010-0000-0100-000013000000}" name="15" dataDxfId="7"/>
    <tableColumn id="18" xr3:uid="{00000000-0010-0000-0100-000012000000}" name="16" dataDxfId="6"/>
    <tableColumn id="14" xr3:uid="{00000000-0010-0000-0100-00000E000000}" name="17" dataDxfId="5"/>
    <tableColumn id="15" xr3:uid="{00000000-0010-0000-0100-00000F000000}" name="18" dataDxfId="4"/>
    <tableColumn id="16" xr3:uid="{00000000-0010-0000-0100-000010000000}" name="19" dataDxfId="3"/>
  </tableColumns>
  <tableStyleInfo name="Tabellenformat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29" displayName="Tabelle29" ref="A10:A70" totalsRowShown="0" headerRowDxfId="2" dataDxfId="1" dataCellStyle="Standard 3">
  <autoFilter ref="A10:A70" xr:uid="{00000000-0009-0000-0100-000003000000}"/>
  <tableColumns count="1">
    <tableColumn id="1" xr3:uid="{00000000-0010-0000-0200-000001000000}" name="1" dataDxfId="0" dataCellStyle="Standard 3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550E-2D6E-4899-8541-DEED3BCC3353}">
  <sheetPr>
    <tabColor theme="5"/>
  </sheetPr>
  <dimension ref="C2:AJ60"/>
  <sheetViews>
    <sheetView tabSelected="1" topLeftCell="C1" zoomScale="205" zoomScaleNormal="205" workbookViewId="0">
      <selection activeCell="L9" sqref="L9"/>
    </sheetView>
    <sheetView tabSelected="1" topLeftCell="D1" zoomScale="175" zoomScaleNormal="175" workbookViewId="1">
      <selection activeCell="G58" sqref="G58"/>
    </sheetView>
  </sheetViews>
  <sheetFormatPr baseColWidth="10" defaultRowHeight="15"/>
  <sheetData>
    <row r="2" spans="3:36">
      <c r="C2" s="84" t="s">
        <v>156</v>
      </c>
    </row>
    <row r="3" spans="3:36">
      <c r="C3" s="17" t="s">
        <v>157</v>
      </c>
    </row>
    <row r="5" spans="3:36" s="5" customFormat="1" ht="8.25" customHeight="1">
      <c r="C5" s="85"/>
      <c r="D5" s="86" t="s">
        <v>0</v>
      </c>
      <c r="E5" s="87" t="s">
        <v>158</v>
      </c>
      <c r="F5" s="66" t="s">
        <v>159</v>
      </c>
      <c r="G5" s="66"/>
      <c r="H5" s="66"/>
      <c r="I5" s="66"/>
      <c r="J5" s="66"/>
      <c r="K5" s="66"/>
      <c r="L5" s="66"/>
      <c r="M5" s="66"/>
      <c r="N5" s="66"/>
      <c r="O5" s="67"/>
      <c r="P5" s="88"/>
      <c r="R5" s="6"/>
      <c r="S5" s="6"/>
      <c r="T5" s="6"/>
      <c r="U5" s="6"/>
      <c r="V5" s="6"/>
      <c r="W5" s="6"/>
      <c r="X5" s="6"/>
      <c r="Y5" s="6"/>
      <c r="Z5" s="6"/>
      <c r="AB5" s="6"/>
      <c r="AC5" s="6"/>
      <c r="AD5" s="6"/>
      <c r="AE5" s="6"/>
      <c r="AF5" s="6"/>
      <c r="AG5" s="6"/>
      <c r="AH5" s="6"/>
      <c r="AI5" s="6"/>
      <c r="AJ5" s="6"/>
    </row>
    <row r="6" spans="3:36" s="5" customFormat="1" ht="33" customHeight="1">
      <c r="C6" s="85"/>
      <c r="D6" s="89"/>
      <c r="E6" s="90"/>
      <c r="F6" s="91" t="s">
        <v>2</v>
      </c>
      <c r="G6" s="91" t="s">
        <v>1</v>
      </c>
      <c r="H6" s="91" t="s">
        <v>56</v>
      </c>
      <c r="I6" s="91" t="s">
        <v>57</v>
      </c>
      <c r="J6" s="91" t="s">
        <v>63</v>
      </c>
      <c r="K6" s="91" t="s">
        <v>2</v>
      </c>
      <c r="L6" s="91" t="s">
        <v>1</v>
      </c>
      <c r="M6" s="91" t="s">
        <v>56</v>
      </c>
      <c r="N6" s="91" t="s">
        <v>57</v>
      </c>
      <c r="O6" s="92" t="s">
        <v>63</v>
      </c>
      <c r="P6" s="88"/>
      <c r="R6" s="6"/>
      <c r="S6" s="6"/>
      <c r="T6" s="6"/>
      <c r="U6" s="6"/>
      <c r="V6" s="6"/>
      <c r="W6" s="6"/>
      <c r="X6" s="6"/>
      <c r="Y6" s="6"/>
      <c r="Z6" s="6"/>
      <c r="AB6" s="6"/>
      <c r="AC6" s="6"/>
      <c r="AD6" s="6"/>
      <c r="AE6" s="6"/>
      <c r="AF6" s="6"/>
      <c r="AG6" s="6"/>
      <c r="AH6" s="6"/>
      <c r="AI6" s="6"/>
      <c r="AJ6" s="6"/>
    </row>
    <row r="7" spans="3:36" s="5" customFormat="1" ht="8.25" customHeight="1">
      <c r="C7" s="85"/>
      <c r="D7" s="93"/>
      <c r="E7" s="94"/>
      <c r="F7" s="95" t="s">
        <v>160</v>
      </c>
      <c r="G7" s="95"/>
      <c r="H7" s="95"/>
      <c r="I7" s="95"/>
      <c r="J7" s="95"/>
      <c r="K7" s="95" t="s">
        <v>161</v>
      </c>
      <c r="L7" s="95"/>
      <c r="M7" s="95"/>
      <c r="N7" s="95"/>
      <c r="O7" s="71"/>
      <c r="P7" s="88"/>
      <c r="R7" s="6"/>
      <c r="S7" s="6"/>
      <c r="T7" s="6"/>
      <c r="U7" s="6"/>
      <c r="V7" s="6"/>
      <c r="W7" s="6"/>
      <c r="X7" s="6"/>
      <c r="Y7" s="6"/>
      <c r="Z7" s="6"/>
      <c r="AB7" s="6"/>
      <c r="AC7" s="6"/>
      <c r="AD7" s="6"/>
      <c r="AE7" s="6"/>
      <c r="AF7" s="6"/>
      <c r="AG7" s="6"/>
      <c r="AH7" s="6"/>
      <c r="AI7" s="6"/>
      <c r="AJ7" s="6"/>
    </row>
    <row r="8" spans="3:36" s="5" customFormat="1" ht="8.25" customHeight="1">
      <c r="C8" s="96" t="s">
        <v>64</v>
      </c>
      <c r="D8" s="97" t="s">
        <v>3</v>
      </c>
      <c r="E8" s="97" t="s">
        <v>73</v>
      </c>
      <c r="F8" s="97" t="s">
        <v>74</v>
      </c>
      <c r="G8" s="97" t="s">
        <v>75</v>
      </c>
      <c r="H8" s="97" t="s">
        <v>76</v>
      </c>
      <c r="I8" s="97" t="s">
        <v>77</v>
      </c>
      <c r="J8" s="97" t="s">
        <v>78</v>
      </c>
      <c r="K8" s="97" t="s">
        <v>79</v>
      </c>
      <c r="L8" s="97" t="s">
        <v>80</v>
      </c>
      <c r="M8" s="97" t="s">
        <v>81</v>
      </c>
      <c r="N8" s="98" t="s">
        <v>82</v>
      </c>
      <c r="O8" s="98" t="s">
        <v>83</v>
      </c>
      <c r="P8" s="88"/>
      <c r="R8" s="6"/>
      <c r="S8" s="6"/>
      <c r="T8" s="6"/>
      <c r="U8" s="6"/>
      <c r="V8" s="6"/>
      <c r="W8" s="6"/>
      <c r="X8" s="6"/>
      <c r="Y8" s="6"/>
      <c r="Z8" s="6"/>
      <c r="AB8" s="6"/>
      <c r="AC8" s="6"/>
      <c r="AD8" s="6"/>
      <c r="AE8" s="6"/>
      <c r="AF8" s="6"/>
      <c r="AG8" s="6"/>
      <c r="AH8" s="6"/>
      <c r="AI8" s="6"/>
      <c r="AJ8" s="6"/>
    </row>
    <row r="9" spans="3:36" s="5" customFormat="1" ht="8.25" customHeight="1">
      <c r="C9" s="2">
        <v>101</v>
      </c>
      <c r="D9" s="2" t="s">
        <v>4</v>
      </c>
      <c r="E9" s="103">
        <v>2019</v>
      </c>
      <c r="F9" s="104">
        <f>VLOOKUP(C9,A4_bearbeitet!$A$3:$L$54,8,FALSE)</f>
        <v>3635</v>
      </c>
      <c r="G9" s="104">
        <f>VLOOKUP(C9,A4_bearbeitet!$A$3:$L$54,9,FALSE)</f>
        <v>5115</v>
      </c>
      <c r="H9" s="104">
        <f>VLOOKUP(C9,A4_bearbeitet!$A$3:$L$54,10,FALSE)</f>
        <v>2645</v>
      </c>
      <c r="I9" s="104">
        <f>VLOOKUP(C9,A4_bearbeitet!$A$3:$L$54,11,FALSE)</f>
        <v>610</v>
      </c>
      <c r="J9" s="104">
        <f>VLOOKUP(C9,A4_bearbeitet!$A$3:$L$54,12,FALSE)</f>
        <v>670</v>
      </c>
      <c r="K9" s="106">
        <f>VLOOKUP(C9,A4_bearbeitet!$A$3:$Q$54,13,FALSE)</f>
        <v>87.178166838311014</v>
      </c>
      <c r="L9" s="102">
        <f>VLOOKUP(C9,A4_bearbeitet!$A$3:$Q$54,14,FALSE)</f>
        <v>-14.134631525935873</v>
      </c>
      <c r="M9" s="102">
        <f>VLOOKUP(C9,A4_bearbeitet!$A$3:$Q$54,15,FALSE)</f>
        <v>1345.3551912568305</v>
      </c>
      <c r="N9" s="102">
        <f>VLOOKUP(C9,A4_bearbeitet!$A$3:$Q$54,16,FALSE)</f>
        <v>156.30252100840337</v>
      </c>
      <c r="O9" s="102">
        <f>VLOOKUP(C9,A4_bearbeitet!$A$3:$Q$54,17,FALSE)</f>
        <v>216.03773584905662</v>
      </c>
      <c r="P9" s="88"/>
      <c r="R9" s="6"/>
      <c r="S9" s="6"/>
      <c r="T9" s="6"/>
      <c r="U9" s="6"/>
      <c r="V9" s="6"/>
      <c r="W9" s="6"/>
      <c r="X9" s="6"/>
      <c r="Y9" s="6"/>
      <c r="Z9" s="6"/>
      <c r="AB9" s="6"/>
      <c r="AC9" s="6"/>
      <c r="AD9" s="6"/>
      <c r="AE9" s="6"/>
      <c r="AF9" s="6"/>
      <c r="AG9" s="6"/>
      <c r="AH9" s="6"/>
      <c r="AI9" s="6"/>
      <c r="AJ9" s="6"/>
    </row>
    <row r="10" spans="3:36" s="5" customFormat="1" ht="8.25" customHeight="1">
      <c r="C10" s="85">
        <v>102</v>
      </c>
      <c r="D10" s="2" t="s">
        <v>5</v>
      </c>
      <c r="E10" s="103">
        <v>2019</v>
      </c>
      <c r="F10" s="104">
        <f>VLOOKUP(C10,A4_bearbeitet!$A$3:$L$54,8,FALSE)</f>
        <v>1680</v>
      </c>
      <c r="G10" s="104">
        <f>VLOOKUP(C10,A4_bearbeitet!$A$3:$L$54,9,FALSE)</f>
        <v>5095</v>
      </c>
      <c r="H10" s="104">
        <f>VLOOKUP(C10,A4_bearbeitet!$A$3:$L$54,10,FALSE)</f>
        <v>4325</v>
      </c>
      <c r="I10" s="104">
        <f>VLOOKUP(C10,A4_bearbeitet!$A$3:$L$54,11,FALSE)</f>
        <v>1635</v>
      </c>
      <c r="J10" s="104">
        <f>VLOOKUP(C10,A4_bearbeitet!$A$3:$L$54,12,FALSE)</f>
        <v>305</v>
      </c>
      <c r="K10" s="106">
        <f>VLOOKUP(C10,A4_bearbeitet!$A$3:$Q$54,13,FALSE)</f>
        <v>209.39226519337018</v>
      </c>
      <c r="L10" s="102">
        <f>VLOOKUP(C10,A4_bearbeitet!$A$3:$Q$54,14,FALSE)</f>
        <v>-19.382911392405063</v>
      </c>
      <c r="M10" s="102">
        <f>VLOOKUP(C10,A4_bearbeitet!$A$3:$Q$54,15,FALSE)</f>
        <v>9302.173913043478</v>
      </c>
      <c r="N10" s="102">
        <f>VLOOKUP(C10,A4_bearbeitet!$A$3:$Q$54,16,FALSE)</f>
        <v>1262.5</v>
      </c>
      <c r="O10" s="102">
        <f>VLOOKUP(C10,A4_bearbeitet!$A$3:$Q$54,17,FALSE)</f>
        <v>196.11650485436894</v>
      </c>
      <c r="P10" s="88"/>
      <c r="R10" s="6"/>
      <c r="S10" s="6"/>
      <c r="T10" s="6"/>
      <c r="U10" s="6"/>
      <c r="V10" s="6"/>
      <c r="W10" s="6"/>
      <c r="X10" s="6"/>
      <c r="Y10" s="6"/>
      <c r="Z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3:36" s="5" customFormat="1" ht="8.25" customHeight="1">
      <c r="C11" s="85">
        <v>103</v>
      </c>
      <c r="D11" s="2" t="s">
        <v>6</v>
      </c>
      <c r="E11" s="103">
        <v>2019</v>
      </c>
      <c r="F11" s="104">
        <f>VLOOKUP(C11,A4_bearbeitet!$A$3:$L$54,8,FALSE)</f>
        <v>1330</v>
      </c>
      <c r="G11" s="104">
        <f>VLOOKUP(C11,A4_bearbeitet!$A$3:$L$54,9,FALSE)</f>
        <v>700</v>
      </c>
      <c r="H11" s="104">
        <f>VLOOKUP(C11,A4_bearbeitet!$A$3:$L$54,10,FALSE)</f>
        <v>1625</v>
      </c>
      <c r="I11" s="104">
        <f>VLOOKUP(C11,A4_bearbeitet!$A$3:$L$54,11,FALSE)</f>
        <v>485</v>
      </c>
      <c r="J11" s="104">
        <f>VLOOKUP(C11,A4_bearbeitet!$A$3:$L$54,12,FALSE)</f>
        <v>540</v>
      </c>
      <c r="K11" s="106">
        <f>VLOOKUP(C11,A4_bearbeitet!$A$3:$Q$54,13,FALSE)</f>
        <v>123.15436241610739</v>
      </c>
      <c r="L11" s="102">
        <f>VLOOKUP(C11,A4_bearbeitet!$A$3:$Q$54,14,FALSE)</f>
        <v>20.481927710843372</v>
      </c>
      <c r="M11" s="102">
        <f>VLOOKUP(C11,A4_bearbeitet!$A$3:$Q$54,15,FALSE)</f>
        <v>1350.8928571428571</v>
      </c>
      <c r="N11" s="102">
        <f>VLOOKUP(C11,A4_bearbeitet!$A$3:$Q$54,16,FALSE)</f>
        <v>521.79487179487182</v>
      </c>
      <c r="O11" s="102">
        <f>VLOOKUP(C11,A4_bearbeitet!$A$3:$Q$54,17,FALSE)</f>
        <v>198.34254143646407</v>
      </c>
      <c r="P11" s="88"/>
      <c r="R11" s="6"/>
      <c r="S11" s="6"/>
      <c r="T11" s="6"/>
      <c r="U11" s="6"/>
      <c r="V11" s="6"/>
      <c r="W11" s="6"/>
      <c r="X11" s="6"/>
      <c r="Y11" s="6"/>
      <c r="Z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3:36" s="5" customFormat="1" ht="8.25" customHeight="1">
      <c r="C12" s="85">
        <v>151</v>
      </c>
      <c r="D12" s="2" t="s">
        <v>7</v>
      </c>
      <c r="E12" s="103">
        <v>2019</v>
      </c>
      <c r="F12" s="104">
        <f>VLOOKUP(C12,A4_bearbeitet!$A$3:$L$54,8,FALSE)</f>
        <v>1050</v>
      </c>
      <c r="G12" s="104">
        <f>VLOOKUP(C12,A4_bearbeitet!$A$3:$L$54,9,FALSE)</f>
        <v>1655</v>
      </c>
      <c r="H12" s="104">
        <f>VLOOKUP(C12,A4_bearbeitet!$A$3:$L$54,10,FALSE)</f>
        <v>875</v>
      </c>
      <c r="I12" s="104">
        <f>VLOOKUP(C12,A4_bearbeitet!$A$3:$L$54,11,FALSE)</f>
        <v>625</v>
      </c>
      <c r="J12" s="104">
        <f>VLOOKUP(C12,A4_bearbeitet!$A$3:$L$54,12,FALSE)</f>
        <v>455</v>
      </c>
      <c r="K12" s="106">
        <f>VLOOKUP(C12,A4_bearbeitet!$A$3:$Q$54,13,FALSE)</f>
        <v>100.76481835564053</v>
      </c>
      <c r="L12" s="102">
        <f>VLOOKUP(C12,A4_bearbeitet!$A$3:$Q$54,14,FALSE)</f>
        <v>-13.03205465055176</v>
      </c>
      <c r="M12" s="102">
        <f>VLOOKUP(C12,A4_bearbeitet!$A$3:$Q$54,15,FALSE)</f>
        <v>1334.4262295081967</v>
      </c>
      <c r="N12" s="102">
        <f>VLOOKUP(C12,A4_bearbeitet!$A$3:$Q$54,16,FALSE)</f>
        <v>1057.4074074074074</v>
      </c>
      <c r="O12" s="102">
        <f>VLOOKUP(C12,A4_bearbeitet!$A$3:$Q$54,17,FALSE)</f>
        <v>355</v>
      </c>
      <c r="P12" s="88"/>
      <c r="R12" s="6"/>
      <c r="S12" s="6"/>
      <c r="T12" s="6"/>
      <c r="U12" s="6"/>
      <c r="V12" s="6"/>
      <c r="W12" s="6"/>
      <c r="X12" s="6"/>
      <c r="Y12" s="6"/>
      <c r="Z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3:36" s="5" customFormat="1" ht="8.25" customHeight="1">
      <c r="C13" s="85">
        <v>153</v>
      </c>
      <c r="D13" s="2" t="s">
        <v>9</v>
      </c>
      <c r="E13" s="103">
        <v>2019</v>
      </c>
      <c r="F13" s="104">
        <f>VLOOKUP(C13,A4_bearbeitet!$A$3:$L$54,8,FALSE)</f>
        <v>875</v>
      </c>
      <c r="G13" s="104">
        <f>VLOOKUP(C13,A4_bearbeitet!$A$3:$L$54,9,FALSE)</f>
        <v>1450</v>
      </c>
      <c r="H13" s="104">
        <f>VLOOKUP(C13,A4_bearbeitet!$A$3:$L$54,10,FALSE)</f>
        <v>1570</v>
      </c>
      <c r="I13" s="104">
        <f>VLOOKUP(C13,A4_bearbeitet!$A$3:$L$54,11,FALSE)</f>
        <v>480</v>
      </c>
      <c r="J13" s="104">
        <f>VLOOKUP(C13,A4_bearbeitet!$A$3:$L$54,12,FALSE)</f>
        <v>360</v>
      </c>
      <c r="K13" s="106">
        <f>VLOOKUP(C13,A4_bearbeitet!$A$3:$Q$54,13,FALSE)</f>
        <v>103.48837209302326</v>
      </c>
      <c r="L13" s="102">
        <f>VLOOKUP(C13,A4_bearbeitet!$A$3:$Q$54,14,FALSE)</f>
        <v>-25.103305785123968</v>
      </c>
      <c r="M13" s="102">
        <f>VLOOKUP(C13,A4_bearbeitet!$A$3:$Q$54,15,FALSE)</f>
        <v>2606.8965517241381</v>
      </c>
      <c r="N13" s="102">
        <f>VLOOKUP(C13,A4_bearbeitet!$A$3:$Q$54,16,FALSE)</f>
        <v>943.47826086956525</v>
      </c>
      <c r="O13" s="102">
        <f>VLOOKUP(C13,A4_bearbeitet!$A$3:$Q$54,17,FALSE)</f>
        <v>847.36842105263156</v>
      </c>
      <c r="P13" s="88"/>
      <c r="R13" s="6"/>
      <c r="S13" s="6"/>
      <c r="T13" s="6"/>
      <c r="U13" s="6"/>
      <c r="V13" s="6"/>
      <c r="W13" s="6"/>
      <c r="X13" s="6"/>
      <c r="Y13" s="6"/>
      <c r="Z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3:36" s="5" customFormat="1" ht="8.25" customHeight="1">
      <c r="C14" s="85">
        <v>154</v>
      </c>
      <c r="D14" s="2" t="s">
        <v>10</v>
      </c>
      <c r="E14" s="103">
        <v>2019</v>
      </c>
      <c r="F14" s="104">
        <f>VLOOKUP(C14,A4_bearbeitet!$A$3:$L$54,8,FALSE)</f>
        <v>860</v>
      </c>
      <c r="G14" s="104">
        <f>VLOOKUP(C14,A4_bearbeitet!$A$3:$L$54,9,FALSE)</f>
        <v>865</v>
      </c>
      <c r="H14" s="104">
        <f>VLOOKUP(C14,A4_bearbeitet!$A$3:$L$54,10,FALSE)</f>
        <v>445</v>
      </c>
      <c r="I14" s="104">
        <f>VLOOKUP(C14,A4_bearbeitet!$A$3:$L$54,11,FALSE)</f>
        <v>315</v>
      </c>
      <c r="J14" s="104">
        <f>VLOOKUP(C14,A4_bearbeitet!$A$3:$L$54,12,FALSE)</f>
        <v>390</v>
      </c>
      <c r="K14" s="106">
        <f>VLOOKUP(C14,A4_bearbeitet!$A$3:$Q$54,13,FALSE)</f>
        <v>172.15189873417722</v>
      </c>
      <c r="L14" s="102">
        <f>VLOOKUP(C14,A4_bearbeitet!$A$3:$Q$54,14,FALSE)</f>
        <v>-24.520069808027923</v>
      </c>
      <c r="M14" s="102">
        <f>VLOOKUP(C14,A4_bearbeitet!$A$3:$Q$54,15,FALSE)</f>
        <v>1611.5384615384614</v>
      </c>
      <c r="N14" s="102">
        <f>VLOOKUP(C14,A4_bearbeitet!$A$3:$Q$54,16,FALSE)</f>
        <v>1650</v>
      </c>
      <c r="O14" s="102">
        <f>VLOOKUP(C14,A4_bearbeitet!$A$3:$Q$54,17,FALSE)</f>
        <v>212</v>
      </c>
      <c r="P14" s="88"/>
      <c r="R14" s="6"/>
      <c r="S14" s="6"/>
      <c r="T14" s="6"/>
      <c r="U14" s="6"/>
      <c r="V14" s="6"/>
      <c r="W14" s="6"/>
      <c r="X14" s="6"/>
      <c r="Y14" s="6"/>
      <c r="Z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3:36" s="5" customFormat="1" ht="8.25" customHeight="1">
      <c r="C15" s="85">
        <v>155</v>
      </c>
      <c r="D15" s="2" t="s">
        <v>11</v>
      </c>
      <c r="E15" s="103">
        <v>2019</v>
      </c>
      <c r="F15" s="104">
        <f>VLOOKUP(C15,A4_bearbeitet!$A$3:$L$54,8,FALSE)</f>
        <v>895</v>
      </c>
      <c r="G15" s="104">
        <f>VLOOKUP(C15,A4_bearbeitet!$A$3:$L$54,9,FALSE)</f>
        <v>690</v>
      </c>
      <c r="H15" s="104">
        <f>VLOOKUP(C15,A4_bearbeitet!$A$3:$L$54,10,FALSE)</f>
        <v>1065</v>
      </c>
      <c r="I15" s="104">
        <f>VLOOKUP(C15,A4_bearbeitet!$A$3:$L$54,11,FALSE)</f>
        <v>495</v>
      </c>
      <c r="J15" s="104">
        <f>VLOOKUP(C15,A4_bearbeitet!$A$3:$L$54,12,FALSE)</f>
        <v>465</v>
      </c>
      <c r="K15" s="106">
        <f>VLOOKUP(C15,A4_bearbeitet!$A$3:$Q$54,13,FALSE)</f>
        <v>166.36904761904762</v>
      </c>
      <c r="L15" s="102">
        <f>VLOOKUP(C15,A4_bearbeitet!$A$3:$Q$54,14,FALSE)</f>
        <v>-32.748538011695906</v>
      </c>
      <c r="M15" s="102">
        <f>VLOOKUP(C15,A4_bearbeitet!$A$3:$Q$54,15,FALSE)</f>
        <v>975.75757575757575</v>
      </c>
      <c r="N15" s="102">
        <f>VLOOKUP(C15,A4_bearbeitet!$A$3:$Q$54,16,FALSE)</f>
        <v>1169.2307692307693</v>
      </c>
      <c r="O15" s="102">
        <f>VLOOKUP(C15,A4_bearbeitet!$A$3:$Q$54,17,FALSE)</f>
        <v>981.39534883720933</v>
      </c>
      <c r="P15" s="88"/>
      <c r="R15" s="6"/>
      <c r="S15" s="6"/>
      <c r="T15" s="6"/>
      <c r="U15" s="6"/>
      <c r="V15" s="6"/>
      <c r="W15" s="6"/>
      <c r="X15" s="6"/>
      <c r="Y15" s="6"/>
      <c r="Z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3:36" s="5" customFormat="1" ht="8.25" customHeight="1">
      <c r="C16" s="85">
        <v>157</v>
      </c>
      <c r="D16" s="2" t="s">
        <v>12</v>
      </c>
      <c r="E16" s="103">
        <v>2019</v>
      </c>
      <c r="F16" s="104">
        <f>VLOOKUP(C16,A4_bearbeitet!$A$3:$L$54,8,FALSE)</f>
        <v>1450</v>
      </c>
      <c r="G16" s="104">
        <f>VLOOKUP(C16,A4_bearbeitet!$A$3:$L$54,9,FALSE)</f>
        <v>2245</v>
      </c>
      <c r="H16" s="104">
        <f>VLOOKUP(C16,A4_bearbeitet!$A$3:$L$54,10,FALSE)</f>
        <v>1585</v>
      </c>
      <c r="I16" s="104">
        <f>VLOOKUP(C16,A4_bearbeitet!$A$3:$L$54,11,FALSE)</f>
        <v>520</v>
      </c>
      <c r="J16" s="104">
        <f>VLOOKUP(C16,A4_bearbeitet!$A$3:$L$54,12,FALSE)</f>
        <v>620</v>
      </c>
      <c r="K16" s="106">
        <f>VLOOKUP(C16,A4_bearbeitet!$A$3:$Q$54,13,FALSE)</f>
        <v>203.34728033472803</v>
      </c>
      <c r="L16" s="102">
        <f>VLOOKUP(C16,A4_bearbeitet!$A$3:$Q$54,14,FALSE)</f>
        <v>-23.794976238968093</v>
      </c>
      <c r="M16" s="102">
        <f>VLOOKUP(C16,A4_bearbeitet!$A$3:$Q$54,15,FALSE)</f>
        <v>1469.3069306930693</v>
      </c>
      <c r="N16" s="102">
        <f>VLOOKUP(C16,A4_bearbeitet!$A$3:$Q$54,16,FALSE)</f>
        <v>1525</v>
      </c>
      <c r="O16" s="102">
        <f>VLOOKUP(C16,A4_bearbeitet!$A$3:$Q$54,17,FALSE)</f>
        <v>785.71428571428567</v>
      </c>
      <c r="P16" s="88"/>
      <c r="R16" s="6"/>
      <c r="S16" s="6"/>
      <c r="T16" s="6"/>
      <c r="U16" s="6"/>
      <c r="V16" s="6"/>
      <c r="W16" s="6"/>
      <c r="X16" s="6"/>
      <c r="Y16" s="6"/>
      <c r="Z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3:36" s="5" customFormat="1" ht="8.25" customHeight="1">
      <c r="C17" s="85">
        <v>158</v>
      </c>
      <c r="D17" s="2" t="s">
        <v>13</v>
      </c>
      <c r="E17" s="103">
        <v>2019</v>
      </c>
      <c r="F17" s="104">
        <f>VLOOKUP(C17,A4_bearbeitet!$A$3:$L$54,8,FALSE)</f>
        <v>750</v>
      </c>
      <c r="G17" s="104">
        <f>VLOOKUP(C17,A4_bearbeitet!$A$3:$L$54,9,FALSE)</f>
        <v>915</v>
      </c>
      <c r="H17" s="104">
        <f>VLOOKUP(C17,A4_bearbeitet!$A$3:$L$54,10,FALSE)</f>
        <v>1050</v>
      </c>
      <c r="I17" s="104">
        <f>VLOOKUP(C17,A4_bearbeitet!$A$3:$L$54,11,FALSE)</f>
        <v>125</v>
      </c>
      <c r="J17" s="104">
        <f>VLOOKUP(C17,A4_bearbeitet!$A$3:$L$54,12,FALSE)</f>
        <v>250</v>
      </c>
      <c r="K17" s="106">
        <f>VLOOKUP(C17,A4_bearbeitet!$A$3:$Q$54,13,FALSE)</f>
        <v>130.06134969325154</v>
      </c>
      <c r="L17" s="102">
        <f>VLOOKUP(C17,A4_bearbeitet!$A$3:$Q$54,14,FALSE)</f>
        <v>-30.943396226415093</v>
      </c>
      <c r="M17" s="102">
        <f>VLOOKUP(C17,A4_bearbeitet!$A$3:$Q$54,15,FALSE)</f>
        <v>552.17391304347825</v>
      </c>
      <c r="N17" s="102">
        <f>VLOOKUP(C17,A4_bearbeitet!$A$3:$Q$54,16,FALSE)</f>
        <v>420.83333333333331</v>
      </c>
      <c r="O17" s="102">
        <f>VLOOKUP(C17,A4_bearbeitet!$A$3:$Q$54,17,FALSE)</f>
        <v>338.59649122807019</v>
      </c>
      <c r="P17" s="88"/>
      <c r="R17" s="6"/>
      <c r="S17" s="6"/>
      <c r="T17" s="6"/>
      <c r="U17" s="6"/>
      <c r="V17" s="6"/>
      <c r="W17" s="6"/>
      <c r="X17" s="6"/>
      <c r="Y17" s="6"/>
      <c r="Z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3:36" s="5" customFormat="1" ht="8.25" customHeight="1">
      <c r="C18" s="85">
        <v>159</v>
      </c>
      <c r="D18" s="2" t="s">
        <v>8</v>
      </c>
      <c r="E18" s="103">
        <v>2019</v>
      </c>
      <c r="F18" s="104">
        <f>VLOOKUP(C18,A4_bearbeitet!$A$3:$L$54,8,FALSE)</f>
        <v>1545</v>
      </c>
      <c r="G18" s="104">
        <f>VLOOKUP(C18,A4_bearbeitet!$A$3:$L$54,9,FALSE)</f>
        <v>3000</v>
      </c>
      <c r="H18" s="104">
        <f>VLOOKUP(C18,A4_bearbeitet!$A$3:$L$54,10,FALSE)</f>
        <v>2860</v>
      </c>
      <c r="I18" s="104">
        <f>VLOOKUP(C18,A4_bearbeitet!$A$3:$L$54,11,FALSE)</f>
        <v>1135</v>
      </c>
      <c r="J18" s="104">
        <f>VLOOKUP(C18,A4_bearbeitet!$A$3:$L$54,12,FALSE)</f>
        <v>815</v>
      </c>
      <c r="K18" s="106">
        <f>VLOOKUP(C18,A4_bearbeitet!$A$3:$Q$54,13,FALSE)</f>
        <v>56.218402426693629</v>
      </c>
      <c r="L18" s="102">
        <f>VLOOKUP(C18,A4_bearbeitet!$A$3:$Q$54,14,FALSE)</f>
        <v>-21.527596128694743</v>
      </c>
      <c r="M18" s="102">
        <f>VLOOKUP(C18,A4_bearbeitet!$A$3:$Q$54,15,FALSE)</f>
        <v>1480.110497237569</v>
      </c>
      <c r="N18" s="102">
        <f>VLOOKUP(C18,A4_bearbeitet!$A$3:$Q$54,16,FALSE)</f>
        <v>613.8364779874214</v>
      </c>
      <c r="O18" s="102">
        <f>VLOOKUP(C18,A4_bearbeitet!$A$3:$Q$54,17,FALSE)</f>
        <v>144.0119760479042</v>
      </c>
      <c r="P18" s="88"/>
      <c r="R18" s="6"/>
      <c r="S18" s="6"/>
      <c r="T18" s="6"/>
      <c r="U18" s="6"/>
      <c r="V18" s="6"/>
      <c r="W18" s="6"/>
      <c r="X18" s="6"/>
      <c r="Y18" s="6"/>
      <c r="Z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3:36" s="5" customFormat="1" ht="8.25" customHeight="1">
      <c r="C19" s="99">
        <v>1</v>
      </c>
      <c r="D19" s="99" t="s">
        <v>58</v>
      </c>
      <c r="E19" s="103">
        <v>2019</v>
      </c>
      <c r="F19" s="104">
        <f>VLOOKUP(C19,A4_bearbeitet!$A$3:$L$54,8,FALSE)</f>
        <v>14065</v>
      </c>
      <c r="G19" s="104">
        <f>VLOOKUP(C19,A4_bearbeitet!$A$3:$L$54,9,FALSE)</f>
        <v>21725</v>
      </c>
      <c r="H19" s="104">
        <f>VLOOKUP(C19,A4_bearbeitet!$A$3:$L$54,10,FALSE)</f>
        <v>18045</v>
      </c>
      <c r="I19" s="104">
        <f>VLOOKUP(C19,A4_bearbeitet!$A$3:$L$54,11,FALSE)</f>
        <v>6430</v>
      </c>
      <c r="J19" s="104">
        <f>VLOOKUP(C19,A4_bearbeitet!$A$3:$L$54,12,FALSE)</f>
        <v>4860</v>
      </c>
      <c r="K19" s="106">
        <f>VLOOKUP(C19,A4_bearbeitet!$A$3:$Q$54,13,FALSE)</f>
        <v>117.08597005710757</v>
      </c>
      <c r="L19" s="102">
        <f>VLOOKUP(C19,A4_bearbeitet!$A$3:$Q$54,14,FALSE)</f>
        <v>-19.426621666728479</v>
      </c>
      <c r="M19" s="102">
        <f>VLOOKUP(C19,A4_bearbeitet!$A$3:$Q$54,15,FALSE)</f>
        <v>1655.3501945525293</v>
      </c>
      <c r="N19" s="102">
        <f>VLOOKUP(C19,A4_bearbeitet!$A$3:$Q$54,16,FALSE)</f>
        <v>695.79207920792078</v>
      </c>
      <c r="O19" s="102">
        <f>VLOOKUP(C19,A4_bearbeitet!$A$3:$Q$54,17,FALSE)</f>
        <v>284.79809976247031</v>
      </c>
      <c r="P19" s="88"/>
      <c r="R19" s="6"/>
      <c r="S19" s="6"/>
      <c r="T19" s="6"/>
      <c r="U19" s="6"/>
      <c r="V19" s="6"/>
      <c r="W19" s="6"/>
      <c r="X19" s="6"/>
      <c r="Y19" s="6"/>
      <c r="Z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3:36" s="5" customFormat="1" ht="8.25" customHeight="1">
      <c r="C20" s="85">
        <v>241</v>
      </c>
      <c r="D20" s="2" t="s">
        <v>15</v>
      </c>
      <c r="E20" s="103">
        <v>2019</v>
      </c>
      <c r="F20" s="104">
        <f>VLOOKUP(C20,A4_bearbeitet!$A$3:$L$54,8,FALSE)</f>
        <v>18065</v>
      </c>
      <c r="G20" s="104">
        <f>VLOOKUP(C20,A4_bearbeitet!$A$3:$L$54,9,FALSE)</f>
        <v>25830</v>
      </c>
      <c r="H20" s="104">
        <f>VLOOKUP(C20,A4_bearbeitet!$A$3:$L$54,10,FALSE)</f>
        <v>14770</v>
      </c>
      <c r="I20" s="104">
        <f>VLOOKUP(C20,A4_bearbeitet!$A$3:$L$54,11,FALSE)</f>
        <v>6870</v>
      </c>
      <c r="J20" s="104">
        <f>VLOOKUP(C20,A4_bearbeitet!$A$3:$L$54,12,FALSE)</f>
        <v>11295</v>
      </c>
      <c r="K20" s="106">
        <f>VLOOKUP(C20,A4_bearbeitet!$A$3:$Q$54,13,FALSE)</f>
        <v>128.98973253897833</v>
      </c>
      <c r="L20" s="102">
        <f>VLOOKUP(C20,A4_bearbeitet!$A$3:$Q$54,14,FALSE)</f>
        <v>-13.027374659079431</v>
      </c>
      <c r="M20" s="102">
        <f>VLOOKUP(C20,A4_bearbeitet!$A$3:$Q$54,15,FALSE)</f>
        <v>1410.2249488752557</v>
      </c>
      <c r="N20" s="102">
        <f>VLOOKUP(C20,A4_bearbeitet!$A$3:$Q$54,16,FALSE)</f>
        <v>838.52459016393448</v>
      </c>
      <c r="O20" s="102">
        <f>VLOOKUP(C20,A4_bearbeitet!$A$3:$Q$54,17,FALSE)</f>
        <v>333.2566168009206</v>
      </c>
      <c r="P20" s="88"/>
      <c r="R20" s="6"/>
      <c r="S20" s="6"/>
      <c r="T20" s="6"/>
      <c r="U20" s="6"/>
      <c r="V20" s="6"/>
      <c r="W20" s="6"/>
      <c r="X20" s="6"/>
      <c r="Y20" s="6"/>
      <c r="Z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3:36" s="5" customFormat="1" ht="8.25" customHeight="1">
      <c r="C21" s="85">
        <v>241001</v>
      </c>
      <c r="D21" s="2" t="s">
        <v>16</v>
      </c>
      <c r="E21" s="103">
        <v>2019</v>
      </c>
      <c r="F21" s="104">
        <f>VLOOKUP(C21,A4_bearbeitet!$A$3:$L$54,8,FALSE)</f>
        <v>9470</v>
      </c>
      <c r="G21" s="104">
        <f>VLOOKUP(C21,A4_bearbeitet!$A$3:$L$54,9,FALSE)</f>
        <v>16275</v>
      </c>
      <c r="H21" s="104">
        <f>VLOOKUP(C21,A4_bearbeitet!$A$3:$L$54,10,FALSE)</f>
        <v>6715</v>
      </c>
      <c r="I21" s="104">
        <f>VLOOKUP(C21,A4_bearbeitet!$A$3:$L$54,11,FALSE)</f>
        <v>3715</v>
      </c>
      <c r="J21" s="104">
        <f>VLOOKUP(C21,A4_bearbeitet!$A$3:$L$54,12,FALSE)</f>
        <v>5320</v>
      </c>
      <c r="K21" s="106">
        <f>VLOOKUP(C21,A4_bearbeitet!$A$3:$Q$54,13,FALSE)</f>
        <v>101.66098807495742</v>
      </c>
      <c r="L21" s="102">
        <f>VLOOKUP(C21,A4_bearbeitet!$A$3:$Q$54,14,FALSE)</f>
        <v>-15.891472868217054</v>
      </c>
      <c r="M21" s="102">
        <f>VLOOKUP(C21,A4_bearbeitet!$A$3:$Q$54,15,FALSE)</f>
        <v>1201.3565891472867</v>
      </c>
      <c r="N21" s="102">
        <f>VLOOKUP(C21,A4_bearbeitet!$A$3:$Q$54,16,FALSE)</f>
        <v>1008.955223880597</v>
      </c>
      <c r="O21" s="102">
        <f>VLOOKUP(C21,A4_bearbeitet!$A$3:$Q$54,17,FALSE)</f>
        <v>166.93426994480683</v>
      </c>
      <c r="P21" s="88"/>
      <c r="R21" s="6"/>
      <c r="S21" s="6"/>
      <c r="T21" s="6"/>
      <c r="U21" s="6"/>
      <c r="V21" s="6"/>
      <c r="W21" s="6"/>
      <c r="X21" s="6"/>
      <c r="Y21" s="6"/>
      <c r="Z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3:36" s="5" customFormat="1" ht="8.25" customHeight="1">
      <c r="C22" s="85">
        <v>241999</v>
      </c>
      <c r="D22" s="2" t="s">
        <v>17</v>
      </c>
      <c r="E22" s="103">
        <v>2019</v>
      </c>
      <c r="F22" s="104">
        <f>VLOOKUP(C22,A4_bearbeitet!$A$3:$L$54,8,FALSE)</f>
        <v>8595</v>
      </c>
      <c r="G22" s="104">
        <f>VLOOKUP(C22,A4_bearbeitet!$A$3:$L$54,9,FALSE)</f>
        <v>9555</v>
      </c>
      <c r="H22" s="104">
        <f>VLOOKUP(C22,A4_bearbeitet!$A$3:$L$54,10,FALSE)</f>
        <v>8055</v>
      </c>
      <c r="I22" s="104">
        <f>VLOOKUP(C22,A4_bearbeitet!$A$3:$L$54,11,FALSE)</f>
        <v>3155</v>
      </c>
      <c r="J22" s="104">
        <f>VLOOKUP(C22,A4_bearbeitet!$A$3:$L$54,12,FALSE)</f>
        <v>5975</v>
      </c>
      <c r="K22" s="106">
        <f>VLOOKUP(C22,A4_bearbeitet!$A$3:$Q$54,13,FALSE)</f>
        <v>169.18258690886313</v>
      </c>
      <c r="L22" s="102">
        <f>VLOOKUP(C22,A4_bearbeitet!$A$3:$Q$54,14,FALSE)</f>
        <v>-7.6722388636583245</v>
      </c>
      <c r="M22" s="102">
        <f>VLOOKUP(C22,A4_bearbeitet!$A$3:$Q$54,15,FALSE)</f>
        <v>1643.5064935064936</v>
      </c>
      <c r="N22" s="102">
        <f>VLOOKUP(C22,A4_bearbeitet!$A$3:$Q$54,16,FALSE)</f>
        <v>694.71032745591936</v>
      </c>
      <c r="O22" s="102">
        <f>VLOOKUP(C22,A4_bearbeitet!$A$3:$Q$54,17,FALSE)</f>
        <v>873.12703583061887</v>
      </c>
      <c r="P22" s="88"/>
      <c r="R22" s="6"/>
      <c r="S22" s="6"/>
      <c r="T22" s="6"/>
      <c r="U22" s="6"/>
      <c r="V22" s="6"/>
      <c r="W22" s="6"/>
      <c r="X22" s="6"/>
      <c r="Y22" s="6"/>
      <c r="Z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3:36" s="5" customFormat="1" ht="8.25" customHeight="1">
      <c r="C23" s="85">
        <v>251</v>
      </c>
      <c r="D23" s="2" t="s">
        <v>18</v>
      </c>
      <c r="E23" s="103">
        <v>2019</v>
      </c>
      <c r="F23" s="104">
        <f>VLOOKUP(C23,A4_bearbeitet!$A$3:$L$54,8,FALSE)</f>
        <v>3430</v>
      </c>
      <c r="G23" s="104">
        <f>VLOOKUP(C23,A4_bearbeitet!$A$3:$L$54,9,FALSE)</f>
        <v>1540</v>
      </c>
      <c r="H23" s="104">
        <f>VLOOKUP(C23,A4_bearbeitet!$A$3:$L$54,10,FALSE)</f>
        <v>1805</v>
      </c>
      <c r="I23" s="104">
        <f>VLOOKUP(C23,A4_bearbeitet!$A$3:$L$54,11,FALSE)</f>
        <v>1780</v>
      </c>
      <c r="J23" s="104">
        <f>VLOOKUP(C23,A4_bearbeitet!$A$3:$L$54,12,FALSE)</f>
        <v>895</v>
      </c>
      <c r="K23" s="106">
        <f>VLOOKUP(C23,A4_bearbeitet!$A$3:$Q$54,13,FALSE)</f>
        <v>354.90716180371351</v>
      </c>
      <c r="L23" s="102">
        <f>VLOOKUP(C23,A4_bearbeitet!$A$3:$Q$54,14,FALSE)</f>
        <v>-13.870246085011185</v>
      </c>
      <c r="M23" s="102">
        <f>VLOOKUP(C23,A4_bearbeitet!$A$3:$Q$54,15,FALSE)</f>
        <v>1391.7355371900826</v>
      </c>
      <c r="N23" s="102">
        <f>VLOOKUP(C23,A4_bearbeitet!$A$3:$Q$54,16,FALSE)</f>
        <v>2916.9491525423728</v>
      </c>
      <c r="O23" s="102">
        <f>VLOOKUP(C23,A4_bearbeitet!$A$3:$Q$54,17,FALSE)</f>
        <v>852.12765957446811</v>
      </c>
      <c r="P23" s="88"/>
      <c r="R23" s="6"/>
      <c r="S23" s="6"/>
      <c r="T23" s="6"/>
      <c r="U23" s="6"/>
      <c r="V23" s="6"/>
      <c r="W23" s="6"/>
      <c r="X23" s="6"/>
      <c r="Y23" s="6"/>
      <c r="Z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3:36" s="5" customFormat="1" ht="8.25" customHeight="1">
      <c r="C24" s="85">
        <v>252</v>
      </c>
      <c r="D24" s="2" t="s">
        <v>19</v>
      </c>
      <c r="E24" s="103">
        <v>2019</v>
      </c>
      <c r="F24" s="104">
        <f>VLOOKUP(C24,A4_bearbeitet!$A$3:$L$54,8,FALSE)</f>
        <v>1050</v>
      </c>
      <c r="G24" s="104">
        <f>VLOOKUP(C24,A4_bearbeitet!$A$3:$L$54,9,FALSE)</f>
        <v>2670</v>
      </c>
      <c r="H24" s="104">
        <f>VLOOKUP(C24,A4_bearbeitet!$A$3:$L$54,10,FALSE)</f>
        <v>2170</v>
      </c>
      <c r="I24" s="104">
        <f>VLOOKUP(C24,A4_bearbeitet!$A$3:$L$54,11,FALSE)</f>
        <v>1295</v>
      </c>
      <c r="J24" s="104">
        <f>VLOOKUP(C24,A4_bearbeitet!$A$3:$L$54,12,FALSE)</f>
        <v>1155</v>
      </c>
      <c r="K24" s="106">
        <f>VLOOKUP(C24,A4_bearbeitet!$A$3:$Q$54,13,FALSE)</f>
        <v>84.859154929577471</v>
      </c>
      <c r="L24" s="102">
        <f>VLOOKUP(C24,A4_bearbeitet!$A$3:$Q$54,14,FALSE)</f>
        <v>-17.106488668115492</v>
      </c>
      <c r="M24" s="102">
        <f>VLOOKUP(C24,A4_bearbeitet!$A$3:$Q$54,15,FALSE)</f>
        <v>1428.1690140845071</v>
      </c>
      <c r="N24" s="102">
        <f>VLOOKUP(C24,A4_bearbeitet!$A$3:$Q$54,16,FALSE)</f>
        <v>2254.5454545454545</v>
      </c>
      <c r="O24" s="102">
        <f>VLOOKUP(C24,A4_bearbeitet!$A$3:$Q$54,17,FALSE)</f>
        <v>2410.8695652173915</v>
      </c>
      <c r="P24" s="88"/>
      <c r="R24" s="6"/>
      <c r="S24" s="6"/>
      <c r="T24" s="6"/>
      <c r="U24" s="6"/>
      <c r="V24" s="6"/>
      <c r="W24" s="6"/>
      <c r="X24" s="6"/>
      <c r="Y24" s="6"/>
      <c r="Z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3:36" s="5" customFormat="1" ht="8.25" customHeight="1">
      <c r="C25" s="85">
        <v>254</v>
      </c>
      <c r="D25" s="2" t="s">
        <v>20</v>
      </c>
      <c r="E25" s="103">
        <v>2019</v>
      </c>
      <c r="F25" s="104">
        <f>VLOOKUP(C25,A4_bearbeitet!$A$3:$L$54,8,FALSE)</f>
        <v>2320</v>
      </c>
      <c r="G25" s="104">
        <f>VLOOKUP(C25,A4_bearbeitet!$A$3:$L$54,9,FALSE)</f>
        <v>3235</v>
      </c>
      <c r="H25" s="104">
        <f>VLOOKUP(C25,A4_bearbeitet!$A$3:$L$54,10,FALSE)</f>
        <v>2640</v>
      </c>
      <c r="I25" s="104">
        <f>VLOOKUP(C25,A4_bearbeitet!$A$3:$L$54,11,FALSE)</f>
        <v>1220</v>
      </c>
      <c r="J25" s="104">
        <f>VLOOKUP(C25,A4_bearbeitet!$A$3:$L$54,12,FALSE)</f>
        <v>1740</v>
      </c>
      <c r="K25" s="106">
        <f>VLOOKUP(C25,A4_bearbeitet!$A$3:$Q$54,13,FALSE)</f>
        <v>136.97650663942798</v>
      </c>
      <c r="L25" s="102">
        <f>VLOOKUP(C25,A4_bearbeitet!$A$3:$Q$54,14,FALSE)</f>
        <v>-22.291616622627913</v>
      </c>
      <c r="M25" s="102">
        <f>VLOOKUP(C25,A4_bearbeitet!$A$3:$Q$54,15,FALSE)</f>
        <v>804.10958904109589</v>
      </c>
      <c r="N25" s="102">
        <f>VLOOKUP(C25,A4_bearbeitet!$A$3:$Q$54,16,FALSE)</f>
        <v>838.46153846153845</v>
      </c>
      <c r="O25" s="102">
        <f>VLOOKUP(C25,A4_bearbeitet!$A$3:$Q$54,17,FALSE)</f>
        <v>709.30232558139539</v>
      </c>
      <c r="P25" s="88"/>
      <c r="R25" s="6"/>
      <c r="S25" s="6"/>
      <c r="T25" s="6"/>
      <c r="U25" s="6"/>
      <c r="V25" s="6"/>
      <c r="W25" s="6"/>
      <c r="X25" s="6"/>
      <c r="Y25" s="6"/>
      <c r="Z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3:36" s="5" customFormat="1" ht="8.25" customHeight="1">
      <c r="C26" s="85">
        <v>255</v>
      </c>
      <c r="D26" s="2" t="s">
        <v>21</v>
      </c>
      <c r="E26" s="103">
        <v>2019</v>
      </c>
      <c r="F26" s="104">
        <f>VLOOKUP(C26,A4_bearbeitet!$A$3:$L$54,8,FALSE)</f>
        <v>155</v>
      </c>
      <c r="G26" s="104">
        <f>VLOOKUP(C26,A4_bearbeitet!$A$3:$L$54,9,FALSE)</f>
        <v>965</v>
      </c>
      <c r="H26" s="104">
        <f>VLOOKUP(C26,A4_bearbeitet!$A$3:$L$54,10,FALSE)</f>
        <v>640</v>
      </c>
      <c r="I26" s="104">
        <f>VLOOKUP(C26,A4_bearbeitet!$A$3:$L$54,11,FALSE)</f>
        <v>65</v>
      </c>
      <c r="J26" s="104">
        <f>VLOOKUP(C26,A4_bearbeitet!$A$3:$L$54,12,FALSE)</f>
        <v>150</v>
      </c>
      <c r="K26" s="106">
        <f>VLOOKUP(C26,A4_bearbeitet!$A$3:$Q$54,13,FALSE)</f>
        <v>-13.407821229050279</v>
      </c>
      <c r="L26" s="102">
        <f>VLOOKUP(C26,A4_bearbeitet!$A$3:$Q$54,14,FALSE)</f>
        <v>-28.782287822878228</v>
      </c>
      <c r="M26" s="102">
        <f>VLOOKUP(C26,A4_bearbeitet!$A$3:$Q$54,15,FALSE)</f>
        <v>2361.5384615384614</v>
      </c>
      <c r="N26" s="102">
        <f>VLOOKUP(C26,A4_bearbeitet!$A$3:$Q$54,16,FALSE)</f>
        <v>364.28571428571428</v>
      </c>
      <c r="O26" s="102">
        <f>VLOOKUP(C26,A4_bearbeitet!$A$3:$Q$54,17,FALSE)</f>
        <v>1053.8461538461538</v>
      </c>
      <c r="P26" s="88"/>
      <c r="R26" s="6"/>
      <c r="S26" s="6"/>
      <c r="T26" s="6"/>
      <c r="U26" s="6"/>
      <c r="V26" s="6"/>
      <c r="W26" s="6"/>
      <c r="X26" s="6"/>
      <c r="Y26" s="6"/>
      <c r="Z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3:36" s="5" customFormat="1" ht="8.25" customHeight="1">
      <c r="C27" s="85">
        <v>256</v>
      </c>
      <c r="D27" s="2" t="s">
        <v>22</v>
      </c>
      <c r="E27" s="103">
        <v>2019</v>
      </c>
      <c r="F27" s="104">
        <f>VLOOKUP(C27,A4_bearbeitet!$A$3:$L$54,8,FALSE)</f>
        <v>1670</v>
      </c>
      <c r="G27" s="104">
        <f>VLOOKUP(C27,A4_bearbeitet!$A$3:$L$54,9,FALSE)</f>
        <v>1315</v>
      </c>
      <c r="H27" s="104">
        <f>VLOOKUP(C27,A4_bearbeitet!$A$3:$L$54,10,FALSE)</f>
        <v>1375</v>
      </c>
      <c r="I27" s="104">
        <f>VLOOKUP(C27,A4_bearbeitet!$A$3:$L$54,11,FALSE)</f>
        <v>1180</v>
      </c>
      <c r="J27" s="104">
        <f>VLOOKUP(C27,A4_bearbeitet!$A$3:$L$54,12,FALSE)</f>
        <v>1055</v>
      </c>
      <c r="K27" s="106">
        <f>VLOOKUP(C27,A4_bearbeitet!$A$3:$Q$54,13,FALSE)</f>
        <v>246.47302904564316</v>
      </c>
      <c r="L27" s="102">
        <f>VLOOKUP(C27,A4_bearbeitet!$A$3:$Q$54,14,FALSE)</f>
        <v>-33.719758064516128</v>
      </c>
      <c r="M27" s="102">
        <f>VLOOKUP(C27,A4_bearbeitet!$A$3:$Q$54,15,FALSE)</f>
        <v>315.40785498489424</v>
      </c>
      <c r="N27" s="102">
        <f>VLOOKUP(C27,A4_bearbeitet!$A$3:$Q$54,16,FALSE)</f>
        <v>3475.757575757576</v>
      </c>
      <c r="O27" s="102">
        <f>VLOOKUP(C27,A4_bearbeitet!$A$3:$Q$54,17,FALSE)</f>
        <v>1718.9655172413793</v>
      </c>
      <c r="P27" s="88"/>
      <c r="R27" s="6"/>
      <c r="S27" s="6"/>
      <c r="T27" s="6"/>
      <c r="U27" s="6"/>
      <c r="V27" s="6"/>
      <c r="W27" s="6"/>
      <c r="X27" s="6"/>
      <c r="Y27" s="6"/>
      <c r="Z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3:36" s="5" customFormat="1" ht="8.25" customHeight="1">
      <c r="C28" s="85">
        <v>257</v>
      </c>
      <c r="D28" s="2" t="s">
        <v>23</v>
      </c>
      <c r="E28" s="103">
        <v>2019</v>
      </c>
      <c r="F28" s="104">
        <f>VLOOKUP(C28,A4_bearbeitet!$A$3:$L$54,8,FALSE)</f>
        <v>1730</v>
      </c>
      <c r="G28" s="104">
        <f>VLOOKUP(C28,A4_bearbeitet!$A$3:$L$54,9,FALSE)</f>
        <v>2085</v>
      </c>
      <c r="H28" s="104">
        <f>VLOOKUP(C28,A4_bearbeitet!$A$3:$L$54,10,FALSE)</f>
        <v>1550</v>
      </c>
      <c r="I28" s="104">
        <f>VLOOKUP(C28,A4_bearbeitet!$A$3:$L$54,11,FALSE)</f>
        <v>625</v>
      </c>
      <c r="J28" s="104">
        <f>VLOOKUP(C28,A4_bearbeitet!$A$3:$L$54,12,FALSE)</f>
        <v>810</v>
      </c>
      <c r="K28" s="106">
        <f>VLOOKUP(C28,A4_bearbeitet!$A$3:$Q$54,13,FALSE)</f>
        <v>188.81469115191987</v>
      </c>
      <c r="L28" s="102">
        <f>VLOOKUP(C28,A4_bearbeitet!$A$3:$Q$54,14,FALSE)</f>
        <v>-31.862745098039216</v>
      </c>
      <c r="M28" s="102">
        <f>VLOOKUP(C28,A4_bearbeitet!$A$3:$Q$54,15,FALSE)</f>
        <v>913.07189542483661</v>
      </c>
      <c r="N28" s="102">
        <f>VLOOKUP(C28,A4_bearbeitet!$A$3:$Q$54,16,FALSE)</f>
        <v>959.32203389830511</v>
      </c>
      <c r="O28" s="102">
        <f>VLOOKUP(C28,A4_bearbeitet!$A$3:$Q$54,17,FALSE)</f>
        <v>458.62068965517244</v>
      </c>
      <c r="P28" s="88"/>
      <c r="R28" s="6"/>
      <c r="S28" s="6"/>
      <c r="T28" s="6"/>
      <c r="U28" s="6"/>
      <c r="V28" s="6"/>
      <c r="W28" s="6"/>
      <c r="X28" s="6"/>
      <c r="Y28" s="6"/>
      <c r="Z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3:36" s="5" customFormat="1" ht="8.25" customHeight="1">
      <c r="C29" s="99">
        <v>2</v>
      </c>
      <c r="D29" s="99" t="s">
        <v>59</v>
      </c>
      <c r="E29" s="103">
        <v>2019</v>
      </c>
      <c r="F29" s="104">
        <f>VLOOKUP(C29,A4_bearbeitet!$A$3:$L$54,8,FALSE)</f>
        <v>28425</v>
      </c>
      <c r="G29" s="104">
        <f>VLOOKUP(C29,A4_bearbeitet!$A$3:$L$54,9,FALSE)</f>
        <v>37635</v>
      </c>
      <c r="H29" s="104">
        <f>VLOOKUP(C29,A4_bearbeitet!$A$3:$L$54,10,FALSE)</f>
        <v>24950</v>
      </c>
      <c r="I29" s="104">
        <f>VLOOKUP(C29,A4_bearbeitet!$A$3:$L$54,11,FALSE)</f>
        <v>13035</v>
      </c>
      <c r="J29" s="104">
        <f>VLOOKUP(C29,A4_bearbeitet!$A$3:$L$54,12,FALSE)</f>
        <v>17105</v>
      </c>
      <c r="K29" s="106">
        <f>VLOOKUP(C29,A4_bearbeitet!$A$3:$Q$54,13,FALSE)</f>
        <v>148.25327510917032</v>
      </c>
      <c r="L29" s="102">
        <f>VLOOKUP(C29,A4_bearbeitet!$A$3:$Q$54,14,FALSE)</f>
        <v>-16.865473823724322</v>
      </c>
      <c r="M29" s="102">
        <f>VLOOKUP(C29,A4_bearbeitet!$A$3:$Q$54,15,FALSE)</f>
        <v>1121.2432697014194</v>
      </c>
      <c r="N29" s="102">
        <f>VLOOKUP(C29,A4_bearbeitet!$A$3:$Q$54,16,FALSE)</f>
        <v>1104.7134935304991</v>
      </c>
      <c r="O29" s="102">
        <f>VLOOKUP(C29,A4_bearbeitet!$A$3:$Q$54,17,FALSE)</f>
        <v>438.23159219634988</v>
      </c>
      <c r="P29" s="88"/>
      <c r="R29" s="6"/>
      <c r="S29" s="6"/>
      <c r="T29" s="6"/>
      <c r="U29" s="6"/>
      <c r="V29" s="6"/>
      <c r="W29" s="6"/>
      <c r="X29" s="6"/>
      <c r="Y29" s="6"/>
      <c r="Z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3:36" s="5" customFormat="1" ht="8.25" customHeight="1">
      <c r="C30" s="85">
        <v>351</v>
      </c>
      <c r="D30" s="2" t="s">
        <v>25</v>
      </c>
      <c r="E30" s="103">
        <v>2019</v>
      </c>
      <c r="F30" s="104">
        <f>VLOOKUP(C30,A4_bearbeitet!$A$3:$L$54,8,FALSE)</f>
        <v>1595</v>
      </c>
      <c r="G30" s="104">
        <f>VLOOKUP(C30,A4_bearbeitet!$A$3:$L$54,9,FALSE)</f>
        <v>1370</v>
      </c>
      <c r="H30" s="104">
        <f>VLOOKUP(C30,A4_bearbeitet!$A$3:$L$54,10,FALSE)</f>
        <v>1660</v>
      </c>
      <c r="I30" s="104">
        <f>VLOOKUP(C30,A4_bearbeitet!$A$3:$L$54,11,FALSE)</f>
        <v>915</v>
      </c>
      <c r="J30" s="104">
        <f>VLOOKUP(C30,A4_bearbeitet!$A$3:$L$54,12,FALSE)</f>
        <v>1930</v>
      </c>
      <c r="K30" s="106">
        <f>VLOOKUP(C30,A4_bearbeitet!$A$3:$Q$54,13,FALSE)</f>
        <v>278.85985748218525</v>
      </c>
      <c r="L30" s="102">
        <f>VLOOKUP(C30,A4_bearbeitet!$A$3:$Q$54,14,FALSE)</f>
        <v>-43.341604631927211</v>
      </c>
      <c r="M30" s="102">
        <f>VLOOKUP(C30,A4_bearbeitet!$A$3:$Q$54,15,FALSE)</f>
        <v>1271.9008264462809</v>
      </c>
      <c r="N30" s="102">
        <f>VLOOKUP(C30,A4_bearbeitet!$A$3:$Q$54,16,FALSE)</f>
        <v>1120</v>
      </c>
      <c r="O30" s="102">
        <f>VLOOKUP(C30,A4_bearbeitet!$A$3:$Q$54,17,FALSE)</f>
        <v>1186.6666666666667</v>
      </c>
      <c r="P30" s="88"/>
      <c r="R30" s="6"/>
      <c r="S30" s="6"/>
      <c r="T30" s="6"/>
      <c r="U30" s="6"/>
      <c r="V30" s="6"/>
      <c r="W30" s="6"/>
      <c r="X30" s="6"/>
      <c r="Y30" s="6"/>
      <c r="Z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3:36" s="5" customFormat="1" ht="8.25" customHeight="1">
      <c r="C31" s="85">
        <v>352</v>
      </c>
      <c r="D31" s="2" t="s">
        <v>26</v>
      </c>
      <c r="E31" s="103">
        <v>2019</v>
      </c>
      <c r="F31" s="104">
        <f>VLOOKUP(C31,A4_bearbeitet!$A$3:$L$54,8,FALSE)</f>
        <v>1450</v>
      </c>
      <c r="G31" s="104">
        <f>VLOOKUP(C31,A4_bearbeitet!$A$3:$L$54,9,FALSE)</f>
        <v>790</v>
      </c>
      <c r="H31" s="104">
        <f>VLOOKUP(C31,A4_bearbeitet!$A$3:$L$54,10,FALSE)</f>
        <v>1580</v>
      </c>
      <c r="I31" s="104">
        <f>VLOOKUP(C31,A4_bearbeitet!$A$3:$L$54,11,FALSE)</f>
        <v>580</v>
      </c>
      <c r="J31" s="104">
        <f>VLOOKUP(C31,A4_bearbeitet!$A$3:$L$54,12,FALSE)</f>
        <v>365</v>
      </c>
      <c r="K31" s="106">
        <f>VLOOKUP(C31,A4_bearbeitet!$A$3:$Q$54,13,FALSE)</f>
        <v>240.3755868544601</v>
      </c>
      <c r="L31" s="102">
        <f>VLOOKUP(C31,A4_bearbeitet!$A$3:$Q$54,14,FALSE)</f>
        <v>-31.364031277150303</v>
      </c>
      <c r="M31" s="102">
        <f>VLOOKUP(C31,A4_bearbeitet!$A$3:$Q$54,15,FALSE)</f>
        <v>1716.0919540229886</v>
      </c>
      <c r="N31" s="102">
        <f>VLOOKUP(C31,A4_bearbeitet!$A$3:$Q$54,16,FALSE)</f>
        <v>1387.1794871794871</v>
      </c>
      <c r="O31" s="102">
        <f>VLOOKUP(C31,A4_bearbeitet!$A$3:$Q$54,17,FALSE)</f>
        <v>362.02531645569621</v>
      </c>
      <c r="P31" s="88"/>
      <c r="R31" s="6"/>
      <c r="S31" s="6"/>
      <c r="T31" s="6"/>
      <c r="U31" s="6"/>
      <c r="V31" s="6"/>
      <c r="W31" s="6"/>
      <c r="X31" s="6"/>
      <c r="Y31" s="6"/>
      <c r="Z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3:36" s="5" customFormat="1" ht="8.25" customHeight="1">
      <c r="C32" s="85">
        <v>353</v>
      </c>
      <c r="D32" s="2" t="s">
        <v>27</v>
      </c>
      <c r="E32" s="103">
        <v>2019</v>
      </c>
      <c r="F32" s="104">
        <f>VLOOKUP(C32,A4_bearbeitet!$A$3:$L$54,8,FALSE)</f>
        <v>3105</v>
      </c>
      <c r="G32" s="104">
        <f>VLOOKUP(C32,A4_bearbeitet!$A$3:$L$54,9,FALSE)</f>
        <v>1565</v>
      </c>
      <c r="H32" s="104">
        <f>VLOOKUP(C32,A4_bearbeitet!$A$3:$L$54,10,FALSE)</f>
        <v>1190</v>
      </c>
      <c r="I32" s="104">
        <f>VLOOKUP(C32,A4_bearbeitet!$A$3:$L$54,11,FALSE)</f>
        <v>1640</v>
      </c>
      <c r="J32" s="104">
        <f>VLOOKUP(C32,A4_bearbeitet!$A$3:$L$54,12,FALSE)</f>
        <v>425</v>
      </c>
      <c r="K32" s="106">
        <f>VLOOKUP(C32,A4_bearbeitet!$A$3:$Q$54,13,FALSE)</f>
        <v>253.64464692482915</v>
      </c>
      <c r="L32" s="102">
        <f>VLOOKUP(C32,A4_bearbeitet!$A$3:$Q$54,14,FALSE)</f>
        <v>-3.3353922174181592</v>
      </c>
      <c r="M32" s="102">
        <f>VLOOKUP(C32,A4_bearbeitet!$A$3:$Q$54,15,FALSE)</f>
        <v>1139.5833333333333</v>
      </c>
      <c r="N32" s="102">
        <f>VLOOKUP(C32,A4_bearbeitet!$A$3:$Q$54,16,FALSE)</f>
        <v>1201.5873015873017</v>
      </c>
      <c r="O32" s="102">
        <f>VLOOKUP(C32,A4_bearbeitet!$A$3:$Q$54,17,FALSE)</f>
        <v>632.75862068965512</v>
      </c>
      <c r="P32" s="88"/>
      <c r="R32" s="6"/>
      <c r="S32" s="6"/>
      <c r="T32" s="6"/>
      <c r="U32" s="6"/>
      <c r="V32" s="6"/>
      <c r="W32" s="6"/>
      <c r="X32" s="6"/>
      <c r="Y32" s="6"/>
      <c r="Z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3:36" s="5" customFormat="1" ht="8.25" customHeight="1">
      <c r="C33" s="85">
        <v>354</v>
      </c>
      <c r="D33" s="2" t="s">
        <v>28</v>
      </c>
      <c r="E33" s="103">
        <v>2019</v>
      </c>
      <c r="F33" s="104">
        <f>VLOOKUP(C33,A4_bearbeitet!$A$3:$L$54,8,FALSE)</f>
        <v>645</v>
      </c>
      <c r="G33" s="104">
        <f>VLOOKUP(C33,A4_bearbeitet!$A$3:$L$54,9,FALSE)</f>
        <v>110</v>
      </c>
      <c r="H33" s="104">
        <f>VLOOKUP(C33,A4_bearbeitet!$A$3:$L$54,10,FALSE)</f>
        <v>275</v>
      </c>
      <c r="I33" s="104">
        <f>VLOOKUP(C33,A4_bearbeitet!$A$3:$L$54,11,FALSE)</f>
        <v>135</v>
      </c>
      <c r="J33" s="104">
        <f>VLOOKUP(C33,A4_bearbeitet!$A$3:$L$54,12,FALSE)</f>
        <v>55</v>
      </c>
      <c r="K33" s="106">
        <f>VLOOKUP(C33,A4_bearbeitet!$A$3:$Q$54,13,FALSE)</f>
        <v>174.46808510638297</v>
      </c>
      <c r="L33" s="102">
        <f>VLOOKUP(C33,A4_bearbeitet!$A$3:$Q$54,14,FALSE)</f>
        <v>5.7692307692307692</v>
      </c>
      <c r="M33" s="102">
        <f>VLOOKUP(C33,A4_bearbeitet!$A$3:$Q$54,15,FALSE)</f>
        <v>3828.5714285714284</v>
      </c>
      <c r="N33" s="102">
        <f>VLOOKUP(C33,A4_bearbeitet!$A$3:$Q$54,16,FALSE)</f>
        <v>1587.5</v>
      </c>
      <c r="O33" s="102">
        <f>VLOOKUP(C33,A4_bearbeitet!$A$3:$Q$54,17,FALSE)</f>
        <v>5400</v>
      </c>
      <c r="P33" s="88"/>
      <c r="R33" s="6"/>
      <c r="S33" s="6"/>
      <c r="T33" s="6"/>
      <c r="U33" s="6"/>
      <c r="V33" s="6"/>
      <c r="W33" s="6"/>
      <c r="X33" s="6"/>
      <c r="Y33" s="6"/>
      <c r="Z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3:36" s="5" customFormat="1" ht="8.25" customHeight="1">
      <c r="C34" s="85">
        <v>355</v>
      </c>
      <c r="D34" s="2" t="s">
        <v>29</v>
      </c>
      <c r="E34" s="103">
        <v>2019</v>
      </c>
      <c r="F34" s="104">
        <f>VLOOKUP(C34,A4_bearbeitet!$A$3:$L$54,8,FALSE)</f>
        <v>1465</v>
      </c>
      <c r="G34" s="104">
        <f>VLOOKUP(C34,A4_bearbeitet!$A$3:$L$54,9,FALSE)</f>
        <v>775</v>
      </c>
      <c r="H34" s="104">
        <f>VLOOKUP(C34,A4_bearbeitet!$A$3:$L$54,10,FALSE)</f>
        <v>1910</v>
      </c>
      <c r="I34" s="104">
        <f>VLOOKUP(C34,A4_bearbeitet!$A$3:$L$54,11,FALSE)</f>
        <v>555</v>
      </c>
      <c r="J34" s="104">
        <f>VLOOKUP(C34,A4_bearbeitet!$A$3:$L$54,12,FALSE)</f>
        <v>795</v>
      </c>
      <c r="K34" s="106">
        <f>VLOOKUP(C34,A4_bearbeitet!$A$3:$Q$54,13,FALSE)</f>
        <v>150.42735042735043</v>
      </c>
      <c r="L34" s="102">
        <f>VLOOKUP(C34,A4_bearbeitet!$A$3:$Q$54,14,FALSE)</f>
        <v>-22.110552763819097</v>
      </c>
      <c r="M34" s="102">
        <f>VLOOKUP(C34,A4_bearbeitet!$A$3:$Q$54,15,FALSE)</f>
        <v>1532.4786324786326</v>
      </c>
      <c r="N34" s="102">
        <f>VLOOKUP(C34,A4_bearbeitet!$A$3:$Q$54,16,FALSE)</f>
        <v>1400</v>
      </c>
      <c r="O34" s="102">
        <f>VLOOKUP(C34,A4_bearbeitet!$A$3:$Q$54,17,FALSE)</f>
        <v>406.36942675159236</v>
      </c>
      <c r="P34" s="88"/>
      <c r="R34" s="6"/>
      <c r="S34" s="6"/>
      <c r="T34" s="6"/>
      <c r="U34" s="6"/>
      <c r="V34" s="6"/>
      <c r="W34" s="6"/>
      <c r="X34" s="6"/>
      <c r="Y34" s="6"/>
      <c r="Z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3:36" s="5" customFormat="1" ht="8.25" customHeight="1">
      <c r="C35" s="85">
        <v>356</v>
      </c>
      <c r="D35" s="2" t="s">
        <v>30</v>
      </c>
      <c r="E35" s="103">
        <v>2019</v>
      </c>
      <c r="F35" s="104">
        <f>VLOOKUP(C35,A4_bearbeitet!$A$3:$L$54,8,FALSE)</f>
        <v>725</v>
      </c>
      <c r="G35" s="104">
        <f>VLOOKUP(C35,A4_bearbeitet!$A$3:$L$54,9,FALSE)</f>
        <v>750</v>
      </c>
      <c r="H35" s="104">
        <f>VLOOKUP(C35,A4_bearbeitet!$A$3:$L$54,10,FALSE)</f>
        <v>715</v>
      </c>
      <c r="I35" s="104">
        <f>VLOOKUP(C35,A4_bearbeitet!$A$3:$L$54,11,FALSE)</f>
        <v>190</v>
      </c>
      <c r="J35" s="104">
        <f>VLOOKUP(C35,A4_bearbeitet!$A$3:$L$54,12,FALSE)</f>
        <v>285</v>
      </c>
      <c r="K35" s="106">
        <f>VLOOKUP(C35,A4_bearbeitet!$A$3:$Q$54,13,FALSE)</f>
        <v>175.66539923954372</v>
      </c>
      <c r="L35" s="102">
        <f>VLOOKUP(C35,A4_bearbeitet!$A$3:$Q$54,14,FALSE)</f>
        <v>-25.595238095238095</v>
      </c>
      <c r="M35" s="102">
        <f>VLOOKUP(C35,A4_bearbeitet!$A$3:$Q$54,15,FALSE)</f>
        <v>761.4457831325301</v>
      </c>
      <c r="N35" s="102">
        <f>VLOOKUP(C35,A4_bearbeitet!$A$3:$Q$54,16,FALSE)</f>
        <v>493.75</v>
      </c>
      <c r="O35" s="102">
        <f>VLOOKUP(C35,A4_bearbeitet!$A$3:$Q$54,17,FALSE)</f>
        <v>714.28571428571433</v>
      </c>
      <c r="P35" s="88"/>
      <c r="R35" s="6"/>
      <c r="S35" s="6"/>
      <c r="T35" s="6"/>
      <c r="U35" s="6"/>
      <c r="V35" s="6"/>
      <c r="W35" s="6"/>
      <c r="X35" s="6"/>
      <c r="Y35" s="6"/>
      <c r="Z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3:36" s="5" customFormat="1" ht="8.25" customHeight="1">
      <c r="C36" s="85">
        <v>357</v>
      </c>
      <c r="D36" s="2" t="s">
        <v>31</v>
      </c>
      <c r="E36" s="103">
        <v>2019</v>
      </c>
      <c r="F36" s="104">
        <f>VLOOKUP(C36,A4_bearbeitet!$A$3:$L$54,8,FALSE)</f>
        <v>1840</v>
      </c>
      <c r="G36" s="104">
        <f>VLOOKUP(C36,A4_bearbeitet!$A$3:$L$54,9,FALSE)</f>
        <v>725</v>
      </c>
      <c r="H36" s="104">
        <f>VLOOKUP(C36,A4_bearbeitet!$A$3:$L$54,10,FALSE)</f>
        <v>1150</v>
      </c>
      <c r="I36" s="104">
        <f>VLOOKUP(C36,A4_bearbeitet!$A$3:$L$54,11,FALSE)</f>
        <v>725</v>
      </c>
      <c r="J36" s="104">
        <f>VLOOKUP(C36,A4_bearbeitet!$A$3:$L$54,12,FALSE)</f>
        <v>320</v>
      </c>
      <c r="K36" s="106">
        <f>VLOOKUP(C36,A4_bearbeitet!$A$3:$Q$54,13,FALSE)</f>
        <v>159.52045133991538</v>
      </c>
      <c r="L36" s="102">
        <f>VLOOKUP(C36,A4_bearbeitet!$A$3:$Q$54,14,FALSE)</f>
        <v>-27.5</v>
      </c>
      <c r="M36" s="102">
        <f>VLOOKUP(C36,A4_bearbeitet!$A$3:$Q$54,15,FALSE)</f>
        <v>2574.4186046511627</v>
      </c>
      <c r="N36" s="102">
        <f>VLOOKUP(C36,A4_bearbeitet!$A$3:$Q$54,16,FALSE)</f>
        <v>1194.6428571428571</v>
      </c>
      <c r="O36" s="102">
        <f>VLOOKUP(C36,A4_bearbeitet!$A$3:$Q$54,17,FALSE)</f>
        <v>433.33333333333331</v>
      </c>
      <c r="P36" s="88"/>
      <c r="R36" s="6"/>
      <c r="S36" s="6"/>
      <c r="T36" s="6"/>
      <c r="U36" s="6"/>
      <c r="V36" s="6"/>
      <c r="W36" s="6"/>
      <c r="X36" s="6"/>
      <c r="Y36" s="6"/>
      <c r="Z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3:36" s="5" customFormat="1" ht="8.25" customHeight="1">
      <c r="C37" s="85">
        <v>358</v>
      </c>
      <c r="D37" s="2" t="s">
        <v>32</v>
      </c>
      <c r="E37" s="103">
        <v>2019</v>
      </c>
      <c r="F37" s="104">
        <f>VLOOKUP(C37,A4_bearbeitet!$A$3:$L$54,8,FALSE)</f>
        <v>2350</v>
      </c>
      <c r="G37" s="104">
        <f>VLOOKUP(C37,A4_bearbeitet!$A$3:$L$54,9,FALSE)</f>
        <v>910</v>
      </c>
      <c r="H37" s="104">
        <f>VLOOKUP(C37,A4_bearbeitet!$A$3:$L$54,10,FALSE)</f>
        <v>1170</v>
      </c>
      <c r="I37" s="104">
        <f>VLOOKUP(C37,A4_bearbeitet!$A$3:$L$54,11,FALSE)</f>
        <v>745</v>
      </c>
      <c r="J37" s="104">
        <f>VLOOKUP(C37,A4_bearbeitet!$A$3:$L$54,12,FALSE)</f>
        <v>500</v>
      </c>
      <c r="K37" s="106">
        <f>VLOOKUP(C37,A4_bearbeitet!$A$3:$Q$54,13,FALSE)</f>
        <v>406.4655172413793</v>
      </c>
      <c r="L37" s="102">
        <f>VLOOKUP(C37,A4_bearbeitet!$A$3:$Q$54,14,FALSE)</f>
        <v>-29.838087895142635</v>
      </c>
      <c r="M37" s="102">
        <f>VLOOKUP(C37,A4_bearbeitet!$A$3:$Q$54,15,FALSE)</f>
        <v>1185.7142857142858</v>
      </c>
      <c r="N37" s="102">
        <f>VLOOKUP(C37,A4_bearbeitet!$A$3:$Q$54,16,FALSE)</f>
        <v>1717.0731707317073</v>
      </c>
      <c r="O37" s="102">
        <f>VLOOKUP(C37,A4_bearbeitet!$A$3:$Q$54,17,FALSE)</f>
        <v>502.40963855421688</v>
      </c>
      <c r="P37" s="88"/>
      <c r="R37" s="6"/>
      <c r="S37" s="6"/>
      <c r="T37" s="6"/>
      <c r="U37" s="6"/>
      <c r="V37" s="6"/>
      <c r="W37" s="6"/>
      <c r="X37" s="6"/>
      <c r="Y37" s="6"/>
      <c r="Z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3:36" s="5" customFormat="1" ht="8.25" customHeight="1">
      <c r="C38" s="85">
        <v>359</v>
      </c>
      <c r="D38" s="1" t="s">
        <v>33</v>
      </c>
      <c r="E38" s="103">
        <v>2019</v>
      </c>
      <c r="F38" s="104">
        <f>VLOOKUP(C38,A4_bearbeitet!$A$3:$L$54,8,FALSE)</f>
        <v>3735</v>
      </c>
      <c r="G38" s="104">
        <f>VLOOKUP(C38,A4_bearbeitet!$A$3:$L$54,9,FALSE)</f>
        <v>1775</v>
      </c>
      <c r="H38" s="104">
        <f>VLOOKUP(C38,A4_bearbeitet!$A$3:$L$54,10,FALSE)</f>
        <v>2490</v>
      </c>
      <c r="I38" s="104">
        <f>VLOOKUP(C38,A4_bearbeitet!$A$3:$L$54,11,FALSE)</f>
        <v>1520</v>
      </c>
      <c r="J38" s="104">
        <f>VLOOKUP(C38,A4_bearbeitet!$A$3:$L$54,12,FALSE)</f>
        <v>400</v>
      </c>
      <c r="K38" s="106">
        <f>VLOOKUP(C38,A4_bearbeitet!$A$3:$Q$54,13,FALSE)</f>
        <v>432.81027104136945</v>
      </c>
      <c r="L38" s="102">
        <f>VLOOKUP(C38,A4_bearbeitet!$A$3:$Q$54,14,FALSE)</f>
        <v>-9.4849566547679753</v>
      </c>
      <c r="M38" s="102">
        <f>VLOOKUP(C38,A4_bearbeitet!$A$3:$Q$54,15,FALSE)</f>
        <v>3457.1428571428573</v>
      </c>
      <c r="N38" s="102">
        <f>VLOOKUP(C38,A4_bearbeitet!$A$3:$Q$54,16,FALSE)</f>
        <v>1688.2352941176471</v>
      </c>
      <c r="O38" s="102">
        <f>VLOOKUP(C38,A4_bearbeitet!$A$3:$Q$54,17,FALSE)</f>
        <v>244.82758620689654</v>
      </c>
      <c r="P38" s="88"/>
      <c r="R38" s="6"/>
      <c r="S38" s="6"/>
      <c r="T38" s="6"/>
      <c r="U38" s="6"/>
      <c r="V38" s="6"/>
      <c r="W38" s="6"/>
      <c r="X38" s="6"/>
      <c r="Y38" s="6"/>
      <c r="Z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3:36" s="5" customFormat="1" ht="8.25" customHeight="1">
      <c r="C39" s="85">
        <v>360</v>
      </c>
      <c r="D39" s="1" t="s">
        <v>34</v>
      </c>
      <c r="E39" s="103">
        <v>2019</v>
      </c>
      <c r="F39" s="104">
        <f>VLOOKUP(C39,A4_bearbeitet!$A$3:$L$54,8,FALSE)</f>
        <v>940</v>
      </c>
      <c r="G39" s="104">
        <f>VLOOKUP(C39,A4_bearbeitet!$A$3:$L$54,9,FALSE)</f>
        <v>280</v>
      </c>
      <c r="H39" s="104">
        <f>VLOOKUP(C39,A4_bearbeitet!$A$3:$L$54,10,FALSE)</f>
        <v>710</v>
      </c>
      <c r="I39" s="104">
        <f>VLOOKUP(C39,A4_bearbeitet!$A$3:$L$54,11,FALSE)</f>
        <v>345</v>
      </c>
      <c r="J39" s="104">
        <f>VLOOKUP(C39,A4_bearbeitet!$A$3:$L$54,12,FALSE)</f>
        <v>225</v>
      </c>
      <c r="K39" s="106">
        <f>VLOOKUP(C39,A4_bearbeitet!$A$3:$Q$54,13,FALSE)</f>
        <v>219.72789115646259</v>
      </c>
      <c r="L39" s="102">
        <f>VLOOKUP(C39,A4_bearbeitet!$A$3:$Q$54,14,FALSE)</f>
        <v>-21.348314606741575</v>
      </c>
      <c r="M39" s="102">
        <f>VLOOKUP(C39,A4_bearbeitet!$A$3:$Q$54,15,FALSE)</f>
        <v>1988.2352941176471</v>
      </c>
      <c r="N39" s="102">
        <f>VLOOKUP(C39,A4_bearbeitet!$A$3:$Q$54,16,FALSE)</f>
        <v>1468.1818181818182</v>
      </c>
      <c r="O39" s="102">
        <f>VLOOKUP(C39,A4_bearbeitet!$A$3:$Q$54,17,FALSE)</f>
        <v>268.85245901639342</v>
      </c>
      <c r="P39" s="88"/>
      <c r="R39" s="6"/>
      <c r="S39" s="6"/>
      <c r="T39" s="6"/>
      <c r="U39" s="6"/>
      <c r="V39" s="6"/>
      <c r="W39" s="6"/>
      <c r="X39" s="6"/>
      <c r="Y39" s="6"/>
      <c r="Z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3:36" s="5" customFormat="1" ht="8.25" customHeight="1">
      <c r="C40" s="85">
        <v>361</v>
      </c>
      <c r="D40" s="1" t="s">
        <v>35</v>
      </c>
      <c r="E40" s="103">
        <v>2019</v>
      </c>
      <c r="F40" s="104">
        <f>VLOOKUP(C40,A4_bearbeitet!$A$3:$L$54,8,FALSE)</f>
        <v>1385</v>
      </c>
      <c r="G40" s="104">
        <f>VLOOKUP(C40,A4_bearbeitet!$A$3:$L$54,9,FALSE)</f>
        <v>1660</v>
      </c>
      <c r="H40" s="104">
        <f>VLOOKUP(C40,A4_bearbeitet!$A$3:$L$54,10,FALSE)</f>
        <v>1145</v>
      </c>
      <c r="I40" s="104">
        <f>VLOOKUP(C40,A4_bearbeitet!$A$3:$L$54,11,FALSE)</f>
        <v>585</v>
      </c>
      <c r="J40" s="104">
        <f>VLOOKUP(C40,A4_bearbeitet!$A$3:$L$54,12,FALSE)</f>
        <v>720</v>
      </c>
      <c r="K40" s="106">
        <f>VLOOKUP(C40,A4_bearbeitet!$A$3:$Q$54,13,FALSE)</f>
        <v>210.53811659192826</v>
      </c>
      <c r="L40" s="102">
        <f>VLOOKUP(C40,A4_bearbeitet!$A$3:$Q$54,14,FALSE)</f>
        <v>-35.029354207436398</v>
      </c>
      <c r="M40" s="102">
        <f>VLOOKUP(C40,A4_bearbeitet!$A$3:$Q$54,15,FALSE)</f>
        <v>1131.1827956989248</v>
      </c>
      <c r="N40" s="102">
        <f>VLOOKUP(C40,A4_bearbeitet!$A$3:$Q$54,16,FALSE)</f>
        <v>1989.2857142857142</v>
      </c>
      <c r="O40" s="102">
        <f>VLOOKUP(C40,A4_bearbeitet!$A$3:$Q$54,17,FALSE)</f>
        <v>548.64864864864865</v>
      </c>
      <c r="P40" s="88"/>
      <c r="R40" s="6"/>
      <c r="S40" s="6"/>
      <c r="T40" s="6"/>
      <c r="U40" s="6"/>
      <c r="V40" s="6"/>
      <c r="W40" s="6"/>
      <c r="X40" s="6"/>
      <c r="Y40" s="6"/>
      <c r="Z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3:36" s="5" customFormat="1" ht="8.25" customHeight="1">
      <c r="C41" s="99">
        <v>3</v>
      </c>
      <c r="D41" s="100" t="s">
        <v>60</v>
      </c>
      <c r="E41" s="103">
        <v>2019</v>
      </c>
      <c r="F41" s="104">
        <f>VLOOKUP(C41,A4_bearbeitet!$A$3:$L$54,8,FALSE)</f>
        <v>19240</v>
      </c>
      <c r="G41" s="104">
        <f>VLOOKUP(C41,A4_bearbeitet!$A$3:$L$54,9,FALSE)</f>
        <v>10710</v>
      </c>
      <c r="H41" s="104">
        <f>VLOOKUP(C41,A4_bearbeitet!$A$3:$L$54,10,FALSE)</f>
        <v>13990</v>
      </c>
      <c r="I41" s="104">
        <f>VLOOKUP(C41,A4_bearbeitet!$A$3:$L$54,11,FALSE)</f>
        <v>7930</v>
      </c>
      <c r="J41" s="104">
        <f>VLOOKUP(C41,A4_bearbeitet!$A$3:$L$54,12,FALSE)</f>
        <v>6025</v>
      </c>
      <c r="K41" s="106">
        <f>VLOOKUP(C41,A4_bearbeitet!$A$3:$Q$54,13,FALSE)</f>
        <v>254.8506086315013</v>
      </c>
      <c r="L41" s="102">
        <f>VLOOKUP(C41,A4_bearbeitet!$A$3:$Q$54,14,FALSE)</f>
        <v>-25.954092920353983</v>
      </c>
      <c r="M41" s="102">
        <f>VLOOKUP(C41,A4_bearbeitet!$A$3:$Q$54,15,FALSE)</f>
        <v>1561.520190023753</v>
      </c>
      <c r="N41" s="102">
        <f>VLOOKUP(C41,A4_bearbeitet!$A$3:$Q$54,16,FALSE)</f>
        <v>1344.4444444444443</v>
      </c>
      <c r="O41" s="102">
        <f>VLOOKUP(C41,A4_bearbeitet!$A$3:$Q$54,17,FALSE)</f>
        <v>561.36114160263446</v>
      </c>
      <c r="P41" s="88"/>
      <c r="R41" s="6"/>
      <c r="S41" s="6"/>
      <c r="T41" s="6"/>
      <c r="U41" s="6"/>
      <c r="V41" s="6"/>
      <c r="W41" s="6"/>
      <c r="X41" s="6"/>
      <c r="Y41" s="6"/>
      <c r="Z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3:36" s="5" customFormat="1" ht="8.25" customHeight="1">
      <c r="C42" s="85">
        <v>401</v>
      </c>
      <c r="D42" s="1" t="s">
        <v>37</v>
      </c>
      <c r="E42" s="103">
        <v>2019</v>
      </c>
      <c r="F42" s="104">
        <f>VLOOKUP(C42,A4_bearbeitet!$A$3:$L$54,8,FALSE)</f>
        <v>1425</v>
      </c>
      <c r="G42" s="104">
        <f>VLOOKUP(C42,A4_bearbeitet!$A$3:$L$54,9,FALSE)</f>
        <v>2305</v>
      </c>
      <c r="H42" s="104">
        <f>VLOOKUP(C42,A4_bearbeitet!$A$3:$L$54,10,FALSE)</f>
        <v>1775</v>
      </c>
      <c r="I42" s="104">
        <f>VLOOKUP(C42,A4_bearbeitet!$A$3:$L$54,11,FALSE)</f>
        <v>1120</v>
      </c>
      <c r="J42" s="104">
        <f>VLOOKUP(C42,A4_bearbeitet!$A$3:$L$54,12,FALSE)</f>
        <v>995</v>
      </c>
      <c r="K42" s="106">
        <f>VLOOKUP(C42,A4_bearbeitet!$A$3:$Q$54,13,FALSE)</f>
        <v>185.57114228456913</v>
      </c>
      <c r="L42" s="102">
        <f>VLOOKUP(C42,A4_bearbeitet!$A$3:$Q$54,14,FALSE)</f>
        <v>-27.218187559204296</v>
      </c>
      <c r="M42" s="102">
        <f>VLOOKUP(C42,A4_bearbeitet!$A$3:$Q$54,15,FALSE)</f>
        <v>1606.7307692307693</v>
      </c>
      <c r="N42" s="102">
        <f>VLOOKUP(C42,A4_bearbeitet!$A$3:$Q$54,16,FALSE)</f>
        <v>4207.6923076923076</v>
      </c>
      <c r="O42" s="102">
        <f>VLOOKUP(C42,A4_bearbeitet!$A$3:$Q$54,17,FALSE)</f>
        <v>1321.4285714285713</v>
      </c>
      <c r="P42" s="88"/>
      <c r="R42" s="6"/>
      <c r="S42" s="6"/>
      <c r="T42" s="6"/>
      <c r="U42" s="6"/>
      <c r="V42" s="6"/>
      <c r="W42" s="6"/>
      <c r="X42" s="6"/>
      <c r="Y42" s="6"/>
      <c r="Z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3:36" s="5" customFormat="1" ht="8.25" customHeight="1">
      <c r="C43" s="85">
        <v>402</v>
      </c>
      <c r="D43" s="1" t="s">
        <v>38</v>
      </c>
      <c r="E43" s="103">
        <v>2019</v>
      </c>
      <c r="F43" s="104">
        <f>VLOOKUP(C43,A4_bearbeitet!$A$3:$L$54,8,FALSE)</f>
        <v>835</v>
      </c>
      <c r="G43" s="104">
        <f>VLOOKUP(C43,A4_bearbeitet!$A$3:$L$54,9,FALSE)</f>
        <v>270</v>
      </c>
      <c r="H43" s="104">
        <f>VLOOKUP(C43,A4_bearbeitet!$A$3:$L$54,10,FALSE)</f>
        <v>945</v>
      </c>
      <c r="I43" s="104">
        <f>VLOOKUP(C43,A4_bearbeitet!$A$3:$L$54,11,FALSE)</f>
        <v>570</v>
      </c>
      <c r="J43" s="104">
        <f>VLOOKUP(C43,A4_bearbeitet!$A$3:$L$54,12,FALSE)</f>
        <v>160</v>
      </c>
      <c r="K43" s="106">
        <f>VLOOKUP(C43,A4_bearbeitet!$A$3:$Q$54,13,FALSE)</f>
        <v>209.25925925925927</v>
      </c>
      <c r="L43" s="102">
        <f>VLOOKUP(C43,A4_bearbeitet!$A$3:$Q$54,14,FALSE)</f>
        <v>-27.613941018766756</v>
      </c>
      <c r="M43" s="102">
        <f>VLOOKUP(C43,A4_bearbeitet!$A$3:$Q$54,15,FALSE)</f>
        <v>94400</v>
      </c>
      <c r="N43" s="102">
        <f>VLOOKUP(C43,A4_bearbeitet!$A$3:$Q$54,16,FALSE)</f>
        <v>1361.5384615384614</v>
      </c>
      <c r="O43" s="102">
        <f>VLOOKUP(C43,A4_bearbeitet!$A$3:$Q$54,17,FALSE)</f>
        <v>492.59259259259261</v>
      </c>
      <c r="P43" s="88"/>
      <c r="R43" s="6"/>
      <c r="S43" s="6"/>
      <c r="T43" s="6"/>
      <c r="U43" s="6"/>
      <c r="V43" s="6"/>
      <c r="W43" s="6"/>
      <c r="X43" s="6"/>
      <c r="Y43" s="6"/>
      <c r="Z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3:36" s="5" customFormat="1" ht="8.25" customHeight="1">
      <c r="C44" s="85">
        <v>403</v>
      </c>
      <c r="D44" s="1" t="s">
        <v>39</v>
      </c>
      <c r="E44" s="103">
        <v>2019</v>
      </c>
      <c r="F44" s="104">
        <f>VLOOKUP(C44,A4_bearbeitet!$A$3:$L$54,8,FALSE)</f>
        <v>1365</v>
      </c>
      <c r="G44" s="104">
        <f>VLOOKUP(C44,A4_bearbeitet!$A$3:$L$54,9,FALSE)</f>
        <v>1440</v>
      </c>
      <c r="H44" s="104">
        <f>VLOOKUP(C44,A4_bearbeitet!$A$3:$L$54,10,FALSE)</f>
        <v>2040</v>
      </c>
      <c r="I44" s="104">
        <f>VLOOKUP(C44,A4_bearbeitet!$A$3:$L$54,11,FALSE)</f>
        <v>965</v>
      </c>
      <c r="J44" s="104">
        <f>VLOOKUP(C44,A4_bearbeitet!$A$3:$L$54,12,FALSE)</f>
        <v>3370</v>
      </c>
      <c r="K44" s="106">
        <f>VLOOKUP(C44,A4_bearbeitet!$A$3:$Q$54,13,FALSE)</f>
        <v>90.909090909090907</v>
      </c>
      <c r="L44" s="102">
        <f>VLOOKUP(C44,A4_bearbeitet!$A$3:$Q$54,14,FALSE)</f>
        <v>-32.615816565278429</v>
      </c>
      <c r="M44" s="102">
        <f>VLOOKUP(C44,A4_bearbeitet!$A$3:$Q$54,15,FALSE)</f>
        <v>2117.391304347826</v>
      </c>
      <c r="N44" s="102">
        <f>VLOOKUP(C44,A4_bearbeitet!$A$3:$Q$54,16,FALSE)</f>
        <v>739.13043478260875</v>
      </c>
      <c r="O44" s="102">
        <f>VLOOKUP(C44,A4_bearbeitet!$A$3:$Q$54,17,FALSE)</f>
        <v>657.30337078651689</v>
      </c>
      <c r="P44" s="88"/>
      <c r="R44" s="6"/>
      <c r="S44" s="6"/>
      <c r="T44" s="6"/>
      <c r="U44" s="6"/>
      <c r="V44" s="6"/>
      <c r="W44" s="6"/>
      <c r="X44" s="6"/>
      <c r="Y44" s="6"/>
      <c r="Z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3:36" s="5" customFormat="1" ht="8.25" customHeight="1">
      <c r="C45" s="85">
        <v>404</v>
      </c>
      <c r="D45" s="1" t="s">
        <v>40</v>
      </c>
      <c r="E45" s="103">
        <v>2019</v>
      </c>
      <c r="F45" s="104">
        <f>VLOOKUP(C45,A4_bearbeitet!$A$3:$L$54,8,FALSE)</f>
        <v>1585</v>
      </c>
      <c r="G45" s="104">
        <f>VLOOKUP(C45,A4_bearbeitet!$A$3:$L$54,9,FALSE)</f>
        <v>2640</v>
      </c>
      <c r="H45" s="104">
        <f>VLOOKUP(C45,A4_bearbeitet!$A$3:$L$54,10,FALSE)</f>
        <v>3300</v>
      </c>
      <c r="I45" s="104">
        <f>VLOOKUP(C45,A4_bearbeitet!$A$3:$L$54,11,FALSE)</f>
        <v>975</v>
      </c>
      <c r="J45" s="104">
        <f>VLOOKUP(C45,A4_bearbeitet!$A$3:$L$54,12,FALSE)</f>
        <v>575</v>
      </c>
      <c r="K45" s="106">
        <f>VLOOKUP(C45,A4_bearbeitet!$A$3:$Q$54,13,FALSE)</f>
        <v>156.05815831987076</v>
      </c>
      <c r="L45" s="102">
        <f>VLOOKUP(C45,A4_bearbeitet!$A$3:$Q$54,14,FALSE)</f>
        <v>-17.833800186741364</v>
      </c>
      <c r="M45" s="102">
        <f>VLOOKUP(C45,A4_bearbeitet!$A$3:$Q$54,15,FALSE)</f>
        <v>4483.333333333333</v>
      </c>
      <c r="N45" s="102">
        <f>VLOOKUP(C45,A4_bearbeitet!$A$3:$Q$54,16,FALSE)</f>
        <v>1552.542372881356</v>
      </c>
      <c r="O45" s="102">
        <f>VLOOKUP(C45,A4_bearbeitet!$A$3:$Q$54,17,FALSE)</f>
        <v>1302.439024390244</v>
      </c>
      <c r="P45" s="88"/>
      <c r="R45" s="6"/>
      <c r="S45" s="6"/>
      <c r="T45" s="6"/>
      <c r="U45" s="6"/>
      <c r="V45" s="6"/>
      <c r="W45" s="6"/>
      <c r="X45" s="6"/>
      <c r="Y45" s="6"/>
      <c r="Z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3:36" s="5" customFormat="1" ht="8.25" customHeight="1">
      <c r="C46" s="85">
        <v>405</v>
      </c>
      <c r="D46" s="1" t="s">
        <v>41</v>
      </c>
      <c r="E46" s="103">
        <v>2019</v>
      </c>
      <c r="F46" s="104">
        <f>VLOOKUP(C46,A4_bearbeitet!$A$3:$L$54,8,FALSE)</f>
        <v>680</v>
      </c>
      <c r="G46" s="104">
        <f>VLOOKUP(C46,A4_bearbeitet!$A$3:$L$54,9,FALSE)</f>
        <v>475</v>
      </c>
      <c r="H46" s="104">
        <f>VLOOKUP(C46,A4_bearbeitet!$A$3:$L$54,10,FALSE)</f>
        <v>2100</v>
      </c>
      <c r="I46" s="104">
        <f>VLOOKUP(C46,A4_bearbeitet!$A$3:$L$54,11,FALSE)</f>
        <v>525</v>
      </c>
      <c r="J46" s="104">
        <f>VLOOKUP(C46,A4_bearbeitet!$A$3:$L$54,12,FALSE)</f>
        <v>650</v>
      </c>
      <c r="K46" s="106">
        <f>VLOOKUP(C46,A4_bearbeitet!$A$3:$Q$54,13,FALSE)</f>
        <v>217.75700934579439</v>
      </c>
      <c r="L46" s="102">
        <f>VLOOKUP(C46,A4_bearbeitet!$A$3:$Q$54,14,FALSE)</f>
        <v>-31.259044862518088</v>
      </c>
      <c r="M46" s="102">
        <f>VLOOKUP(C46,A4_bearbeitet!$A$3:$Q$54,15,FALSE)</f>
        <v>3650</v>
      </c>
      <c r="N46" s="102">
        <f>VLOOKUP(C46,A4_bearbeitet!$A$3:$Q$54,16,FALSE)</f>
        <v>3400</v>
      </c>
      <c r="O46" s="102">
        <f>VLOOKUP(C46,A4_bearbeitet!$A$3:$Q$54,17,FALSE)</f>
        <v>591.48936170212767</v>
      </c>
      <c r="P46" s="88"/>
      <c r="R46" s="6"/>
      <c r="S46" s="6"/>
      <c r="T46" s="6"/>
      <c r="U46" s="6"/>
      <c r="V46" s="6"/>
      <c r="W46" s="6"/>
      <c r="X46" s="6"/>
      <c r="Y46" s="6"/>
      <c r="Z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3:36" s="5" customFormat="1" ht="8.25" customHeight="1">
      <c r="C47" s="85">
        <v>451</v>
      </c>
      <c r="D47" s="1" t="s">
        <v>42</v>
      </c>
      <c r="E47" s="103">
        <v>2019</v>
      </c>
      <c r="F47" s="104">
        <f>VLOOKUP(C47,A4_bearbeitet!$A$3:$L$54,8,FALSE)</f>
        <v>1655</v>
      </c>
      <c r="G47" s="104">
        <f>VLOOKUP(C47,A4_bearbeitet!$A$3:$L$54,9,FALSE)</f>
        <v>500</v>
      </c>
      <c r="H47" s="104">
        <f>VLOOKUP(C47,A4_bearbeitet!$A$3:$L$54,10,FALSE)</f>
        <v>1090</v>
      </c>
      <c r="I47" s="104">
        <f>VLOOKUP(C47,A4_bearbeitet!$A$3:$L$54,11,FALSE)</f>
        <v>785</v>
      </c>
      <c r="J47" s="104">
        <f>VLOOKUP(C47,A4_bearbeitet!$A$3:$L$54,12,FALSE)</f>
        <v>595</v>
      </c>
      <c r="K47" s="106">
        <f>VLOOKUP(C47,A4_bearbeitet!$A$3:$Q$54,13,FALSE)</f>
        <v>510.70110701107012</v>
      </c>
      <c r="L47" s="102">
        <f>VLOOKUP(C47,A4_bearbeitet!$A$3:$Q$54,14,FALSE)</f>
        <v>-30.747922437673129</v>
      </c>
      <c r="M47" s="102">
        <f>VLOOKUP(C47,A4_bearbeitet!$A$3:$Q$54,15,FALSE)</f>
        <v>1023.7113402061856</v>
      </c>
      <c r="N47" s="102">
        <f>VLOOKUP(C47,A4_bearbeitet!$A$3:$Q$54,16,FALSE)</f>
        <v>3040</v>
      </c>
      <c r="O47" s="102">
        <f>VLOOKUP(C47,A4_bearbeitet!$A$3:$Q$54,17,FALSE)</f>
        <v>546.73913043478262</v>
      </c>
      <c r="P47" s="88"/>
      <c r="R47" s="6"/>
      <c r="S47" s="6"/>
      <c r="T47" s="6"/>
      <c r="U47" s="6"/>
      <c r="V47" s="6"/>
      <c r="W47" s="6"/>
      <c r="X47" s="6"/>
      <c r="Y47" s="6"/>
      <c r="Z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3:36" s="5" customFormat="1" ht="8.25" customHeight="1">
      <c r="C48" s="85">
        <v>452</v>
      </c>
      <c r="D48" s="1" t="s">
        <v>43</v>
      </c>
      <c r="E48" s="103">
        <v>2019</v>
      </c>
      <c r="F48" s="104">
        <f>VLOOKUP(C48,A4_bearbeitet!$A$3:$L$54,8,FALSE)</f>
        <v>1495</v>
      </c>
      <c r="G48" s="104">
        <f>VLOOKUP(C48,A4_bearbeitet!$A$3:$L$54,9,FALSE)</f>
        <v>425</v>
      </c>
      <c r="H48" s="104">
        <f>VLOOKUP(C48,A4_bearbeitet!$A$3:$L$54,10,FALSE)</f>
        <v>1705</v>
      </c>
      <c r="I48" s="104">
        <f>VLOOKUP(C48,A4_bearbeitet!$A$3:$L$54,11,FALSE)</f>
        <v>1075</v>
      </c>
      <c r="J48" s="104">
        <f>VLOOKUP(C48,A4_bearbeitet!$A$3:$L$54,12,FALSE)</f>
        <v>285</v>
      </c>
      <c r="K48" s="106">
        <f>VLOOKUP(C48,A4_bearbeitet!$A$3:$Q$54,13,FALSE)</f>
        <v>376.11464968152865</v>
      </c>
      <c r="L48" s="102">
        <f>VLOOKUP(C48,A4_bearbeitet!$A$3:$Q$54,14,FALSE)</f>
        <v>-3.4090909090909092</v>
      </c>
      <c r="M48" s="102">
        <f>VLOOKUP(C48,A4_bearbeitet!$A$3:$Q$54,15,FALSE)</f>
        <v>1859.7701149425288</v>
      </c>
      <c r="N48" s="102">
        <f>VLOOKUP(C48,A4_bearbeitet!$A$3:$Q$54,16,FALSE)</f>
        <v>3367.7419354838707</v>
      </c>
      <c r="O48" s="102">
        <f>VLOOKUP(C48,A4_bearbeitet!$A$3:$Q$54,17,FALSE)</f>
        <v>243.37349397590361</v>
      </c>
      <c r="P48" s="88"/>
      <c r="R48" s="6"/>
      <c r="S48" s="6"/>
      <c r="T48" s="6"/>
      <c r="U48" s="6"/>
      <c r="V48" s="6"/>
      <c r="W48" s="6"/>
      <c r="X48" s="6"/>
      <c r="Y48" s="6"/>
      <c r="Z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3:36" s="5" customFormat="1" ht="8.25" customHeight="1">
      <c r="C49" s="85">
        <v>453</v>
      </c>
      <c r="D49" s="1" t="s">
        <v>44</v>
      </c>
      <c r="E49" s="103">
        <v>2019</v>
      </c>
      <c r="F49" s="104">
        <f>VLOOKUP(C49,A4_bearbeitet!$A$3:$L$54,8,FALSE)</f>
        <v>3420</v>
      </c>
      <c r="G49" s="104">
        <f>VLOOKUP(C49,A4_bearbeitet!$A$3:$L$54,9,FALSE)</f>
        <v>745</v>
      </c>
      <c r="H49" s="104">
        <f>VLOOKUP(C49,A4_bearbeitet!$A$3:$L$54,10,FALSE)</f>
        <v>1370</v>
      </c>
      <c r="I49" s="104">
        <f>VLOOKUP(C49,A4_bearbeitet!$A$3:$L$54,11,FALSE)</f>
        <v>4515</v>
      </c>
      <c r="J49" s="104">
        <f>VLOOKUP(C49,A4_bearbeitet!$A$3:$L$54,12,FALSE)</f>
        <v>1110</v>
      </c>
      <c r="K49" s="106">
        <f>VLOOKUP(C49,A4_bearbeitet!$A$3:$Q$54,13,FALSE)</f>
        <v>337.3401534526854</v>
      </c>
      <c r="L49" s="102">
        <f>VLOOKUP(C49,A4_bearbeitet!$A$3:$Q$54,14,FALSE)</f>
        <v>-27.529182879377434</v>
      </c>
      <c r="M49" s="102">
        <f>VLOOKUP(C49,A4_bearbeitet!$A$3:$Q$54,15,FALSE)</f>
        <v>892.75362318840575</v>
      </c>
      <c r="N49" s="102">
        <f>VLOOKUP(C49,A4_bearbeitet!$A$3:$Q$54,16,FALSE)</f>
        <v>13179.411764705883</v>
      </c>
      <c r="O49" s="102">
        <f>VLOOKUP(C49,A4_bearbeitet!$A$3:$Q$54,17,FALSE)</f>
        <v>644.96644295302008</v>
      </c>
      <c r="P49" s="88"/>
      <c r="R49" s="6"/>
      <c r="S49" s="6"/>
      <c r="T49" s="6"/>
      <c r="U49" s="6"/>
      <c r="V49" s="6"/>
      <c r="W49" s="6"/>
      <c r="X49" s="6"/>
      <c r="Y49" s="6"/>
      <c r="Z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3:36" s="5" customFormat="1" ht="8.25" customHeight="1">
      <c r="C50" s="85">
        <v>454</v>
      </c>
      <c r="D50" s="1" t="s">
        <v>45</v>
      </c>
      <c r="E50" s="103">
        <v>2019</v>
      </c>
      <c r="F50" s="104">
        <f>VLOOKUP(C50,A4_bearbeitet!$A$3:$L$54,8,FALSE)</f>
        <v>7360</v>
      </c>
      <c r="G50" s="104">
        <f>VLOOKUP(C50,A4_bearbeitet!$A$3:$L$54,9,FALSE)</f>
        <v>900</v>
      </c>
      <c r="H50" s="104">
        <f>VLOOKUP(C50,A4_bearbeitet!$A$3:$L$54,10,FALSE)</f>
        <v>2890</v>
      </c>
      <c r="I50" s="104">
        <f>VLOOKUP(C50,A4_bearbeitet!$A$3:$L$54,11,FALSE)</f>
        <v>6875</v>
      </c>
      <c r="J50" s="104">
        <f>VLOOKUP(C50,A4_bearbeitet!$A$3:$L$54,12,FALSE)</f>
        <v>990</v>
      </c>
      <c r="K50" s="106">
        <f>VLOOKUP(C50,A4_bearbeitet!$A$3:$Q$54,13,FALSE)</f>
        <v>352.92307692307691</v>
      </c>
      <c r="L50" s="102">
        <f>VLOOKUP(C50,A4_bearbeitet!$A$3:$Q$54,14,FALSE)</f>
        <v>-25.249169435215947</v>
      </c>
      <c r="M50" s="102">
        <f>VLOOKUP(C50,A4_bearbeitet!$A$3:$Q$54,15,FALSE)</f>
        <v>2733.3333333333335</v>
      </c>
      <c r="N50" s="102">
        <f>VLOOKUP(C50,A4_bearbeitet!$A$3:$Q$54,16,FALSE)</f>
        <v>8946.0526315789466</v>
      </c>
      <c r="O50" s="102">
        <f>VLOOKUP(C50,A4_bearbeitet!$A$3:$Q$54,17,FALSE)</f>
        <v>530.57324840764329</v>
      </c>
      <c r="P50" s="88"/>
      <c r="R50" s="6"/>
      <c r="S50" s="6"/>
      <c r="T50" s="6"/>
      <c r="U50" s="6"/>
      <c r="V50" s="6"/>
      <c r="W50" s="6"/>
      <c r="X50" s="6"/>
      <c r="Y50" s="6"/>
      <c r="Z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3:36" s="5" customFormat="1" ht="8.25" customHeight="1">
      <c r="C51" s="85">
        <v>455</v>
      </c>
      <c r="D51" s="1" t="s">
        <v>46</v>
      </c>
      <c r="E51" s="103">
        <v>2019</v>
      </c>
      <c r="F51" s="104">
        <f>VLOOKUP(C51,A4_bearbeitet!$A$3:$L$54,8,FALSE)</f>
        <v>475</v>
      </c>
      <c r="G51" s="104">
        <f>VLOOKUP(C51,A4_bearbeitet!$A$3:$L$54,9,FALSE)</f>
        <v>225</v>
      </c>
      <c r="H51" s="104">
        <f>VLOOKUP(C51,A4_bearbeitet!$A$3:$L$54,10,FALSE)</f>
        <v>805</v>
      </c>
      <c r="I51" s="104">
        <f>VLOOKUP(C51,A4_bearbeitet!$A$3:$L$54,11,FALSE)</f>
        <v>185</v>
      </c>
      <c r="J51" s="104">
        <f>VLOOKUP(C51,A4_bearbeitet!$A$3:$L$54,12,FALSE)</f>
        <v>170</v>
      </c>
      <c r="K51" s="106">
        <f>VLOOKUP(C51,A4_bearbeitet!$A$3:$Q$54,13,FALSE)</f>
        <v>184.43113772455089</v>
      </c>
      <c r="L51" s="102">
        <f>VLOOKUP(C51,A4_bearbeitet!$A$3:$Q$54,14,FALSE)</f>
        <v>-34.782608695652172</v>
      </c>
      <c r="M51" s="102">
        <f>VLOOKUP(C51,A4_bearbeitet!$A$3:$Q$54,15,FALSE)</f>
        <v>1912.5</v>
      </c>
      <c r="N51" s="102">
        <f>VLOOKUP(C51,A4_bearbeitet!$A$3:$Q$54,16,FALSE)</f>
        <v>704.3478260869565</v>
      </c>
      <c r="O51" s="102">
        <f>VLOOKUP(C51,A4_bearbeitet!$A$3:$Q$54,17,FALSE)</f>
        <v>277.77777777777777</v>
      </c>
      <c r="P51" s="88"/>
      <c r="R51" s="6"/>
      <c r="S51" s="6"/>
      <c r="T51" s="6"/>
      <c r="U51" s="6"/>
      <c r="V51" s="6"/>
      <c r="W51" s="6"/>
      <c r="X51" s="6"/>
      <c r="Y51" s="6"/>
      <c r="Z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3:36" s="5" customFormat="1" ht="8.25" customHeight="1">
      <c r="C52" s="85">
        <v>456</v>
      </c>
      <c r="D52" s="1" t="s">
        <v>47</v>
      </c>
      <c r="E52" s="103">
        <v>2019</v>
      </c>
      <c r="F52" s="104">
        <f>VLOOKUP(C52,A4_bearbeitet!$A$3:$L$54,8,FALSE)</f>
        <v>2630</v>
      </c>
      <c r="G52" s="104">
        <f>VLOOKUP(C52,A4_bearbeitet!$A$3:$L$54,9,FALSE)</f>
        <v>1215</v>
      </c>
      <c r="H52" s="104">
        <f>VLOOKUP(C52,A4_bearbeitet!$A$3:$L$54,10,FALSE)</f>
        <v>1200</v>
      </c>
      <c r="I52" s="104">
        <f>VLOOKUP(C52,A4_bearbeitet!$A$3:$L$54,11,FALSE)</f>
        <v>725</v>
      </c>
      <c r="J52" s="104">
        <f>VLOOKUP(C52,A4_bearbeitet!$A$3:$L$54,12,FALSE)</f>
        <v>355</v>
      </c>
      <c r="K52" s="106">
        <f>VLOOKUP(C52,A4_bearbeitet!$A$3:$Q$54,13,FALSE)</f>
        <v>701.82926829268297</v>
      </c>
      <c r="L52" s="102">
        <f>VLOOKUP(C52,A4_bearbeitet!$A$3:$Q$54,14,FALSE)</f>
        <v>-30.571428571428573</v>
      </c>
      <c r="M52" s="102">
        <f>VLOOKUP(C52,A4_bearbeitet!$A$3:$Q$54,15,FALSE)</f>
        <v>1137.1134020618556</v>
      </c>
      <c r="N52" s="102">
        <f>VLOOKUP(C52,A4_bearbeitet!$A$3:$Q$54,16,FALSE)</f>
        <v>1859.4594594594594</v>
      </c>
      <c r="O52" s="102">
        <f>VLOOKUP(C52,A4_bearbeitet!$A$3:$Q$54,17,FALSE)</f>
        <v>153.57142857142858</v>
      </c>
      <c r="P52" s="88"/>
      <c r="R52" s="6"/>
      <c r="S52" s="6"/>
      <c r="T52" s="6"/>
      <c r="U52" s="6"/>
      <c r="V52" s="6"/>
      <c r="W52" s="6"/>
      <c r="X52" s="6"/>
      <c r="Y52" s="6"/>
      <c r="Z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3:36" s="5" customFormat="1" ht="8.25" customHeight="1">
      <c r="C53" s="85">
        <v>457</v>
      </c>
      <c r="D53" s="1" t="s">
        <v>48</v>
      </c>
      <c r="E53" s="103">
        <v>2019</v>
      </c>
      <c r="F53" s="104">
        <f>VLOOKUP(C53,A4_bearbeitet!$A$3:$L$54,8,FALSE)</f>
        <v>1240</v>
      </c>
      <c r="G53" s="104">
        <f>VLOOKUP(C53,A4_bearbeitet!$A$3:$L$54,9,FALSE)</f>
        <v>495</v>
      </c>
      <c r="H53" s="104">
        <f>VLOOKUP(C53,A4_bearbeitet!$A$3:$L$54,10,FALSE)</f>
        <v>1655</v>
      </c>
      <c r="I53" s="104">
        <f>VLOOKUP(C53,A4_bearbeitet!$A$3:$L$54,11,FALSE)</f>
        <v>1635</v>
      </c>
      <c r="J53" s="104">
        <f>VLOOKUP(C53,A4_bearbeitet!$A$3:$L$54,12,FALSE)</f>
        <v>455</v>
      </c>
      <c r="K53" s="106">
        <f>VLOOKUP(C53,A4_bearbeitet!$A$3:$Q$54,13,FALSE)</f>
        <v>210.77694235588973</v>
      </c>
      <c r="L53" s="102">
        <f>VLOOKUP(C53,A4_bearbeitet!$A$3:$Q$54,14,FALSE)</f>
        <v>-22.535211267605632</v>
      </c>
      <c r="M53" s="102">
        <f>VLOOKUP(C53,A4_bearbeitet!$A$3:$Q$54,15,FALSE)</f>
        <v>1390.9909909909909</v>
      </c>
      <c r="N53" s="102">
        <f>VLOOKUP(C53,A4_bearbeitet!$A$3:$Q$54,16,FALSE)</f>
        <v>1240.1639344262296</v>
      </c>
      <c r="O53" s="102">
        <f>VLOOKUP(C53,A4_bearbeitet!$A$3:$Q$54,17,FALSE)</f>
        <v>364.28571428571428</v>
      </c>
      <c r="P53" s="88"/>
      <c r="R53" s="6"/>
      <c r="S53" s="6"/>
      <c r="T53" s="6"/>
      <c r="U53" s="6"/>
      <c r="V53" s="6"/>
      <c r="W53" s="6"/>
      <c r="X53" s="6"/>
      <c r="Y53" s="6"/>
      <c r="Z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3:36" s="5" customFormat="1" ht="8.25" customHeight="1">
      <c r="C54" s="85">
        <v>458</v>
      </c>
      <c r="D54" s="1" t="s">
        <v>49</v>
      </c>
      <c r="E54" s="103">
        <v>2019</v>
      </c>
      <c r="F54" s="104">
        <f>VLOOKUP(C54,A4_bearbeitet!$A$3:$L$54,8,FALSE)</f>
        <v>1820</v>
      </c>
      <c r="G54" s="104">
        <f>VLOOKUP(C54,A4_bearbeitet!$A$3:$L$54,9,FALSE)</f>
        <v>390</v>
      </c>
      <c r="H54" s="104">
        <f>VLOOKUP(C54,A4_bearbeitet!$A$3:$L$54,10,FALSE)</f>
        <v>945</v>
      </c>
      <c r="I54" s="104">
        <f>VLOOKUP(C54,A4_bearbeitet!$A$3:$L$54,11,FALSE)</f>
        <v>2405</v>
      </c>
      <c r="J54" s="104">
        <f>VLOOKUP(C54,A4_bearbeitet!$A$3:$L$54,12,FALSE)</f>
        <v>1280</v>
      </c>
      <c r="K54" s="106">
        <f>VLOOKUP(C54,A4_bearbeitet!$A$3:$Q$54,13,FALSE)</f>
        <v>348.27586206896552</v>
      </c>
      <c r="L54" s="102">
        <f>VLOOKUP(C54,A4_bearbeitet!$A$3:$Q$54,14,FALSE)</f>
        <v>-37.799043062200958</v>
      </c>
      <c r="M54" s="102">
        <f>VLOOKUP(C54,A4_bearbeitet!$A$3:$Q$54,15,FALSE)</f>
        <v>694.11764705882354</v>
      </c>
      <c r="N54" s="102">
        <f>VLOOKUP(C54,A4_bearbeitet!$A$3:$Q$54,16,FALSE)</f>
        <v>6580.5555555555557</v>
      </c>
      <c r="O54" s="102">
        <f>VLOOKUP(C54,A4_bearbeitet!$A$3:$Q$54,17,FALSE)</f>
        <v>471.42857142857144</v>
      </c>
      <c r="P54" s="88"/>
      <c r="R54" s="6"/>
      <c r="S54" s="6"/>
      <c r="T54" s="6"/>
      <c r="U54" s="6"/>
      <c r="V54" s="6"/>
      <c r="W54" s="6"/>
      <c r="X54" s="6"/>
      <c r="Y54" s="6"/>
      <c r="Z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3:36" s="5" customFormat="1" ht="8.25" customHeight="1">
      <c r="C55" s="85">
        <v>459</v>
      </c>
      <c r="D55" s="1" t="s">
        <v>50</v>
      </c>
      <c r="E55" s="103">
        <v>2019</v>
      </c>
      <c r="F55" s="104">
        <f>VLOOKUP(C55,A4_bearbeitet!$A$3:$L$54,8,FALSE)</f>
        <v>4895</v>
      </c>
      <c r="G55" s="104">
        <f>VLOOKUP(C55,A4_bearbeitet!$A$3:$L$54,9,FALSE)</f>
        <v>3065</v>
      </c>
      <c r="H55" s="104">
        <f>VLOOKUP(C55,A4_bearbeitet!$A$3:$L$54,10,FALSE)</f>
        <v>2255</v>
      </c>
      <c r="I55" s="104">
        <f>VLOOKUP(C55,A4_bearbeitet!$A$3:$L$54,11,FALSE)</f>
        <v>5560</v>
      </c>
      <c r="J55" s="104">
        <f>VLOOKUP(C55,A4_bearbeitet!$A$3:$L$54,12,FALSE)</f>
        <v>735</v>
      </c>
      <c r="K55" s="106">
        <f>VLOOKUP(C55,A4_bearbeitet!$A$3:$Q$54,13,FALSE)</f>
        <v>345.40491355777982</v>
      </c>
      <c r="L55" s="102">
        <f>VLOOKUP(C55,A4_bearbeitet!$A$3:$Q$54,14,FALSE)</f>
        <v>-16.802388707926166</v>
      </c>
      <c r="M55" s="102">
        <f>VLOOKUP(C55,A4_bearbeitet!$A$3:$Q$54,15,FALSE)</f>
        <v>1211.046511627907</v>
      </c>
      <c r="N55" s="102">
        <f>VLOOKUP(C55,A4_bearbeitet!$A$3:$Q$54,16,FALSE)</f>
        <v>4144.2748091603053</v>
      </c>
      <c r="O55" s="102">
        <f>VLOOKUP(C55,A4_bearbeitet!$A$3:$Q$54,17,FALSE)</f>
        <v>306.07734806629833</v>
      </c>
      <c r="P55" s="88"/>
      <c r="R55" s="6"/>
      <c r="S55" s="6"/>
      <c r="T55" s="6"/>
      <c r="U55" s="6"/>
      <c r="V55" s="6"/>
      <c r="W55" s="6"/>
      <c r="X55" s="6"/>
      <c r="Y55" s="6"/>
      <c r="Z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3:36" s="5" customFormat="1" ht="8.25" customHeight="1">
      <c r="C56" s="85">
        <v>460</v>
      </c>
      <c r="D56" s="1" t="s">
        <v>51</v>
      </c>
      <c r="E56" s="103">
        <v>2019</v>
      </c>
      <c r="F56" s="104">
        <f>VLOOKUP(C56,A4_bearbeitet!$A$3:$L$54,8,FALSE)</f>
        <v>3900</v>
      </c>
      <c r="G56" s="104">
        <f>VLOOKUP(C56,A4_bearbeitet!$A$3:$L$54,9,FALSE)</f>
        <v>2380</v>
      </c>
      <c r="H56" s="104">
        <f>VLOOKUP(C56,A4_bearbeitet!$A$3:$L$54,10,FALSE)</f>
        <v>2685</v>
      </c>
      <c r="I56" s="104">
        <f>VLOOKUP(C56,A4_bearbeitet!$A$3:$L$54,11,FALSE)</f>
        <v>3020</v>
      </c>
      <c r="J56" s="104">
        <f>VLOOKUP(C56,A4_bearbeitet!$A$3:$L$54,12,FALSE)</f>
        <v>895</v>
      </c>
      <c r="K56" s="106">
        <f>VLOOKUP(C56,A4_bearbeitet!$A$3:$Q$54,13,FALSE)</f>
        <v>330.46357615894038</v>
      </c>
      <c r="L56" s="102">
        <f>VLOOKUP(C56,A4_bearbeitet!$A$3:$Q$54,14,FALSE)</f>
        <v>-24.276169265033406</v>
      </c>
      <c r="M56" s="102">
        <f>VLOOKUP(C56,A4_bearbeitet!$A$3:$Q$54,15,FALSE)</f>
        <v>1197.1014492753623</v>
      </c>
      <c r="N56" s="102">
        <f>VLOOKUP(C56,A4_bearbeitet!$A$3:$Q$54,16,FALSE)</f>
        <v>3411.6279069767443</v>
      </c>
      <c r="O56" s="102">
        <f>VLOOKUP(C56,A4_bearbeitet!$A$3:$Q$54,17,FALSE)</f>
        <v>459.375</v>
      </c>
      <c r="P56" s="88"/>
      <c r="R56" s="6"/>
      <c r="S56" s="6"/>
      <c r="T56" s="6"/>
      <c r="U56" s="6"/>
      <c r="V56" s="6"/>
      <c r="W56" s="6"/>
      <c r="X56" s="6"/>
      <c r="Y56" s="6"/>
      <c r="Z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3:36" s="5" customFormat="1" ht="8.25" customHeight="1">
      <c r="C57" s="85">
        <v>461</v>
      </c>
      <c r="D57" s="1" t="s">
        <v>52</v>
      </c>
      <c r="E57" s="103">
        <v>2019</v>
      </c>
      <c r="F57" s="104">
        <f>VLOOKUP(C57,A4_bearbeitet!$A$3:$L$54,8,FALSE)</f>
        <v>1110</v>
      </c>
      <c r="G57" s="104">
        <f>VLOOKUP(C57,A4_bearbeitet!$A$3:$L$54,9,FALSE)</f>
        <v>1110</v>
      </c>
      <c r="H57" s="104">
        <f>VLOOKUP(C57,A4_bearbeitet!$A$3:$L$54,10,FALSE)</f>
        <v>735</v>
      </c>
      <c r="I57" s="104">
        <f>VLOOKUP(C57,A4_bearbeitet!$A$3:$L$54,11,FALSE)</f>
        <v>415</v>
      </c>
      <c r="J57" s="104">
        <f>VLOOKUP(C57,A4_bearbeitet!$A$3:$L$54,12,FALSE)</f>
        <v>305</v>
      </c>
      <c r="K57" s="106">
        <f>VLOOKUP(C57,A4_bearbeitet!$A$3:$Q$54,13,FALSE)</f>
        <v>211.79775280898878</v>
      </c>
      <c r="L57" s="102">
        <f>VLOOKUP(C57,A4_bearbeitet!$A$3:$Q$54,14,FALSE)</f>
        <v>-29.479034307496825</v>
      </c>
      <c r="M57" s="102">
        <f>VLOOKUP(C57,A4_bearbeitet!$A$3:$Q$54,15,FALSE)</f>
        <v>1609.3023255813953</v>
      </c>
      <c r="N57" s="102">
        <f>VLOOKUP(C57,A4_bearbeitet!$A$3:$Q$54,16,FALSE)</f>
        <v>418.75</v>
      </c>
      <c r="O57" s="102">
        <f>VLOOKUP(C57,A4_bearbeitet!$A$3:$Q$54,17,FALSE)</f>
        <v>296.10389610389609</v>
      </c>
      <c r="P57" s="88"/>
      <c r="R57" s="6"/>
      <c r="S57" s="6"/>
      <c r="T57" s="6"/>
      <c r="U57" s="6"/>
      <c r="V57" s="6"/>
      <c r="W57" s="6"/>
      <c r="X57" s="6"/>
      <c r="Y57" s="6"/>
      <c r="Z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3:36" s="5" customFormat="1" ht="8.25" customHeight="1">
      <c r="C58" s="85">
        <v>462</v>
      </c>
      <c r="D58" s="1" t="s">
        <v>53</v>
      </c>
      <c r="E58" s="103">
        <v>2019</v>
      </c>
      <c r="F58" s="104">
        <f>VLOOKUP(C58,A4_bearbeitet!$A$3:$L$54,8,FALSE)</f>
        <v>395</v>
      </c>
      <c r="G58" s="104">
        <f>VLOOKUP(C58,A4_bearbeitet!$A$3:$L$54,9,FALSE)</f>
        <v>75</v>
      </c>
      <c r="H58" s="104">
        <f>VLOOKUP(C58,A4_bearbeitet!$A$3:$L$54,10,FALSE)</f>
        <v>325</v>
      </c>
      <c r="I58" s="104">
        <f>VLOOKUP(C58,A4_bearbeitet!$A$3:$L$54,11,FALSE)</f>
        <v>225</v>
      </c>
      <c r="J58" s="104">
        <f>VLOOKUP(C58,A4_bearbeitet!$A$3:$L$54,12,FALSE)</f>
        <v>115</v>
      </c>
      <c r="K58" s="106">
        <f>VLOOKUP(C58,A4_bearbeitet!$A$3:$Q$54,13,FALSE)</f>
        <v>329.3478260869565</v>
      </c>
      <c r="L58" s="102">
        <f>VLOOKUP(C58,A4_bearbeitet!$A$3:$Q$54,14,FALSE)</f>
        <v>-54.268292682926827</v>
      </c>
      <c r="M58" s="102">
        <f>VLOOKUP(C58,A4_bearbeitet!$A$3:$Q$54,15,FALSE)</f>
        <v>4542.8571428571431</v>
      </c>
      <c r="N58" s="102">
        <f>VLOOKUP(C58,A4_bearbeitet!$A$3:$Q$54,16,FALSE)</f>
        <v>2712.5</v>
      </c>
      <c r="O58" s="102">
        <f>VLOOKUP(C58,A4_bearbeitet!$A$3:$Q$54,17,FALSE)</f>
        <v>784.61538461538464</v>
      </c>
      <c r="P58" s="88"/>
      <c r="R58" s="6"/>
      <c r="S58" s="6"/>
      <c r="T58" s="6"/>
      <c r="U58" s="6"/>
      <c r="V58" s="6"/>
      <c r="W58" s="6"/>
      <c r="X58" s="6"/>
      <c r="Y58" s="6"/>
      <c r="Z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3:36" s="5" customFormat="1" ht="8.25" customHeight="1">
      <c r="C59" s="99">
        <v>4</v>
      </c>
      <c r="D59" s="100" t="s">
        <v>61</v>
      </c>
      <c r="E59" s="103">
        <v>2019</v>
      </c>
      <c r="F59" s="104">
        <f>VLOOKUP(C59,A4_bearbeitet!$A$3:$L$54,8,FALSE)</f>
        <v>36290</v>
      </c>
      <c r="G59" s="104">
        <f>VLOOKUP(C59,A4_bearbeitet!$A$3:$L$54,9,FALSE)</f>
        <v>18660</v>
      </c>
      <c r="H59" s="104">
        <f>VLOOKUP(C59,A4_bearbeitet!$A$3:$L$54,10,FALSE)</f>
        <v>27820</v>
      </c>
      <c r="I59" s="104">
        <f>VLOOKUP(C59,A4_bearbeitet!$A$3:$L$54,11,FALSE)</f>
        <v>31580</v>
      </c>
      <c r="J59" s="104">
        <f>VLOOKUP(C59,A4_bearbeitet!$A$3:$L$54,12,FALSE)</f>
        <v>13040</v>
      </c>
      <c r="K59" s="106">
        <f>VLOOKUP(C59,A4_bearbeitet!$A$3:$Q$54,13,FALSE)</f>
        <v>300.46347384683293</v>
      </c>
      <c r="L59" s="102">
        <f>VLOOKUP(C59,A4_bearbeitet!$A$3:$Q$54,14,FALSE)</f>
        <v>-25.063250471868599</v>
      </c>
      <c r="M59" s="102">
        <f>VLOOKUP(C59,A4_bearbeitet!$A$3:$Q$54,15,FALSE)</f>
        <v>1700.6472491909385</v>
      </c>
      <c r="N59" s="102">
        <f>VLOOKUP(C59,A4_bearbeitet!$A$3:$Q$54,16,FALSE)</f>
        <v>3248.8865323435843</v>
      </c>
      <c r="O59" s="102">
        <f>VLOOKUP(C59,A4_bearbeitet!$A$3:$Q$54,17,FALSE)</f>
        <v>522.13740458015263</v>
      </c>
      <c r="P59" s="88"/>
      <c r="R59" s="6"/>
      <c r="S59" s="6"/>
      <c r="T59" s="6"/>
      <c r="U59" s="6"/>
      <c r="V59" s="6"/>
      <c r="W59" s="6"/>
      <c r="X59" s="6"/>
      <c r="Y59" s="6"/>
      <c r="Z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3:36" s="5" customFormat="1" ht="8.25" customHeight="1">
      <c r="C60" s="101">
        <v>0</v>
      </c>
      <c r="D60" s="100" t="s">
        <v>62</v>
      </c>
      <c r="E60" s="103">
        <v>2019</v>
      </c>
      <c r="F60" s="104">
        <f>VLOOKUP(C60,A4_bearbeitet!$A$3:$L$54,8,FALSE)</f>
        <v>98015</v>
      </c>
      <c r="G60" s="104">
        <f>VLOOKUP(C60,A4_bearbeitet!$A$3:$L$54,9,FALSE)</f>
        <v>88735</v>
      </c>
      <c r="H60" s="104">
        <f>VLOOKUP(C60,A4_bearbeitet!$A$3:$L$54,10,FALSE)</f>
        <v>84805</v>
      </c>
      <c r="I60" s="104">
        <f>VLOOKUP(C60,A4_bearbeitet!$A$3:$L$54,11,FALSE)</f>
        <v>58980</v>
      </c>
      <c r="J60" s="104">
        <f>VLOOKUP(C60,A4_bearbeitet!$A$3:$L$54,12,FALSE)</f>
        <v>41035</v>
      </c>
      <c r="K60" s="106">
        <f>VLOOKUP(C60,A4_bearbeitet!$A$3:$Q$54,13,FALSE)</f>
        <v>202.39410113226174</v>
      </c>
      <c r="L60" s="102">
        <f>VLOOKUP(C60,A4_bearbeitet!$A$3:$Q$54,14,FALSE)</f>
        <v>-20.486926289001595</v>
      </c>
      <c r="M60" s="102">
        <f>VLOOKUP(C60,A4_bearbeitet!$A$3:$Q$54,15,FALSE)</f>
        <v>1453.7742762916819</v>
      </c>
      <c r="N60" s="102">
        <f>VLOOKUP(C60,A4_bearbeitet!$A$3:$Q$54,16,FALSE)</f>
        <v>1643.9384979302188</v>
      </c>
      <c r="O60" s="102">
        <f>VLOOKUP(C60,A4_bearbeitet!$A$3:$Q$54,17,FALSE)</f>
        <v>450.953276047261</v>
      </c>
      <c r="P60" s="88"/>
      <c r="R60" s="6"/>
      <c r="S60" s="6"/>
      <c r="T60" s="6"/>
      <c r="U60" s="6"/>
      <c r="V60" s="6"/>
      <c r="W60" s="6"/>
      <c r="X60" s="6"/>
      <c r="Y60" s="6"/>
      <c r="Z60" s="6"/>
      <c r="AB60" s="6"/>
      <c r="AC60" s="6"/>
      <c r="AD60" s="6"/>
      <c r="AE60" s="6"/>
      <c r="AF60" s="6"/>
      <c r="AG60" s="6"/>
      <c r="AH60" s="6"/>
      <c r="AI60" s="6"/>
      <c r="AJ60" s="6"/>
    </row>
  </sheetData>
  <mergeCells count="5">
    <mergeCell ref="D5:D7"/>
    <mergeCell ref="E5:E7"/>
    <mergeCell ref="F5:O5"/>
    <mergeCell ref="F7:J7"/>
    <mergeCell ref="K7:O7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Q55"/>
  <sheetViews>
    <sheetView workbookViewId="0">
      <selection activeCell="N3" sqref="N3"/>
    </sheetView>
    <sheetView workbookViewId="1">
      <selection activeCell="M2" sqref="M2"/>
    </sheetView>
  </sheetViews>
  <sheetFormatPr baseColWidth="10" defaultRowHeight="15"/>
  <sheetData>
    <row r="1" spans="1:17">
      <c r="A1" s="79"/>
      <c r="B1" s="79"/>
      <c r="C1" s="80">
        <v>2005</v>
      </c>
      <c r="D1" s="80"/>
      <c r="E1" s="80"/>
      <c r="F1" s="80"/>
      <c r="G1" s="80"/>
      <c r="H1" s="81">
        <v>2019</v>
      </c>
      <c r="I1" s="82"/>
      <c r="J1" s="82"/>
      <c r="K1" s="82"/>
      <c r="L1" s="82"/>
      <c r="M1" s="81" t="s">
        <v>162</v>
      </c>
      <c r="N1" s="82"/>
      <c r="O1" s="82"/>
      <c r="P1" s="82"/>
      <c r="Q1" s="82"/>
    </row>
    <row r="2" spans="1:17">
      <c r="A2" s="79"/>
      <c r="B2" s="79"/>
      <c r="C2" s="10" t="s">
        <v>2</v>
      </c>
      <c r="D2" s="10" t="s">
        <v>1</v>
      </c>
      <c r="E2" s="10" t="s">
        <v>56</v>
      </c>
      <c r="F2" s="10" t="s">
        <v>57</v>
      </c>
      <c r="G2" s="10" t="s">
        <v>63</v>
      </c>
      <c r="H2" s="10" t="s">
        <v>2</v>
      </c>
      <c r="I2" s="10" t="s">
        <v>1</v>
      </c>
      <c r="J2" s="10" t="s">
        <v>56</v>
      </c>
      <c r="K2" s="10" t="s">
        <v>57</v>
      </c>
      <c r="L2" s="10" t="s">
        <v>63</v>
      </c>
      <c r="M2" s="10" t="s">
        <v>2</v>
      </c>
      <c r="N2" s="10" t="s">
        <v>1</v>
      </c>
      <c r="O2" s="10" t="s">
        <v>56</v>
      </c>
      <c r="P2" s="10" t="s">
        <v>57</v>
      </c>
      <c r="Q2" s="10" t="s">
        <v>63</v>
      </c>
    </row>
    <row r="3" spans="1:17">
      <c r="A3" s="65">
        <v>101</v>
      </c>
      <c r="B3" s="9" t="s">
        <v>4</v>
      </c>
      <c r="C3" s="8">
        <v>1942</v>
      </c>
      <c r="D3" s="8">
        <v>5957</v>
      </c>
      <c r="E3" s="8">
        <v>183</v>
      </c>
      <c r="F3" s="8">
        <v>238</v>
      </c>
      <c r="G3" s="8">
        <v>212</v>
      </c>
      <c r="H3">
        <f>VLOOKUP(A3,Rohdaten_2019!$A$3:$G$54,3,FALSE)</f>
        <v>3635</v>
      </c>
      <c r="I3" s="5">
        <f>VLOOKUP(A3,Rohdaten_2019!$A$3:$G$54,4,FALSE)</f>
        <v>5115</v>
      </c>
      <c r="J3" s="5">
        <f>VLOOKUP(A3,Rohdaten_2019!$A$3:$G$54,5,FALSE)</f>
        <v>2645</v>
      </c>
      <c r="K3" s="5">
        <f>VLOOKUP(A3,Rohdaten_2019!$A$3:$G$54,6,FALSE)</f>
        <v>610</v>
      </c>
      <c r="L3" s="5">
        <f>VLOOKUP(A3,Rohdaten_2019!$A$3:$G$54,7,FALSE)</f>
        <v>670</v>
      </c>
      <c r="M3" s="105">
        <f>(H3-C3)*100/C3</f>
        <v>87.178166838311014</v>
      </c>
      <c r="N3" s="105">
        <f t="shared" ref="N3:Q3" si="0">(I3-D3)*100/D3</f>
        <v>-14.134631525935873</v>
      </c>
      <c r="O3" s="105">
        <f t="shared" si="0"/>
        <v>1345.3551912568305</v>
      </c>
      <c r="P3" s="105">
        <f t="shared" si="0"/>
        <v>156.30252100840337</v>
      </c>
      <c r="Q3" s="105">
        <f t="shared" si="0"/>
        <v>216.03773584905662</v>
      </c>
    </row>
    <row r="4" spans="1:17">
      <c r="A4" s="65">
        <v>102</v>
      </c>
      <c r="B4" s="9" t="s">
        <v>5</v>
      </c>
      <c r="C4" s="8">
        <v>543</v>
      </c>
      <c r="D4" s="8">
        <v>6320</v>
      </c>
      <c r="E4" s="8">
        <v>46</v>
      </c>
      <c r="F4" s="8">
        <v>120</v>
      </c>
      <c r="G4" s="8">
        <v>103</v>
      </c>
      <c r="H4" s="5">
        <f>VLOOKUP(A4,Rohdaten_2019!$A$3:$G$54,3,FALSE)</f>
        <v>1680</v>
      </c>
      <c r="I4" s="5">
        <f>VLOOKUP(A4,Rohdaten_2019!$A$3:$G$54,4,FALSE)</f>
        <v>5095</v>
      </c>
      <c r="J4" s="5">
        <f>VLOOKUP(A4,Rohdaten_2019!$A$3:$G$54,5,FALSE)</f>
        <v>4325</v>
      </c>
      <c r="K4" s="5">
        <f>VLOOKUP(A4,Rohdaten_2019!$A$3:$G$54,6,FALSE)</f>
        <v>1635</v>
      </c>
      <c r="L4" s="5">
        <f>VLOOKUP(A4,Rohdaten_2019!$A$3:$G$54,7,FALSE)</f>
        <v>305</v>
      </c>
      <c r="M4" s="105">
        <f t="shared" ref="M4:M54" si="1">(H4-C4)*100/C4</f>
        <v>209.39226519337018</v>
      </c>
      <c r="N4" s="105">
        <f t="shared" ref="N4:N54" si="2">(I4-D4)*100/D4</f>
        <v>-19.382911392405063</v>
      </c>
      <c r="O4" s="105">
        <f t="shared" ref="O4:O54" si="3">(J4-E4)*100/E4</f>
        <v>9302.173913043478</v>
      </c>
      <c r="P4" s="105">
        <f>(K4-F4)*100/F4</f>
        <v>1262.5</v>
      </c>
      <c r="Q4" s="105">
        <f t="shared" ref="Q4:Q54" si="4">(L4-G4)*100/G4</f>
        <v>196.11650485436894</v>
      </c>
    </row>
    <row r="5" spans="1:17">
      <c r="A5" s="65">
        <v>103</v>
      </c>
      <c r="B5" s="9" t="s">
        <v>6</v>
      </c>
      <c r="C5" s="8">
        <v>596</v>
      </c>
      <c r="D5" s="8">
        <v>581</v>
      </c>
      <c r="E5" s="8">
        <v>112</v>
      </c>
      <c r="F5" s="8">
        <v>78</v>
      </c>
      <c r="G5" s="8">
        <v>181</v>
      </c>
      <c r="H5" s="5">
        <f>VLOOKUP(A5,Rohdaten_2019!$A$3:$G$54,3,FALSE)</f>
        <v>1330</v>
      </c>
      <c r="I5" s="5">
        <f>VLOOKUP(A5,Rohdaten_2019!$A$3:$G$54,4,FALSE)</f>
        <v>700</v>
      </c>
      <c r="J5" s="5">
        <f>VLOOKUP(A5,Rohdaten_2019!$A$3:$G$54,5,FALSE)</f>
        <v>1625</v>
      </c>
      <c r="K5" s="5">
        <f>VLOOKUP(A5,Rohdaten_2019!$A$3:$G$54,6,FALSE)</f>
        <v>485</v>
      </c>
      <c r="L5" s="5">
        <f>VLOOKUP(A5,Rohdaten_2019!$A$3:$G$54,7,FALSE)</f>
        <v>540</v>
      </c>
      <c r="M5" s="105">
        <f t="shared" si="1"/>
        <v>123.15436241610739</v>
      </c>
      <c r="N5" s="105">
        <f t="shared" si="2"/>
        <v>20.481927710843372</v>
      </c>
      <c r="O5" s="105">
        <f t="shared" si="3"/>
        <v>1350.8928571428571</v>
      </c>
      <c r="P5" s="105">
        <f t="shared" ref="P4:P54" si="5">(K5-F5)*100/F5</f>
        <v>521.79487179487182</v>
      </c>
      <c r="Q5" s="105">
        <f t="shared" si="4"/>
        <v>198.34254143646407</v>
      </c>
    </row>
    <row r="6" spans="1:17">
      <c r="A6" s="65">
        <v>151</v>
      </c>
      <c r="B6" s="9" t="s">
        <v>7</v>
      </c>
      <c r="C6" s="8">
        <v>523</v>
      </c>
      <c r="D6" s="8">
        <v>1903</v>
      </c>
      <c r="E6" s="8">
        <v>61</v>
      </c>
      <c r="F6" s="8">
        <v>54</v>
      </c>
      <c r="G6" s="8">
        <v>100</v>
      </c>
      <c r="H6" s="5">
        <f>VLOOKUP(A6,Rohdaten_2019!$A$3:$G$54,3,FALSE)</f>
        <v>1050</v>
      </c>
      <c r="I6" s="5">
        <f>VLOOKUP(A6,Rohdaten_2019!$A$3:$G$54,4,FALSE)</f>
        <v>1655</v>
      </c>
      <c r="J6" s="5">
        <f>VLOOKUP(A6,Rohdaten_2019!$A$3:$G$54,5,FALSE)</f>
        <v>875</v>
      </c>
      <c r="K6" s="5">
        <f>VLOOKUP(A6,Rohdaten_2019!$A$3:$G$54,6,FALSE)</f>
        <v>625</v>
      </c>
      <c r="L6" s="5">
        <f>VLOOKUP(A6,Rohdaten_2019!$A$3:$G$54,7,FALSE)</f>
        <v>455</v>
      </c>
      <c r="M6" s="105">
        <f t="shared" si="1"/>
        <v>100.76481835564053</v>
      </c>
      <c r="N6" s="105">
        <f t="shared" si="2"/>
        <v>-13.03205465055176</v>
      </c>
      <c r="O6" s="105">
        <f t="shared" si="3"/>
        <v>1334.4262295081967</v>
      </c>
      <c r="P6" s="105">
        <f t="shared" si="5"/>
        <v>1057.4074074074074</v>
      </c>
      <c r="Q6" s="105">
        <f t="shared" si="4"/>
        <v>355</v>
      </c>
    </row>
    <row r="7" spans="1:17">
      <c r="A7" s="65">
        <v>153</v>
      </c>
      <c r="B7" s="9" t="s">
        <v>9</v>
      </c>
      <c r="C7" s="8">
        <v>430</v>
      </c>
      <c r="D7" s="8">
        <v>1936</v>
      </c>
      <c r="E7" s="8">
        <v>58</v>
      </c>
      <c r="F7" s="8">
        <v>46</v>
      </c>
      <c r="G7" s="8">
        <v>38</v>
      </c>
      <c r="H7" s="5">
        <f>VLOOKUP(A7,Rohdaten_2019!$A$3:$G$54,3,FALSE)</f>
        <v>875</v>
      </c>
      <c r="I7" s="5">
        <f>VLOOKUP(A7,Rohdaten_2019!$A$3:$G$54,4,FALSE)</f>
        <v>1450</v>
      </c>
      <c r="J7" s="5">
        <f>VLOOKUP(A7,Rohdaten_2019!$A$3:$G$54,5,FALSE)</f>
        <v>1570</v>
      </c>
      <c r="K7" s="5">
        <f>VLOOKUP(A7,Rohdaten_2019!$A$3:$G$54,6,FALSE)</f>
        <v>480</v>
      </c>
      <c r="L7" s="5">
        <f>VLOOKUP(A7,Rohdaten_2019!$A$3:$G$54,7,FALSE)</f>
        <v>360</v>
      </c>
      <c r="M7" s="105">
        <f t="shared" si="1"/>
        <v>103.48837209302326</v>
      </c>
      <c r="N7" s="105">
        <f t="shared" si="2"/>
        <v>-25.103305785123968</v>
      </c>
      <c r="O7" s="105">
        <f t="shared" si="3"/>
        <v>2606.8965517241381</v>
      </c>
      <c r="P7" s="105">
        <f t="shared" si="5"/>
        <v>943.47826086956525</v>
      </c>
      <c r="Q7" s="105">
        <f t="shared" si="4"/>
        <v>847.36842105263156</v>
      </c>
    </row>
    <row r="8" spans="1:17">
      <c r="A8" s="65">
        <v>154</v>
      </c>
      <c r="B8" s="9" t="s">
        <v>10</v>
      </c>
      <c r="C8" s="8">
        <v>316</v>
      </c>
      <c r="D8" s="8">
        <v>1146</v>
      </c>
      <c r="E8" s="8">
        <v>26</v>
      </c>
      <c r="F8" s="8">
        <v>18</v>
      </c>
      <c r="G8" s="8">
        <v>125</v>
      </c>
      <c r="H8" s="5">
        <f>VLOOKUP(A8,Rohdaten_2019!$A$3:$G$54,3,FALSE)</f>
        <v>860</v>
      </c>
      <c r="I8" s="5">
        <f>VLOOKUP(A8,Rohdaten_2019!$A$3:$G$54,4,FALSE)</f>
        <v>865</v>
      </c>
      <c r="J8" s="5">
        <f>VLOOKUP(A8,Rohdaten_2019!$A$3:$G$54,5,FALSE)</f>
        <v>445</v>
      </c>
      <c r="K8" s="5">
        <f>VLOOKUP(A8,Rohdaten_2019!$A$3:$G$54,6,FALSE)</f>
        <v>315</v>
      </c>
      <c r="L8" s="5">
        <f>VLOOKUP(A8,Rohdaten_2019!$A$3:$G$54,7,FALSE)</f>
        <v>390</v>
      </c>
      <c r="M8" s="105">
        <f t="shared" si="1"/>
        <v>172.15189873417722</v>
      </c>
      <c r="N8" s="105">
        <f t="shared" si="2"/>
        <v>-24.520069808027923</v>
      </c>
      <c r="O8" s="105">
        <f t="shared" si="3"/>
        <v>1611.5384615384614</v>
      </c>
      <c r="P8" s="105">
        <f t="shared" si="5"/>
        <v>1650</v>
      </c>
      <c r="Q8" s="105">
        <f t="shared" si="4"/>
        <v>212</v>
      </c>
    </row>
    <row r="9" spans="1:17">
      <c r="A9" s="65">
        <v>155</v>
      </c>
      <c r="B9" s="9" t="s">
        <v>11</v>
      </c>
      <c r="C9" s="8">
        <v>336</v>
      </c>
      <c r="D9" s="8">
        <v>1026</v>
      </c>
      <c r="E9" s="8">
        <v>99</v>
      </c>
      <c r="F9" s="8">
        <v>39</v>
      </c>
      <c r="G9" s="8">
        <v>43</v>
      </c>
      <c r="H9" s="5">
        <f>VLOOKUP(A9,Rohdaten_2019!$A$3:$G$54,3,FALSE)</f>
        <v>895</v>
      </c>
      <c r="I9" s="5">
        <f>VLOOKUP(A9,Rohdaten_2019!$A$3:$G$54,4,FALSE)</f>
        <v>690</v>
      </c>
      <c r="J9" s="5">
        <f>VLOOKUP(A9,Rohdaten_2019!$A$3:$G$54,5,FALSE)</f>
        <v>1065</v>
      </c>
      <c r="K9" s="5">
        <f>VLOOKUP(A9,Rohdaten_2019!$A$3:$G$54,6,FALSE)</f>
        <v>495</v>
      </c>
      <c r="L9" s="5">
        <f>VLOOKUP(A9,Rohdaten_2019!$A$3:$G$54,7,FALSE)</f>
        <v>465</v>
      </c>
      <c r="M9" s="105">
        <f t="shared" si="1"/>
        <v>166.36904761904762</v>
      </c>
      <c r="N9" s="105">
        <f t="shared" si="2"/>
        <v>-32.748538011695906</v>
      </c>
      <c r="O9" s="105">
        <f t="shared" si="3"/>
        <v>975.75757575757575</v>
      </c>
      <c r="P9" s="105">
        <f t="shared" si="5"/>
        <v>1169.2307692307693</v>
      </c>
      <c r="Q9" s="105">
        <f t="shared" si="4"/>
        <v>981.39534883720933</v>
      </c>
    </row>
    <row r="10" spans="1:17">
      <c r="A10" s="65">
        <v>157</v>
      </c>
      <c r="B10" s="9" t="s">
        <v>12</v>
      </c>
      <c r="C10" s="8">
        <v>478</v>
      </c>
      <c r="D10" s="8">
        <v>2946</v>
      </c>
      <c r="E10" s="8">
        <v>101</v>
      </c>
      <c r="F10" s="8">
        <v>32</v>
      </c>
      <c r="G10" s="8">
        <v>70</v>
      </c>
      <c r="H10" s="5">
        <f>VLOOKUP(A10,Rohdaten_2019!$A$3:$G$54,3,FALSE)</f>
        <v>1450</v>
      </c>
      <c r="I10" s="5">
        <f>VLOOKUP(A10,Rohdaten_2019!$A$3:$G$54,4,FALSE)</f>
        <v>2245</v>
      </c>
      <c r="J10" s="5">
        <f>VLOOKUP(A10,Rohdaten_2019!$A$3:$G$54,5,FALSE)</f>
        <v>1585</v>
      </c>
      <c r="K10" s="5">
        <f>VLOOKUP(A10,Rohdaten_2019!$A$3:$G$54,6,FALSE)</f>
        <v>520</v>
      </c>
      <c r="L10" s="5">
        <f>VLOOKUP(A10,Rohdaten_2019!$A$3:$G$54,7,FALSE)</f>
        <v>620</v>
      </c>
      <c r="M10" s="105">
        <f t="shared" si="1"/>
        <v>203.34728033472803</v>
      </c>
      <c r="N10" s="105">
        <f t="shared" si="2"/>
        <v>-23.794976238968093</v>
      </c>
      <c r="O10" s="105">
        <f t="shared" si="3"/>
        <v>1469.3069306930693</v>
      </c>
      <c r="P10" s="105">
        <f t="shared" si="5"/>
        <v>1525</v>
      </c>
      <c r="Q10" s="105">
        <f t="shared" si="4"/>
        <v>785.71428571428567</v>
      </c>
    </row>
    <row r="11" spans="1:17">
      <c r="A11" s="65">
        <v>158</v>
      </c>
      <c r="B11" s="9" t="s">
        <v>13</v>
      </c>
      <c r="C11" s="8">
        <v>326</v>
      </c>
      <c r="D11" s="8">
        <v>1325</v>
      </c>
      <c r="E11" s="8">
        <v>161</v>
      </c>
      <c r="F11" s="8">
        <v>24</v>
      </c>
      <c r="G11" s="8">
        <v>57</v>
      </c>
      <c r="H11" s="5">
        <f>VLOOKUP(A11,Rohdaten_2019!$A$3:$G$54,3,FALSE)</f>
        <v>750</v>
      </c>
      <c r="I11" s="5">
        <f>VLOOKUP(A11,Rohdaten_2019!$A$3:$G$54,4,FALSE)</f>
        <v>915</v>
      </c>
      <c r="J11" s="5">
        <f>VLOOKUP(A11,Rohdaten_2019!$A$3:$G$54,5,FALSE)</f>
        <v>1050</v>
      </c>
      <c r="K11" s="5">
        <f>VLOOKUP(A11,Rohdaten_2019!$A$3:$G$54,6,FALSE)</f>
        <v>125</v>
      </c>
      <c r="L11" s="5">
        <f>VLOOKUP(A11,Rohdaten_2019!$A$3:$G$54,7,FALSE)</f>
        <v>250</v>
      </c>
      <c r="M11" s="105">
        <f t="shared" si="1"/>
        <v>130.06134969325154</v>
      </c>
      <c r="N11" s="105">
        <f t="shared" si="2"/>
        <v>-30.943396226415093</v>
      </c>
      <c r="O11" s="105">
        <f t="shared" si="3"/>
        <v>552.17391304347825</v>
      </c>
      <c r="P11" s="105">
        <f t="shared" si="5"/>
        <v>420.83333333333331</v>
      </c>
      <c r="Q11" s="105">
        <f t="shared" si="4"/>
        <v>338.59649122807019</v>
      </c>
    </row>
    <row r="12" spans="1:17">
      <c r="A12" s="65">
        <v>159</v>
      </c>
      <c r="B12" s="9" t="s">
        <v>8</v>
      </c>
      <c r="C12" s="8">
        <v>989</v>
      </c>
      <c r="D12" s="8">
        <v>3823</v>
      </c>
      <c r="E12" s="8">
        <v>181</v>
      </c>
      <c r="F12" s="8">
        <v>159</v>
      </c>
      <c r="G12" s="8">
        <v>334</v>
      </c>
      <c r="H12" s="5">
        <f>VLOOKUP(A12,Rohdaten_2019!$A$3:$G$54,3,FALSE)</f>
        <v>1545</v>
      </c>
      <c r="I12" s="5">
        <f>VLOOKUP(A12,Rohdaten_2019!$A$3:$G$54,4,FALSE)</f>
        <v>3000</v>
      </c>
      <c r="J12" s="5">
        <f>VLOOKUP(A12,Rohdaten_2019!$A$3:$G$54,5,FALSE)</f>
        <v>2860</v>
      </c>
      <c r="K12" s="5">
        <f>VLOOKUP(A12,Rohdaten_2019!$A$3:$G$54,6,FALSE)</f>
        <v>1135</v>
      </c>
      <c r="L12" s="5">
        <f>VLOOKUP(A12,Rohdaten_2019!$A$3:$G$54,7,FALSE)</f>
        <v>815</v>
      </c>
      <c r="M12" s="105">
        <f t="shared" si="1"/>
        <v>56.218402426693629</v>
      </c>
      <c r="N12" s="105">
        <f t="shared" si="2"/>
        <v>-21.527596128694743</v>
      </c>
      <c r="O12" s="105">
        <f t="shared" si="3"/>
        <v>1480.110497237569</v>
      </c>
      <c r="P12" s="105">
        <f t="shared" si="5"/>
        <v>613.8364779874214</v>
      </c>
      <c r="Q12" s="105">
        <f t="shared" si="4"/>
        <v>144.0119760479042</v>
      </c>
    </row>
    <row r="13" spans="1:17">
      <c r="A13" s="65">
        <v>1</v>
      </c>
      <c r="B13" s="9" t="s">
        <v>58</v>
      </c>
      <c r="C13" s="8">
        <v>6479</v>
      </c>
      <c r="D13" s="8">
        <v>26963</v>
      </c>
      <c r="E13" s="8">
        <v>1028</v>
      </c>
      <c r="F13" s="8">
        <v>808</v>
      </c>
      <c r="G13" s="8">
        <v>1263</v>
      </c>
      <c r="H13" s="5">
        <f>VLOOKUP(A13,Rohdaten_2019!$A$3:$G$54,3,FALSE)</f>
        <v>14065</v>
      </c>
      <c r="I13" s="5">
        <f>VLOOKUP(A13,Rohdaten_2019!$A$3:$G$54,4,FALSE)</f>
        <v>21725</v>
      </c>
      <c r="J13" s="5">
        <f>VLOOKUP(A13,Rohdaten_2019!$A$3:$G$54,5,FALSE)</f>
        <v>18045</v>
      </c>
      <c r="K13" s="5">
        <f>VLOOKUP(A13,Rohdaten_2019!$A$3:$G$54,6,FALSE)</f>
        <v>6430</v>
      </c>
      <c r="L13" s="5">
        <f>VLOOKUP(A13,Rohdaten_2019!$A$3:$G$54,7,FALSE)</f>
        <v>4860</v>
      </c>
      <c r="M13" s="105">
        <f t="shared" si="1"/>
        <v>117.08597005710757</v>
      </c>
      <c r="N13" s="105">
        <f t="shared" si="2"/>
        <v>-19.426621666728479</v>
      </c>
      <c r="O13" s="105">
        <f t="shared" si="3"/>
        <v>1655.3501945525293</v>
      </c>
      <c r="P13" s="105">
        <f t="shared" si="5"/>
        <v>695.79207920792078</v>
      </c>
      <c r="Q13" s="105">
        <f t="shared" si="4"/>
        <v>284.79809976247031</v>
      </c>
    </row>
    <row r="14" spans="1:17">
      <c r="A14" s="65">
        <v>241</v>
      </c>
      <c r="B14" s="9" t="s">
        <v>15</v>
      </c>
      <c r="C14" s="8">
        <v>7889</v>
      </c>
      <c r="D14" s="8">
        <v>29699</v>
      </c>
      <c r="E14" s="8">
        <v>978</v>
      </c>
      <c r="F14" s="8">
        <v>732</v>
      </c>
      <c r="G14" s="8">
        <v>2607</v>
      </c>
      <c r="H14" s="5">
        <f>VLOOKUP(A14,Rohdaten_2019!$A$3:$G$54,3,FALSE)</f>
        <v>18065</v>
      </c>
      <c r="I14" s="5">
        <f>VLOOKUP(A14,Rohdaten_2019!$A$3:$G$54,4,FALSE)</f>
        <v>25830</v>
      </c>
      <c r="J14" s="5">
        <f>VLOOKUP(A14,Rohdaten_2019!$A$3:$G$54,5,FALSE)</f>
        <v>14770</v>
      </c>
      <c r="K14" s="5">
        <f>VLOOKUP(A14,Rohdaten_2019!$A$3:$G$54,6,FALSE)</f>
        <v>6870</v>
      </c>
      <c r="L14" s="5">
        <f>VLOOKUP(A14,Rohdaten_2019!$A$3:$G$54,7,FALSE)</f>
        <v>11295</v>
      </c>
      <c r="M14" s="105">
        <f t="shared" si="1"/>
        <v>128.98973253897833</v>
      </c>
      <c r="N14" s="105">
        <f t="shared" si="2"/>
        <v>-13.027374659079431</v>
      </c>
      <c r="O14" s="105">
        <f t="shared" si="3"/>
        <v>1410.2249488752557</v>
      </c>
      <c r="P14" s="105">
        <f t="shared" si="5"/>
        <v>838.52459016393448</v>
      </c>
      <c r="Q14" s="105">
        <f t="shared" si="4"/>
        <v>333.2566168009206</v>
      </c>
    </row>
    <row r="15" spans="1:17">
      <c r="A15" s="65">
        <v>241001</v>
      </c>
      <c r="B15" s="9" t="s">
        <v>16</v>
      </c>
      <c r="C15" s="8">
        <v>4696</v>
      </c>
      <c r="D15" s="8">
        <v>19350</v>
      </c>
      <c r="E15" s="8">
        <v>516</v>
      </c>
      <c r="F15" s="8">
        <v>335</v>
      </c>
      <c r="G15" s="8">
        <v>1993</v>
      </c>
      <c r="H15" s="5">
        <f>VLOOKUP(A15,Rohdaten_2019!$A$3:$G$54,3,FALSE)</f>
        <v>9470</v>
      </c>
      <c r="I15" s="5">
        <f>VLOOKUP(A15,Rohdaten_2019!$A$3:$G$54,4,FALSE)</f>
        <v>16275</v>
      </c>
      <c r="J15" s="5">
        <f>VLOOKUP(A15,Rohdaten_2019!$A$3:$G$54,5,FALSE)</f>
        <v>6715</v>
      </c>
      <c r="K15" s="5">
        <f>VLOOKUP(A15,Rohdaten_2019!$A$3:$G$54,6,FALSE)</f>
        <v>3715</v>
      </c>
      <c r="L15" s="5">
        <f>VLOOKUP(A15,Rohdaten_2019!$A$3:$G$54,7,FALSE)</f>
        <v>5320</v>
      </c>
      <c r="M15" s="105">
        <f t="shared" si="1"/>
        <v>101.66098807495742</v>
      </c>
      <c r="N15" s="105">
        <f t="shared" si="2"/>
        <v>-15.891472868217054</v>
      </c>
      <c r="O15" s="105">
        <f t="shared" si="3"/>
        <v>1201.3565891472867</v>
      </c>
      <c r="P15" s="105">
        <f t="shared" si="5"/>
        <v>1008.955223880597</v>
      </c>
      <c r="Q15" s="105">
        <f t="shared" si="4"/>
        <v>166.93426994480683</v>
      </c>
    </row>
    <row r="16" spans="1:17">
      <c r="A16" s="65">
        <v>241999</v>
      </c>
      <c r="B16" s="9" t="s">
        <v>17</v>
      </c>
      <c r="C16" s="8">
        <v>3193</v>
      </c>
      <c r="D16" s="8">
        <v>10349</v>
      </c>
      <c r="E16" s="8">
        <v>462</v>
      </c>
      <c r="F16" s="8">
        <v>397</v>
      </c>
      <c r="G16" s="8">
        <v>614</v>
      </c>
      <c r="H16" s="5">
        <f>VLOOKUP(A16,Rohdaten_2019!$A$3:$G$54,3,FALSE)</f>
        <v>8595</v>
      </c>
      <c r="I16" s="5">
        <f>VLOOKUP(A16,Rohdaten_2019!$A$3:$G$54,4,FALSE)</f>
        <v>9555</v>
      </c>
      <c r="J16" s="5">
        <f>VLOOKUP(A16,Rohdaten_2019!$A$3:$G$54,5,FALSE)</f>
        <v>8055</v>
      </c>
      <c r="K16" s="5">
        <f>VLOOKUP(A16,Rohdaten_2019!$A$3:$G$54,6,FALSE)</f>
        <v>3155</v>
      </c>
      <c r="L16" s="5">
        <f>VLOOKUP(A16,Rohdaten_2019!$A$3:$G$54,7,FALSE)</f>
        <v>5975</v>
      </c>
      <c r="M16" s="105">
        <f t="shared" si="1"/>
        <v>169.18258690886313</v>
      </c>
      <c r="N16" s="105">
        <f t="shared" si="2"/>
        <v>-7.6722388636583245</v>
      </c>
      <c r="O16" s="105">
        <f t="shared" si="3"/>
        <v>1643.5064935064936</v>
      </c>
      <c r="P16" s="105">
        <f t="shared" si="5"/>
        <v>694.71032745591936</v>
      </c>
      <c r="Q16" s="105">
        <f t="shared" si="4"/>
        <v>873.12703583061887</v>
      </c>
    </row>
    <row r="17" spans="1:17">
      <c r="A17" s="65">
        <v>251</v>
      </c>
      <c r="B17" s="9" t="s">
        <v>18</v>
      </c>
      <c r="C17" s="8">
        <v>754</v>
      </c>
      <c r="D17" s="8">
        <v>1788</v>
      </c>
      <c r="E17" s="8">
        <v>121</v>
      </c>
      <c r="F17" s="8">
        <v>59</v>
      </c>
      <c r="G17" s="8">
        <v>94</v>
      </c>
      <c r="H17" s="5">
        <f>VLOOKUP(A17,Rohdaten_2019!$A$3:$G$54,3,FALSE)</f>
        <v>3430</v>
      </c>
      <c r="I17" s="5">
        <f>VLOOKUP(A17,Rohdaten_2019!$A$3:$G$54,4,FALSE)</f>
        <v>1540</v>
      </c>
      <c r="J17" s="5">
        <f>VLOOKUP(A17,Rohdaten_2019!$A$3:$G$54,5,FALSE)</f>
        <v>1805</v>
      </c>
      <c r="K17" s="5">
        <f>VLOOKUP(A17,Rohdaten_2019!$A$3:$G$54,6,FALSE)</f>
        <v>1780</v>
      </c>
      <c r="L17" s="5">
        <f>VLOOKUP(A17,Rohdaten_2019!$A$3:$G$54,7,FALSE)</f>
        <v>895</v>
      </c>
      <c r="M17" s="105">
        <f t="shared" si="1"/>
        <v>354.90716180371351</v>
      </c>
      <c r="N17" s="105">
        <f t="shared" si="2"/>
        <v>-13.870246085011185</v>
      </c>
      <c r="O17" s="105">
        <f t="shared" si="3"/>
        <v>1391.7355371900826</v>
      </c>
      <c r="P17" s="105">
        <f t="shared" si="5"/>
        <v>2916.9491525423728</v>
      </c>
      <c r="Q17" s="105">
        <f t="shared" si="4"/>
        <v>852.12765957446811</v>
      </c>
    </row>
    <row r="18" spans="1:17">
      <c r="A18" s="65">
        <v>252</v>
      </c>
      <c r="B18" s="9" t="s">
        <v>19</v>
      </c>
      <c r="C18" s="8">
        <v>568</v>
      </c>
      <c r="D18" s="8">
        <v>3221</v>
      </c>
      <c r="E18" s="8">
        <v>142</v>
      </c>
      <c r="F18" s="8">
        <v>55</v>
      </c>
      <c r="G18" s="8">
        <v>46</v>
      </c>
      <c r="H18" s="5">
        <f>VLOOKUP(A18,Rohdaten_2019!$A$3:$G$54,3,FALSE)</f>
        <v>1050</v>
      </c>
      <c r="I18" s="5">
        <f>VLOOKUP(A18,Rohdaten_2019!$A$3:$G$54,4,FALSE)</f>
        <v>2670</v>
      </c>
      <c r="J18" s="5">
        <f>VLOOKUP(A18,Rohdaten_2019!$A$3:$G$54,5,FALSE)</f>
        <v>2170</v>
      </c>
      <c r="K18" s="5">
        <f>VLOOKUP(A18,Rohdaten_2019!$A$3:$G$54,6,FALSE)</f>
        <v>1295</v>
      </c>
      <c r="L18" s="5">
        <f>VLOOKUP(A18,Rohdaten_2019!$A$3:$G$54,7,FALSE)</f>
        <v>1155</v>
      </c>
      <c r="M18" s="105">
        <f t="shared" si="1"/>
        <v>84.859154929577471</v>
      </c>
      <c r="N18" s="105">
        <f t="shared" si="2"/>
        <v>-17.106488668115492</v>
      </c>
      <c r="O18" s="105">
        <f t="shared" si="3"/>
        <v>1428.1690140845071</v>
      </c>
      <c r="P18" s="105">
        <f t="shared" si="5"/>
        <v>2254.5454545454545</v>
      </c>
      <c r="Q18" s="105">
        <f t="shared" si="4"/>
        <v>2410.8695652173915</v>
      </c>
    </row>
    <row r="19" spans="1:17">
      <c r="A19" s="65">
        <v>254</v>
      </c>
      <c r="B19" s="9" t="s">
        <v>20</v>
      </c>
      <c r="C19" s="8">
        <v>979</v>
      </c>
      <c r="D19" s="8">
        <v>4163</v>
      </c>
      <c r="E19" s="8">
        <v>292</v>
      </c>
      <c r="F19" s="8">
        <v>130</v>
      </c>
      <c r="G19" s="8">
        <v>215</v>
      </c>
      <c r="H19" s="5">
        <f>VLOOKUP(A19,Rohdaten_2019!$A$3:$G$54,3,FALSE)</f>
        <v>2320</v>
      </c>
      <c r="I19" s="5">
        <f>VLOOKUP(A19,Rohdaten_2019!$A$3:$G$54,4,FALSE)</f>
        <v>3235</v>
      </c>
      <c r="J19" s="5">
        <f>VLOOKUP(A19,Rohdaten_2019!$A$3:$G$54,5,FALSE)</f>
        <v>2640</v>
      </c>
      <c r="K19" s="5">
        <f>VLOOKUP(A19,Rohdaten_2019!$A$3:$G$54,6,FALSE)</f>
        <v>1220</v>
      </c>
      <c r="L19" s="5">
        <f>VLOOKUP(A19,Rohdaten_2019!$A$3:$G$54,7,FALSE)</f>
        <v>1740</v>
      </c>
      <c r="M19" s="105">
        <f t="shared" si="1"/>
        <v>136.97650663942798</v>
      </c>
      <c r="N19" s="105">
        <f t="shared" si="2"/>
        <v>-22.291616622627913</v>
      </c>
      <c r="O19" s="105">
        <f t="shared" si="3"/>
        <v>804.10958904109589</v>
      </c>
      <c r="P19" s="105">
        <f t="shared" si="5"/>
        <v>838.46153846153845</v>
      </c>
      <c r="Q19" s="105">
        <f t="shared" si="4"/>
        <v>709.30232558139539</v>
      </c>
    </row>
    <row r="20" spans="1:17">
      <c r="A20" s="65">
        <v>255</v>
      </c>
      <c r="B20" s="9" t="s">
        <v>21</v>
      </c>
      <c r="C20" s="8">
        <v>179</v>
      </c>
      <c r="D20" s="8">
        <v>1355</v>
      </c>
      <c r="E20" s="8">
        <v>26</v>
      </c>
      <c r="F20" s="8">
        <v>14</v>
      </c>
      <c r="G20" s="8">
        <v>13</v>
      </c>
      <c r="H20" s="5">
        <f>VLOOKUP(A20,Rohdaten_2019!$A$3:$G$54,3,FALSE)</f>
        <v>155</v>
      </c>
      <c r="I20" s="5">
        <f>VLOOKUP(A20,Rohdaten_2019!$A$3:$G$54,4,FALSE)</f>
        <v>965</v>
      </c>
      <c r="J20" s="5">
        <f>VLOOKUP(A20,Rohdaten_2019!$A$3:$G$54,5,FALSE)</f>
        <v>640</v>
      </c>
      <c r="K20" s="5">
        <f>VLOOKUP(A20,Rohdaten_2019!$A$3:$G$54,6,FALSE)</f>
        <v>65</v>
      </c>
      <c r="L20" s="5">
        <f>VLOOKUP(A20,Rohdaten_2019!$A$3:$G$54,7,FALSE)</f>
        <v>150</v>
      </c>
      <c r="M20" s="105">
        <f t="shared" si="1"/>
        <v>-13.407821229050279</v>
      </c>
      <c r="N20" s="105">
        <f t="shared" si="2"/>
        <v>-28.782287822878228</v>
      </c>
      <c r="O20" s="105">
        <f t="shared" si="3"/>
        <v>2361.5384615384614</v>
      </c>
      <c r="P20" s="105">
        <f t="shared" si="5"/>
        <v>364.28571428571428</v>
      </c>
      <c r="Q20" s="105">
        <f t="shared" si="4"/>
        <v>1053.8461538461538</v>
      </c>
    </row>
    <row r="21" spans="1:17">
      <c r="A21" s="65">
        <v>256</v>
      </c>
      <c r="B21" s="9" t="s">
        <v>22</v>
      </c>
      <c r="C21" s="8">
        <v>482</v>
      </c>
      <c r="D21" s="8">
        <v>1984</v>
      </c>
      <c r="E21" s="8">
        <v>331</v>
      </c>
      <c r="F21" s="8">
        <v>33</v>
      </c>
      <c r="G21" s="8">
        <v>58</v>
      </c>
      <c r="H21" s="5">
        <f>VLOOKUP(A21,Rohdaten_2019!$A$3:$G$54,3,FALSE)</f>
        <v>1670</v>
      </c>
      <c r="I21" s="5">
        <f>VLOOKUP(A21,Rohdaten_2019!$A$3:$G$54,4,FALSE)</f>
        <v>1315</v>
      </c>
      <c r="J21" s="5">
        <f>VLOOKUP(A21,Rohdaten_2019!$A$3:$G$54,5,FALSE)</f>
        <v>1375</v>
      </c>
      <c r="K21" s="5">
        <f>VLOOKUP(A21,Rohdaten_2019!$A$3:$G$54,6,FALSE)</f>
        <v>1180</v>
      </c>
      <c r="L21" s="5">
        <f>VLOOKUP(A21,Rohdaten_2019!$A$3:$G$54,7,FALSE)</f>
        <v>1055</v>
      </c>
      <c r="M21" s="105">
        <f t="shared" si="1"/>
        <v>246.47302904564316</v>
      </c>
      <c r="N21" s="105">
        <f t="shared" si="2"/>
        <v>-33.719758064516128</v>
      </c>
      <c r="O21" s="105">
        <f t="shared" si="3"/>
        <v>315.40785498489424</v>
      </c>
      <c r="P21" s="105">
        <f t="shared" si="5"/>
        <v>3475.757575757576</v>
      </c>
      <c r="Q21" s="105">
        <f t="shared" si="4"/>
        <v>1718.9655172413793</v>
      </c>
    </row>
    <row r="22" spans="1:17">
      <c r="A22" s="65">
        <v>257</v>
      </c>
      <c r="B22" s="9" t="s">
        <v>23</v>
      </c>
      <c r="C22" s="8">
        <v>599</v>
      </c>
      <c r="D22" s="8">
        <v>3060</v>
      </c>
      <c r="E22" s="8">
        <v>153</v>
      </c>
      <c r="F22" s="8">
        <v>59</v>
      </c>
      <c r="G22" s="8">
        <v>145</v>
      </c>
      <c r="H22" s="5">
        <f>VLOOKUP(A22,Rohdaten_2019!$A$3:$G$54,3,FALSE)</f>
        <v>1730</v>
      </c>
      <c r="I22" s="5">
        <f>VLOOKUP(A22,Rohdaten_2019!$A$3:$G$54,4,FALSE)</f>
        <v>2085</v>
      </c>
      <c r="J22" s="5">
        <f>VLOOKUP(A22,Rohdaten_2019!$A$3:$G$54,5,FALSE)</f>
        <v>1550</v>
      </c>
      <c r="K22" s="5">
        <f>VLOOKUP(A22,Rohdaten_2019!$A$3:$G$54,6,FALSE)</f>
        <v>625</v>
      </c>
      <c r="L22" s="5">
        <f>VLOOKUP(A22,Rohdaten_2019!$A$3:$G$54,7,FALSE)</f>
        <v>810</v>
      </c>
      <c r="M22" s="105">
        <f t="shared" si="1"/>
        <v>188.81469115191987</v>
      </c>
      <c r="N22" s="105">
        <f t="shared" si="2"/>
        <v>-31.862745098039216</v>
      </c>
      <c r="O22" s="105">
        <f t="shared" si="3"/>
        <v>913.07189542483661</v>
      </c>
      <c r="P22" s="105">
        <f t="shared" si="5"/>
        <v>959.32203389830511</v>
      </c>
      <c r="Q22" s="105">
        <f t="shared" si="4"/>
        <v>458.62068965517244</v>
      </c>
    </row>
    <row r="23" spans="1:17">
      <c r="A23" s="65">
        <v>2</v>
      </c>
      <c r="B23" s="9" t="s">
        <v>59</v>
      </c>
      <c r="C23" s="8">
        <v>11450</v>
      </c>
      <c r="D23" s="8">
        <v>45270</v>
      </c>
      <c r="E23" s="8">
        <v>2043</v>
      </c>
      <c r="F23" s="8">
        <v>1082</v>
      </c>
      <c r="G23" s="8">
        <v>3178</v>
      </c>
      <c r="H23" s="5">
        <f>VLOOKUP(A23,Rohdaten_2019!$A$3:$G$54,3,FALSE)</f>
        <v>28425</v>
      </c>
      <c r="I23" s="5">
        <f>VLOOKUP(A23,Rohdaten_2019!$A$3:$G$54,4,FALSE)</f>
        <v>37635</v>
      </c>
      <c r="J23" s="5">
        <f>VLOOKUP(A23,Rohdaten_2019!$A$3:$G$54,5,FALSE)</f>
        <v>24950</v>
      </c>
      <c r="K23" s="5">
        <f>VLOOKUP(A23,Rohdaten_2019!$A$3:$G$54,6,FALSE)</f>
        <v>13035</v>
      </c>
      <c r="L23" s="5">
        <f>VLOOKUP(A23,Rohdaten_2019!$A$3:$G$54,7,FALSE)</f>
        <v>17105</v>
      </c>
      <c r="M23" s="105">
        <f t="shared" si="1"/>
        <v>148.25327510917032</v>
      </c>
      <c r="N23" s="105">
        <f t="shared" si="2"/>
        <v>-16.865473823724322</v>
      </c>
      <c r="O23" s="105">
        <f t="shared" si="3"/>
        <v>1121.2432697014194</v>
      </c>
      <c r="P23" s="105">
        <f t="shared" si="5"/>
        <v>1104.7134935304991</v>
      </c>
      <c r="Q23" s="105">
        <f t="shared" si="4"/>
        <v>438.23159219634988</v>
      </c>
    </row>
    <row r="24" spans="1:17">
      <c r="A24" s="65">
        <v>351</v>
      </c>
      <c r="B24" s="9" t="s">
        <v>25</v>
      </c>
      <c r="C24" s="8">
        <v>421</v>
      </c>
      <c r="D24" s="8">
        <v>2418</v>
      </c>
      <c r="E24" s="8">
        <v>121</v>
      </c>
      <c r="F24" s="8">
        <v>75</v>
      </c>
      <c r="G24" s="8">
        <v>150</v>
      </c>
      <c r="H24" s="5">
        <f>VLOOKUP(A24,Rohdaten_2019!$A$3:$G$54,3,FALSE)</f>
        <v>1595</v>
      </c>
      <c r="I24" s="5">
        <f>VLOOKUP(A24,Rohdaten_2019!$A$3:$G$54,4,FALSE)</f>
        <v>1370</v>
      </c>
      <c r="J24" s="5">
        <f>VLOOKUP(A24,Rohdaten_2019!$A$3:$G$54,5,FALSE)</f>
        <v>1660</v>
      </c>
      <c r="K24" s="5">
        <f>VLOOKUP(A24,Rohdaten_2019!$A$3:$G$54,6,FALSE)</f>
        <v>915</v>
      </c>
      <c r="L24" s="5">
        <f>VLOOKUP(A24,Rohdaten_2019!$A$3:$G$54,7,FALSE)</f>
        <v>1930</v>
      </c>
      <c r="M24" s="105">
        <f t="shared" si="1"/>
        <v>278.85985748218525</v>
      </c>
      <c r="N24" s="105">
        <f t="shared" si="2"/>
        <v>-43.341604631927211</v>
      </c>
      <c r="O24" s="105">
        <f t="shared" si="3"/>
        <v>1271.9008264462809</v>
      </c>
      <c r="P24" s="105">
        <f t="shared" si="5"/>
        <v>1120</v>
      </c>
      <c r="Q24" s="105">
        <f t="shared" si="4"/>
        <v>1186.6666666666667</v>
      </c>
    </row>
    <row r="25" spans="1:17">
      <c r="A25" s="65">
        <v>352</v>
      </c>
      <c r="B25" s="9" t="s">
        <v>26</v>
      </c>
      <c r="C25" s="8">
        <v>426</v>
      </c>
      <c r="D25" s="8">
        <v>1151</v>
      </c>
      <c r="E25" s="8">
        <v>87</v>
      </c>
      <c r="F25" s="8">
        <v>39</v>
      </c>
      <c r="G25" s="8">
        <v>79</v>
      </c>
      <c r="H25" s="5">
        <f>VLOOKUP(A25,Rohdaten_2019!$A$3:$G$54,3,FALSE)</f>
        <v>1450</v>
      </c>
      <c r="I25" s="5">
        <f>VLOOKUP(A25,Rohdaten_2019!$A$3:$G$54,4,FALSE)</f>
        <v>790</v>
      </c>
      <c r="J25" s="5">
        <f>VLOOKUP(A25,Rohdaten_2019!$A$3:$G$54,5,FALSE)</f>
        <v>1580</v>
      </c>
      <c r="K25" s="5">
        <f>VLOOKUP(A25,Rohdaten_2019!$A$3:$G$54,6,FALSE)</f>
        <v>580</v>
      </c>
      <c r="L25" s="5">
        <f>VLOOKUP(A25,Rohdaten_2019!$A$3:$G$54,7,FALSE)</f>
        <v>365</v>
      </c>
      <c r="M25" s="105">
        <f t="shared" si="1"/>
        <v>240.3755868544601</v>
      </c>
      <c r="N25" s="105">
        <f t="shared" si="2"/>
        <v>-31.364031277150303</v>
      </c>
      <c r="O25" s="105">
        <f t="shared" si="3"/>
        <v>1716.0919540229886</v>
      </c>
      <c r="P25" s="105">
        <f t="shared" si="5"/>
        <v>1387.1794871794871</v>
      </c>
      <c r="Q25" s="105">
        <f t="shared" si="4"/>
        <v>362.02531645569621</v>
      </c>
    </row>
    <row r="26" spans="1:17">
      <c r="A26" s="65">
        <v>353</v>
      </c>
      <c r="B26" s="9" t="s">
        <v>27</v>
      </c>
      <c r="C26" s="8">
        <v>878</v>
      </c>
      <c r="D26" s="8">
        <v>1619</v>
      </c>
      <c r="E26" s="8">
        <v>96</v>
      </c>
      <c r="F26" s="8">
        <v>126</v>
      </c>
      <c r="G26" s="8">
        <v>58</v>
      </c>
      <c r="H26" s="5">
        <f>VLOOKUP(A26,Rohdaten_2019!$A$3:$G$54,3,FALSE)</f>
        <v>3105</v>
      </c>
      <c r="I26" s="5">
        <f>VLOOKUP(A26,Rohdaten_2019!$A$3:$G$54,4,FALSE)</f>
        <v>1565</v>
      </c>
      <c r="J26" s="5">
        <f>VLOOKUP(A26,Rohdaten_2019!$A$3:$G$54,5,FALSE)</f>
        <v>1190</v>
      </c>
      <c r="K26" s="5">
        <f>VLOOKUP(A26,Rohdaten_2019!$A$3:$G$54,6,FALSE)</f>
        <v>1640</v>
      </c>
      <c r="L26" s="5">
        <f>VLOOKUP(A26,Rohdaten_2019!$A$3:$G$54,7,FALSE)</f>
        <v>425</v>
      </c>
      <c r="M26" s="105">
        <f t="shared" si="1"/>
        <v>253.64464692482915</v>
      </c>
      <c r="N26" s="105">
        <f t="shared" si="2"/>
        <v>-3.3353922174181592</v>
      </c>
      <c r="O26" s="105">
        <f t="shared" si="3"/>
        <v>1139.5833333333333</v>
      </c>
      <c r="P26" s="105">
        <f t="shared" si="5"/>
        <v>1201.5873015873017</v>
      </c>
      <c r="Q26" s="105">
        <f t="shared" si="4"/>
        <v>632.75862068965512</v>
      </c>
    </row>
    <row r="27" spans="1:17">
      <c r="A27" s="65">
        <v>354</v>
      </c>
      <c r="B27" s="9" t="s">
        <v>28</v>
      </c>
      <c r="C27" s="8">
        <v>235</v>
      </c>
      <c r="D27" s="8">
        <v>104</v>
      </c>
      <c r="E27" s="8">
        <v>7</v>
      </c>
      <c r="F27" s="8">
        <v>8</v>
      </c>
      <c r="G27" s="8">
        <v>1</v>
      </c>
      <c r="H27" s="5">
        <f>VLOOKUP(A27,Rohdaten_2019!$A$3:$G$54,3,FALSE)</f>
        <v>645</v>
      </c>
      <c r="I27" s="5">
        <f>VLOOKUP(A27,Rohdaten_2019!$A$3:$G$54,4,FALSE)</f>
        <v>110</v>
      </c>
      <c r="J27" s="5">
        <f>VLOOKUP(A27,Rohdaten_2019!$A$3:$G$54,5,FALSE)</f>
        <v>275</v>
      </c>
      <c r="K27" s="5">
        <f>VLOOKUP(A27,Rohdaten_2019!$A$3:$G$54,6,FALSE)</f>
        <v>135</v>
      </c>
      <c r="L27" s="5">
        <f>VLOOKUP(A27,Rohdaten_2019!$A$3:$G$54,7,FALSE)</f>
        <v>55</v>
      </c>
      <c r="M27" s="105">
        <f t="shared" si="1"/>
        <v>174.46808510638297</v>
      </c>
      <c r="N27" s="105">
        <f t="shared" si="2"/>
        <v>5.7692307692307692</v>
      </c>
      <c r="O27" s="105">
        <f t="shared" si="3"/>
        <v>3828.5714285714284</v>
      </c>
      <c r="P27" s="105">
        <f t="shared" si="5"/>
        <v>1587.5</v>
      </c>
      <c r="Q27" s="105">
        <f t="shared" si="4"/>
        <v>5400</v>
      </c>
    </row>
    <row r="28" spans="1:17">
      <c r="A28" s="65">
        <v>355</v>
      </c>
      <c r="B28" s="9" t="s">
        <v>29</v>
      </c>
      <c r="C28" s="8">
        <v>585</v>
      </c>
      <c r="D28" s="8">
        <v>995</v>
      </c>
      <c r="E28" s="8">
        <v>117</v>
      </c>
      <c r="F28" s="8">
        <v>37</v>
      </c>
      <c r="G28" s="8">
        <v>157</v>
      </c>
      <c r="H28" s="5">
        <f>VLOOKUP(A28,Rohdaten_2019!$A$3:$G$54,3,FALSE)</f>
        <v>1465</v>
      </c>
      <c r="I28" s="5">
        <f>VLOOKUP(A28,Rohdaten_2019!$A$3:$G$54,4,FALSE)</f>
        <v>775</v>
      </c>
      <c r="J28" s="5">
        <f>VLOOKUP(A28,Rohdaten_2019!$A$3:$G$54,5,FALSE)</f>
        <v>1910</v>
      </c>
      <c r="K28" s="5">
        <f>VLOOKUP(A28,Rohdaten_2019!$A$3:$G$54,6,FALSE)</f>
        <v>555</v>
      </c>
      <c r="L28" s="5">
        <f>VLOOKUP(A28,Rohdaten_2019!$A$3:$G$54,7,FALSE)</f>
        <v>795</v>
      </c>
      <c r="M28" s="105">
        <f t="shared" si="1"/>
        <v>150.42735042735043</v>
      </c>
      <c r="N28" s="105">
        <f t="shared" si="2"/>
        <v>-22.110552763819097</v>
      </c>
      <c r="O28" s="105">
        <f t="shared" si="3"/>
        <v>1532.4786324786326</v>
      </c>
      <c r="P28" s="105">
        <f t="shared" si="5"/>
        <v>1400</v>
      </c>
      <c r="Q28" s="105">
        <f t="shared" si="4"/>
        <v>406.36942675159236</v>
      </c>
    </row>
    <row r="29" spans="1:17">
      <c r="A29" s="65">
        <v>356</v>
      </c>
      <c r="B29" s="9" t="s">
        <v>30</v>
      </c>
      <c r="C29" s="8">
        <v>263</v>
      </c>
      <c r="D29" s="8">
        <v>1008</v>
      </c>
      <c r="E29" s="8">
        <v>83</v>
      </c>
      <c r="F29" s="8">
        <v>32</v>
      </c>
      <c r="G29" s="8">
        <v>35</v>
      </c>
      <c r="H29" s="5">
        <f>VLOOKUP(A29,Rohdaten_2019!$A$3:$G$54,3,FALSE)</f>
        <v>725</v>
      </c>
      <c r="I29" s="5">
        <f>VLOOKUP(A29,Rohdaten_2019!$A$3:$G$54,4,FALSE)</f>
        <v>750</v>
      </c>
      <c r="J29" s="5">
        <f>VLOOKUP(A29,Rohdaten_2019!$A$3:$G$54,5,FALSE)</f>
        <v>715</v>
      </c>
      <c r="K29" s="5">
        <f>VLOOKUP(A29,Rohdaten_2019!$A$3:$G$54,6,FALSE)</f>
        <v>190</v>
      </c>
      <c r="L29" s="5">
        <f>VLOOKUP(A29,Rohdaten_2019!$A$3:$G$54,7,FALSE)</f>
        <v>285</v>
      </c>
      <c r="M29" s="105">
        <f t="shared" si="1"/>
        <v>175.66539923954372</v>
      </c>
      <c r="N29" s="105">
        <f t="shared" si="2"/>
        <v>-25.595238095238095</v>
      </c>
      <c r="O29" s="105">
        <f t="shared" si="3"/>
        <v>761.4457831325301</v>
      </c>
      <c r="P29" s="105">
        <f t="shared" si="5"/>
        <v>493.75</v>
      </c>
      <c r="Q29" s="105">
        <f t="shared" si="4"/>
        <v>714.28571428571433</v>
      </c>
    </row>
    <row r="30" spans="1:17">
      <c r="A30" s="65">
        <v>357</v>
      </c>
      <c r="B30" s="9" t="s">
        <v>31</v>
      </c>
      <c r="C30" s="8">
        <v>709</v>
      </c>
      <c r="D30" s="8">
        <v>1000</v>
      </c>
      <c r="E30" s="8">
        <v>43</v>
      </c>
      <c r="F30" s="8">
        <v>56</v>
      </c>
      <c r="G30" s="8">
        <v>60</v>
      </c>
      <c r="H30" s="5">
        <f>VLOOKUP(A30,Rohdaten_2019!$A$3:$G$54,3,FALSE)</f>
        <v>1840</v>
      </c>
      <c r="I30" s="5">
        <f>VLOOKUP(A30,Rohdaten_2019!$A$3:$G$54,4,FALSE)</f>
        <v>725</v>
      </c>
      <c r="J30" s="5">
        <f>VLOOKUP(A30,Rohdaten_2019!$A$3:$G$54,5,FALSE)</f>
        <v>1150</v>
      </c>
      <c r="K30" s="5">
        <f>VLOOKUP(A30,Rohdaten_2019!$A$3:$G$54,6,FALSE)</f>
        <v>725</v>
      </c>
      <c r="L30" s="5">
        <f>VLOOKUP(A30,Rohdaten_2019!$A$3:$G$54,7,FALSE)</f>
        <v>320</v>
      </c>
      <c r="M30" s="105">
        <f t="shared" si="1"/>
        <v>159.52045133991538</v>
      </c>
      <c r="N30" s="105">
        <f t="shared" si="2"/>
        <v>-27.5</v>
      </c>
      <c r="O30" s="105">
        <f t="shared" si="3"/>
        <v>2574.4186046511627</v>
      </c>
      <c r="P30" s="105">
        <f t="shared" si="5"/>
        <v>1194.6428571428571</v>
      </c>
      <c r="Q30" s="105">
        <f t="shared" si="4"/>
        <v>433.33333333333331</v>
      </c>
    </row>
    <row r="31" spans="1:17">
      <c r="A31" s="65">
        <v>358</v>
      </c>
      <c r="B31" s="9" t="s">
        <v>32</v>
      </c>
      <c r="C31" s="8">
        <v>464</v>
      </c>
      <c r="D31" s="8">
        <v>1297</v>
      </c>
      <c r="E31" s="8">
        <v>91</v>
      </c>
      <c r="F31" s="8">
        <v>41</v>
      </c>
      <c r="G31" s="8">
        <v>83</v>
      </c>
      <c r="H31" s="5">
        <f>VLOOKUP(A31,Rohdaten_2019!$A$3:$G$54,3,FALSE)</f>
        <v>2350</v>
      </c>
      <c r="I31" s="5">
        <f>VLOOKUP(A31,Rohdaten_2019!$A$3:$G$54,4,FALSE)</f>
        <v>910</v>
      </c>
      <c r="J31" s="5">
        <f>VLOOKUP(A31,Rohdaten_2019!$A$3:$G$54,5,FALSE)</f>
        <v>1170</v>
      </c>
      <c r="K31" s="5">
        <f>VLOOKUP(A31,Rohdaten_2019!$A$3:$G$54,6,FALSE)</f>
        <v>745</v>
      </c>
      <c r="L31" s="5">
        <f>VLOOKUP(A31,Rohdaten_2019!$A$3:$G$54,7,FALSE)</f>
        <v>500</v>
      </c>
      <c r="M31" s="105">
        <f t="shared" si="1"/>
        <v>406.4655172413793</v>
      </c>
      <c r="N31" s="105">
        <f t="shared" si="2"/>
        <v>-29.838087895142635</v>
      </c>
      <c r="O31" s="105">
        <f t="shared" si="3"/>
        <v>1185.7142857142858</v>
      </c>
      <c r="P31" s="105">
        <f t="shared" si="5"/>
        <v>1717.0731707317073</v>
      </c>
      <c r="Q31" s="105">
        <f t="shared" si="4"/>
        <v>502.40963855421688</v>
      </c>
    </row>
    <row r="32" spans="1:17">
      <c r="A32" s="65">
        <v>359</v>
      </c>
      <c r="B32" s="9" t="s">
        <v>33</v>
      </c>
      <c r="C32" s="8">
        <v>701</v>
      </c>
      <c r="D32" s="8">
        <v>1961</v>
      </c>
      <c r="E32" s="8">
        <v>70</v>
      </c>
      <c r="F32" s="8">
        <v>85</v>
      </c>
      <c r="G32" s="8">
        <v>116</v>
      </c>
      <c r="H32" s="5">
        <f>VLOOKUP(A32,Rohdaten_2019!$A$3:$G$54,3,FALSE)</f>
        <v>3735</v>
      </c>
      <c r="I32" s="5">
        <f>VLOOKUP(A32,Rohdaten_2019!$A$3:$G$54,4,FALSE)</f>
        <v>1775</v>
      </c>
      <c r="J32" s="5">
        <f>VLOOKUP(A32,Rohdaten_2019!$A$3:$G$54,5,FALSE)</f>
        <v>2490</v>
      </c>
      <c r="K32" s="5">
        <f>VLOOKUP(A32,Rohdaten_2019!$A$3:$G$54,6,FALSE)</f>
        <v>1520</v>
      </c>
      <c r="L32" s="5">
        <f>VLOOKUP(A32,Rohdaten_2019!$A$3:$G$54,7,FALSE)</f>
        <v>400</v>
      </c>
      <c r="M32" s="105">
        <f t="shared" si="1"/>
        <v>432.81027104136945</v>
      </c>
      <c r="N32" s="105">
        <f t="shared" si="2"/>
        <v>-9.4849566547679753</v>
      </c>
      <c r="O32" s="105">
        <f t="shared" si="3"/>
        <v>3457.1428571428573</v>
      </c>
      <c r="P32" s="105">
        <f t="shared" si="5"/>
        <v>1688.2352941176471</v>
      </c>
      <c r="Q32" s="105">
        <f t="shared" si="4"/>
        <v>244.82758620689654</v>
      </c>
    </row>
    <row r="33" spans="1:17">
      <c r="A33" s="65">
        <v>360</v>
      </c>
      <c r="B33" s="9" t="s">
        <v>34</v>
      </c>
      <c r="C33" s="8">
        <v>294</v>
      </c>
      <c r="D33" s="8">
        <v>356</v>
      </c>
      <c r="E33" s="8">
        <v>34</v>
      </c>
      <c r="F33" s="8">
        <v>22</v>
      </c>
      <c r="G33" s="8">
        <v>61</v>
      </c>
      <c r="H33" s="5">
        <f>VLOOKUP(A33,Rohdaten_2019!$A$3:$G$54,3,FALSE)</f>
        <v>940</v>
      </c>
      <c r="I33" s="5">
        <f>VLOOKUP(A33,Rohdaten_2019!$A$3:$G$54,4,FALSE)</f>
        <v>280</v>
      </c>
      <c r="J33" s="5">
        <f>VLOOKUP(A33,Rohdaten_2019!$A$3:$G$54,5,FALSE)</f>
        <v>710</v>
      </c>
      <c r="K33" s="5">
        <f>VLOOKUP(A33,Rohdaten_2019!$A$3:$G$54,6,FALSE)</f>
        <v>345</v>
      </c>
      <c r="L33" s="5">
        <f>VLOOKUP(A33,Rohdaten_2019!$A$3:$G$54,7,FALSE)</f>
        <v>225</v>
      </c>
      <c r="M33" s="105">
        <f t="shared" si="1"/>
        <v>219.72789115646259</v>
      </c>
      <c r="N33" s="105">
        <f t="shared" si="2"/>
        <v>-21.348314606741575</v>
      </c>
      <c r="O33" s="105">
        <f t="shared" si="3"/>
        <v>1988.2352941176471</v>
      </c>
      <c r="P33" s="105">
        <f t="shared" si="5"/>
        <v>1468.1818181818182</v>
      </c>
      <c r="Q33" s="105">
        <f t="shared" si="4"/>
        <v>268.85245901639342</v>
      </c>
    </row>
    <row r="34" spans="1:17">
      <c r="A34" s="65">
        <v>361</v>
      </c>
      <c r="B34" s="9" t="s">
        <v>35</v>
      </c>
      <c r="C34" s="8">
        <v>446</v>
      </c>
      <c r="D34" s="8">
        <v>2555</v>
      </c>
      <c r="E34" s="8">
        <v>93</v>
      </c>
      <c r="F34" s="8">
        <v>28</v>
      </c>
      <c r="G34" s="8">
        <v>111</v>
      </c>
      <c r="H34" s="5">
        <f>VLOOKUP(A34,Rohdaten_2019!$A$3:$G$54,3,FALSE)</f>
        <v>1385</v>
      </c>
      <c r="I34" s="5">
        <f>VLOOKUP(A34,Rohdaten_2019!$A$3:$G$54,4,FALSE)</f>
        <v>1660</v>
      </c>
      <c r="J34" s="5">
        <f>VLOOKUP(A34,Rohdaten_2019!$A$3:$G$54,5,FALSE)</f>
        <v>1145</v>
      </c>
      <c r="K34" s="5">
        <f>VLOOKUP(A34,Rohdaten_2019!$A$3:$G$54,6,FALSE)</f>
        <v>585</v>
      </c>
      <c r="L34" s="5">
        <f>VLOOKUP(A34,Rohdaten_2019!$A$3:$G$54,7,FALSE)</f>
        <v>720</v>
      </c>
      <c r="M34" s="105">
        <f t="shared" si="1"/>
        <v>210.53811659192826</v>
      </c>
      <c r="N34" s="105">
        <f t="shared" si="2"/>
        <v>-35.029354207436398</v>
      </c>
      <c r="O34" s="105">
        <f t="shared" si="3"/>
        <v>1131.1827956989248</v>
      </c>
      <c r="P34" s="105">
        <f t="shared" si="5"/>
        <v>1989.2857142857142</v>
      </c>
      <c r="Q34" s="105">
        <f t="shared" si="4"/>
        <v>548.64864864864865</v>
      </c>
    </row>
    <row r="35" spans="1:17">
      <c r="A35" s="65">
        <v>3</v>
      </c>
      <c r="B35" s="9" t="s">
        <v>60</v>
      </c>
      <c r="C35" s="8">
        <v>5422</v>
      </c>
      <c r="D35" s="8">
        <v>14464</v>
      </c>
      <c r="E35" s="8">
        <v>842</v>
      </c>
      <c r="F35" s="8">
        <v>549</v>
      </c>
      <c r="G35" s="8">
        <v>911</v>
      </c>
      <c r="H35" s="5">
        <f>VLOOKUP(A35,Rohdaten_2019!$A$3:$G$54,3,FALSE)</f>
        <v>19240</v>
      </c>
      <c r="I35" s="5">
        <f>VLOOKUP(A35,Rohdaten_2019!$A$3:$G$54,4,FALSE)</f>
        <v>10710</v>
      </c>
      <c r="J35" s="5">
        <f>VLOOKUP(A35,Rohdaten_2019!$A$3:$G$54,5,FALSE)</f>
        <v>13990</v>
      </c>
      <c r="K35" s="5">
        <f>VLOOKUP(A35,Rohdaten_2019!$A$3:$G$54,6,FALSE)</f>
        <v>7930</v>
      </c>
      <c r="L35" s="5">
        <f>VLOOKUP(A35,Rohdaten_2019!$A$3:$G$54,7,FALSE)</f>
        <v>6025</v>
      </c>
      <c r="M35" s="105">
        <f t="shared" si="1"/>
        <v>254.8506086315013</v>
      </c>
      <c r="N35" s="105">
        <f t="shared" si="2"/>
        <v>-25.954092920353983</v>
      </c>
      <c r="O35" s="105">
        <f t="shared" si="3"/>
        <v>1561.520190023753</v>
      </c>
      <c r="P35" s="105">
        <f t="shared" si="5"/>
        <v>1344.4444444444443</v>
      </c>
      <c r="Q35" s="105">
        <f t="shared" si="4"/>
        <v>561.36114160263446</v>
      </c>
    </row>
    <row r="36" spans="1:17">
      <c r="A36" s="65">
        <v>401</v>
      </c>
      <c r="B36" s="9" t="s">
        <v>37</v>
      </c>
      <c r="C36" s="8">
        <v>499</v>
      </c>
      <c r="D36" s="8">
        <v>3167</v>
      </c>
      <c r="E36" s="8">
        <v>104</v>
      </c>
      <c r="F36" s="8">
        <v>26</v>
      </c>
      <c r="G36" s="8">
        <v>70</v>
      </c>
      <c r="H36" s="5">
        <f>VLOOKUP(A36,Rohdaten_2019!$A$3:$G$54,3,FALSE)</f>
        <v>1425</v>
      </c>
      <c r="I36" s="5">
        <f>VLOOKUP(A36,Rohdaten_2019!$A$3:$G$54,4,FALSE)</f>
        <v>2305</v>
      </c>
      <c r="J36" s="5">
        <f>VLOOKUP(A36,Rohdaten_2019!$A$3:$G$54,5,FALSE)</f>
        <v>1775</v>
      </c>
      <c r="K36" s="5">
        <f>VLOOKUP(A36,Rohdaten_2019!$A$3:$G$54,6,FALSE)</f>
        <v>1120</v>
      </c>
      <c r="L36" s="5">
        <f>VLOOKUP(A36,Rohdaten_2019!$A$3:$G$54,7,FALSE)</f>
        <v>995</v>
      </c>
      <c r="M36" s="105">
        <f t="shared" si="1"/>
        <v>185.57114228456913</v>
      </c>
      <c r="N36" s="105">
        <f t="shared" si="2"/>
        <v>-27.218187559204296</v>
      </c>
      <c r="O36" s="105">
        <f t="shared" si="3"/>
        <v>1606.7307692307693</v>
      </c>
      <c r="P36" s="105">
        <f t="shared" si="5"/>
        <v>4207.6923076923076</v>
      </c>
      <c r="Q36" s="105">
        <f t="shared" si="4"/>
        <v>1321.4285714285713</v>
      </c>
    </row>
    <row r="37" spans="1:17">
      <c r="A37" s="65">
        <v>402</v>
      </c>
      <c r="B37" s="9" t="s">
        <v>38</v>
      </c>
      <c r="C37" s="8">
        <v>270</v>
      </c>
      <c r="D37" s="8">
        <v>373</v>
      </c>
      <c r="E37" s="8">
        <v>1</v>
      </c>
      <c r="F37" s="8">
        <v>39</v>
      </c>
      <c r="G37" s="8">
        <v>27</v>
      </c>
      <c r="H37" s="5">
        <f>VLOOKUP(A37,Rohdaten_2019!$A$3:$G$54,3,FALSE)</f>
        <v>835</v>
      </c>
      <c r="I37" s="5">
        <f>VLOOKUP(A37,Rohdaten_2019!$A$3:$G$54,4,FALSE)</f>
        <v>270</v>
      </c>
      <c r="J37" s="5">
        <f>VLOOKUP(A37,Rohdaten_2019!$A$3:$G$54,5,FALSE)</f>
        <v>945</v>
      </c>
      <c r="K37" s="5">
        <f>VLOOKUP(A37,Rohdaten_2019!$A$3:$G$54,6,FALSE)</f>
        <v>570</v>
      </c>
      <c r="L37" s="5">
        <f>VLOOKUP(A37,Rohdaten_2019!$A$3:$G$54,7,FALSE)</f>
        <v>160</v>
      </c>
      <c r="M37" s="105">
        <f t="shared" si="1"/>
        <v>209.25925925925927</v>
      </c>
      <c r="N37" s="105">
        <f t="shared" si="2"/>
        <v>-27.613941018766756</v>
      </c>
      <c r="O37" s="105">
        <f t="shared" si="3"/>
        <v>94400</v>
      </c>
      <c r="P37" s="105">
        <f t="shared" si="5"/>
        <v>1361.5384615384614</v>
      </c>
      <c r="Q37" s="105">
        <f t="shared" si="4"/>
        <v>492.59259259259261</v>
      </c>
    </row>
    <row r="38" spans="1:17">
      <c r="A38" s="65">
        <v>403</v>
      </c>
      <c r="B38" s="9" t="s">
        <v>39</v>
      </c>
      <c r="C38" s="8">
        <v>715</v>
      </c>
      <c r="D38" s="8">
        <v>2137</v>
      </c>
      <c r="E38" s="8">
        <v>92</v>
      </c>
      <c r="F38" s="8">
        <v>115</v>
      </c>
      <c r="G38" s="8">
        <v>445</v>
      </c>
      <c r="H38" s="5">
        <f>VLOOKUP(A38,Rohdaten_2019!$A$3:$G$54,3,FALSE)</f>
        <v>1365</v>
      </c>
      <c r="I38" s="5">
        <f>VLOOKUP(A38,Rohdaten_2019!$A$3:$G$54,4,FALSE)</f>
        <v>1440</v>
      </c>
      <c r="J38" s="5">
        <f>VLOOKUP(A38,Rohdaten_2019!$A$3:$G$54,5,FALSE)</f>
        <v>2040</v>
      </c>
      <c r="K38" s="5">
        <f>VLOOKUP(A38,Rohdaten_2019!$A$3:$G$54,6,FALSE)</f>
        <v>965</v>
      </c>
      <c r="L38" s="5">
        <f>VLOOKUP(A38,Rohdaten_2019!$A$3:$G$54,7,FALSE)</f>
        <v>3370</v>
      </c>
      <c r="M38" s="105">
        <f t="shared" si="1"/>
        <v>90.909090909090907</v>
      </c>
      <c r="N38" s="105">
        <f t="shared" si="2"/>
        <v>-32.615816565278429</v>
      </c>
      <c r="O38" s="105">
        <f t="shared" si="3"/>
        <v>2117.391304347826</v>
      </c>
      <c r="P38" s="105">
        <f t="shared" si="5"/>
        <v>739.13043478260875</v>
      </c>
      <c r="Q38" s="105">
        <f t="shared" si="4"/>
        <v>657.30337078651689</v>
      </c>
    </row>
    <row r="39" spans="1:17">
      <c r="A39" s="65">
        <v>404</v>
      </c>
      <c r="B39" s="9" t="s">
        <v>40</v>
      </c>
      <c r="C39" s="8">
        <v>619</v>
      </c>
      <c r="D39" s="8">
        <v>3213</v>
      </c>
      <c r="E39" s="8">
        <v>72</v>
      </c>
      <c r="F39" s="8">
        <v>59</v>
      </c>
      <c r="G39" s="8">
        <v>41</v>
      </c>
      <c r="H39" s="5">
        <f>VLOOKUP(A39,Rohdaten_2019!$A$3:$G$54,3,FALSE)</f>
        <v>1585</v>
      </c>
      <c r="I39" s="5">
        <f>VLOOKUP(A39,Rohdaten_2019!$A$3:$G$54,4,FALSE)</f>
        <v>2640</v>
      </c>
      <c r="J39" s="5">
        <f>VLOOKUP(A39,Rohdaten_2019!$A$3:$G$54,5,FALSE)</f>
        <v>3300</v>
      </c>
      <c r="K39" s="5">
        <f>VLOOKUP(A39,Rohdaten_2019!$A$3:$G$54,6,FALSE)</f>
        <v>975</v>
      </c>
      <c r="L39" s="5">
        <f>VLOOKUP(A39,Rohdaten_2019!$A$3:$G$54,7,FALSE)</f>
        <v>575</v>
      </c>
      <c r="M39" s="105">
        <f t="shared" si="1"/>
        <v>156.05815831987076</v>
      </c>
      <c r="N39" s="105">
        <f t="shared" si="2"/>
        <v>-17.833800186741364</v>
      </c>
      <c r="O39" s="105">
        <f t="shared" si="3"/>
        <v>4483.333333333333</v>
      </c>
      <c r="P39" s="105">
        <f t="shared" si="5"/>
        <v>1552.542372881356</v>
      </c>
      <c r="Q39" s="105">
        <f t="shared" si="4"/>
        <v>1302.439024390244</v>
      </c>
    </row>
    <row r="40" spans="1:17">
      <c r="A40" s="65">
        <v>405</v>
      </c>
      <c r="B40" s="9" t="s">
        <v>41</v>
      </c>
      <c r="C40" s="8">
        <v>214</v>
      </c>
      <c r="D40" s="8">
        <v>691</v>
      </c>
      <c r="E40" s="8">
        <v>56</v>
      </c>
      <c r="F40" s="8">
        <v>15</v>
      </c>
      <c r="G40" s="8">
        <v>94</v>
      </c>
      <c r="H40" s="5">
        <f>VLOOKUP(A40,Rohdaten_2019!$A$3:$G$54,3,FALSE)</f>
        <v>680</v>
      </c>
      <c r="I40" s="5">
        <f>VLOOKUP(A40,Rohdaten_2019!$A$3:$G$54,4,FALSE)</f>
        <v>475</v>
      </c>
      <c r="J40" s="5">
        <f>VLOOKUP(A40,Rohdaten_2019!$A$3:$G$54,5,FALSE)</f>
        <v>2100</v>
      </c>
      <c r="K40" s="5">
        <f>VLOOKUP(A40,Rohdaten_2019!$A$3:$G$54,6,FALSE)</f>
        <v>525</v>
      </c>
      <c r="L40" s="5">
        <f>VLOOKUP(A40,Rohdaten_2019!$A$3:$G$54,7,FALSE)</f>
        <v>650</v>
      </c>
      <c r="M40" s="105">
        <f t="shared" si="1"/>
        <v>217.75700934579439</v>
      </c>
      <c r="N40" s="105">
        <f t="shared" si="2"/>
        <v>-31.259044862518088</v>
      </c>
      <c r="O40" s="105">
        <f t="shared" si="3"/>
        <v>3650</v>
      </c>
      <c r="P40" s="105">
        <f t="shared" si="5"/>
        <v>3400</v>
      </c>
      <c r="Q40" s="105">
        <f t="shared" si="4"/>
        <v>591.48936170212767</v>
      </c>
    </row>
    <row r="41" spans="1:17">
      <c r="A41" s="65">
        <v>451</v>
      </c>
      <c r="B41" s="9" t="s">
        <v>42</v>
      </c>
      <c r="C41" s="8">
        <v>271</v>
      </c>
      <c r="D41" s="8">
        <v>722</v>
      </c>
      <c r="E41" s="8">
        <v>97</v>
      </c>
      <c r="F41" s="8">
        <v>25</v>
      </c>
      <c r="G41" s="8">
        <v>92</v>
      </c>
      <c r="H41" s="5">
        <f>VLOOKUP(A41,Rohdaten_2019!$A$3:$G$54,3,FALSE)</f>
        <v>1655</v>
      </c>
      <c r="I41" s="5">
        <f>VLOOKUP(A41,Rohdaten_2019!$A$3:$G$54,4,FALSE)</f>
        <v>500</v>
      </c>
      <c r="J41" s="5">
        <f>VLOOKUP(A41,Rohdaten_2019!$A$3:$G$54,5,FALSE)</f>
        <v>1090</v>
      </c>
      <c r="K41" s="5">
        <f>VLOOKUP(A41,Rohdaten_2019!$A$3:$G$54,6,FALSE)</f>
        <v>785</v>
      </c>
      <c r="L41" s="5">
        <f>VLOOKUP(A41,Rohdaten_2019!$A$3:$G$54,7,FALSE)</f>
        <v>595</v>
      </c>
      <c r="M41" s="105">
        <f t="shared" si="1"/>
        <v>510.70110701107012</v>
      </c>
      <c r="N41" s="105">
        <f t="shared" si="2"/>
        <v>-30.747922437673129</v>
      </c>
      <c r="O41" s="105">
        <f t="shared" si="3"/>
        <v>1023.7113402061856</v>
      </c>
      <c r="P41" s="105">
        <f t="shared" si="5"/>
        <v>3040</v>
      </c>
      <c r="Q41" s="105">
        <f t="shared" si="4"/>
        <v>546.73913043478262</v>
      </c>
    </row>
    <row r="42" spans="1:17">
      <c r="A42" s="65">
        <v>452</v>
      </c>
      <c r="B42" s="9" t="s">
        <v>43</v>
      </c>
      <c r="C42" s="8">
        <v>314</v>
      </c>
      <c r="D42" s="8">
        <v>440</v>
      </c>
      <c r="E42" s="8">
        <v>87</v>
      </c>
      <c r="F42" s="8">
        <v>31</v>
      </c>
      <c r="G42" s="8">
        <v>83</v>
      </c>
      <c r="H42" s="5">
        <f>VLOOKUP(A42,Rohdaten_2019!$A$3:$G$54,3,FALSE)</f>
        <v>1495</v>
      </c>
      <c r="I42" s="5">
        <f>VLOOKUP(A42,Rohdaten_2019!$A$3:$G$54,4,FALSE)</f>
        <v>425</v>
      </c>
      <c r="J42" s="5">
        <f>VLOOKUP(A42,Rohdaten_2019!$A$3:$G$54,5,FALSE)</f>
        <v>1705</v>
      </c>
      <c r="K42" s="5">
        <f>VLOOKUP(A42,Rohdaten_2019!$A$3:$G$54,6,FALSE)</f>
        <v>1075</v>
      </c>
      <c r="L42" s="5">
        <f>VLOOKUP(A42,Rohdaten_2019!$A$3:$G$54,7,FALSE)</f>
        <v>285</v>
      </c>
      <c r="M42" s="105">
        <f t="shared" si="1"/>
        <v>376.11464968152865</v>
      </c>
      <c r="N42" s="105">
        <f t="shared" si="2"/>
        <v>-3.4090909090909092</v>
      </c>
      <c r="O42" s="105">
        <f t="shared" si="3"/>
        <v>1859.7701149425288</v>
      </c>
      <c r="P42" s="105">
        <f t="shared" si="5"/>
        <v>3367.7419354838707</v>
      </c>
      <c r="Q42" s="105">
        <f t="shared" si="4"/>
        <v>243.37349397590361</v>
      </c>
    </row>
    <row r="43" spans="1:17">
      <c r="A43" s="65">
        <v>453</v>
      </c>
      <c r="B43" s="9" t="s">
        <v>44</v>
      </c>
      <c r="C43" s="8">
        <v>782</v>
      </c>
      <c r="D43" s="8">
        <v>1028</v>
      </c>
      <c r="E43" s="8">
        <v>138</v>
      </c>
      <c r="F43" s="8">
        <v>34</v>
      </c>
      <c r="G43" s="8">
        <v>149</v>
      </c>
      <c r="H43" s="5">
        <f>VLOOKUP(A43,Rohdaten_2019!$A$3:$G$54,3,FALSE)</f>
        <v>3420</v>
      </c>
      <c r="I43" s="5">
        <f>VLOOKUP(A43,Rohdaten_2019!$A$3:$G$54,4,FALSE)</f>
        <v>745</v>
      </c>
      <c r="J43" s="5">
        <f>VLOOKUP(A43,Rohdaten_2019!$A$3:$G$54,5,FALSE)</f>
        <v>1370</v>
      </c>
      <c r="K43" s="5">
        <f>VLOOKUP(A43,Rohdaten_2019!$A$3:$G$54,6,FALSE)</f>
        <v>4515</v>
      </c>
      <c r="L43" s="5">
        <f>VLOOKUP(A43,Rohdaten_2019!$A$3:$G$54,7,FALSE)</f>
        <v>1110</v>
      </c>
      <c r="M43" s="105">
        <f t="shared" si="1"/>
        <v>337.3401534526854</v>
      </c>
      <c r="N43" s="105">
        <f t="shared" si="2"/>
        <v>-27.529182879377434</v>
      </c>
      <c r="O43" s="105">
        <f t="shared" si="3"/>
        <v>892.75362318840575</v>
      </c>
      <c r="P43" s="105">
        <f t="shared" si="5"/>
        <v>13179.411764705883</v>
      </c>
      <c r="Q43" s="105">
        <f t="shared" si="4"/>
        <v>644.96644295302008</v>
      </c>
    </row>
    <row r="44" spans="1:17">
      <c r="A44" s="65">
        <v>454</v>
      </c>
      <c r="B44" s="9" t="s">
        <v>45</v>
      </c>
      <c r="C44" s="8">
        <v>1625</v>
      </c>
      <c r="D44" s="8">
        <v>1204</v>
      </c>
      <c r="E44" s="8">
        <v>102</v>
      </c>
      <c r="F44" s="8">
        <v>76</v>
      </c>
      <c r="G44" s="8">
        <v>157</v>
      </c>
      <c r="H44" s="5">
        <f>VLOOKUP(A44,Rohdaten_2019!$A$3:$G$54,3,FALSE)</f>
        <v>7360</v>
      </c>
      <c r="I44" s="5">
        <f>VLOOKUP(A44,Rohdaten_2019!$A$3:$G$54,4,FALSE)</f>
        <v>900</v>
      </c>
      <c r="J44" s="5">
        <f>VLOOKUP(A44,Rohdaten_2019!$A$3:$G$54,5,FALSE)</f>
        <v>2890</v>
      </c>
      <c r="K44" s="5">
        <f>VLOOKUP(A44,Rohdaten_2019!$A$3:$G$54,6,FALSE)</f>
        <v>6875</v>
      </c>
      <c r="L44" s="5">
        <f>VLOOKUP(A44,Rohdaten_2019!$A$3:$G$54,7,FALSE)</f>
        <v>990</v>
      </c>
      <c r="M44" s="105">
        <f t="shared" si="1"/>
        <v>352.92307692307691</v>
      </c>
      <c r="N44" s="105">
        <f t="shared" si="2"/>
        <v>-25.249169435215947</v>
      </c>
      <c r="O44" s="105">
        <f t="shared" si="3"/>
        <v>2733.3333333333335</v>
      </c>
      <c r="P44" s="105">
        <f t="shared" si="5"/>
        <v>8946.0526315789466</v>
      </c>
      <c r="Q44" s="105">
        <f t="shared" si="4"/>
        <v>530.57324840764329</v>
      </c>
    </row>
    <row r="45" spans="1:17">
      <c r="A45" s="65">
        <v>455</v>
      </c>
      <c r="B45" s="9" t="s">
        <v>46</v>
      </c>
      <c r="C45" s="8">
        <v>167</v>
      </c>
      <c r="D45" s="8">
        <v>345</v>
      </c>
      <c r="E45" s="8">
        <v>40</v>
      </c>
      <c r="F45" s="8">
        <v>23</v>
      </c>
      <c r="G45" s="8">
        <v>45</v>
      </c>
      <c r="H45" s="5">
        <f>VLOOKUP(A45,Rohdaten_2019!$A$3:$G$54,3,FALSE)</f>
        <v>475</v>
      </c>
      <c r="I45" s="5">
        <f>VLOOKUP(A45,Rohdaten_2019!$A$3:$G$54,4,FALSE)</f>
        <v>225</v>
      </c>
      <c r="J45" s="5">
        <f>VLOOKUP(A45,Rohdaten_2019!$A$3:$G$54,5,FALSE)</f>
        <v>805</v>
      </c>
      <c r="K45" s="5">
        <f>VLOOKUP(A45,Rohdaten_2019!$A$3:$G$54,6,FALSE)</f>
        <v>185</v>
      </c>
      <c r="L45" s="5">
        <f>VLOOKUP(A45,Rohdaten_2019!$A$3:$G$54,7,FALSE)</f>
        <v>170</v>
      </c>
      <c r="M45" s="105">
        <f t="shared" si="1"/>
        <v>184.43113772455089</v>
      </c>
      <c r="N45" s="105">
        <f t="shared" si="2"/>
        <v>-34.782608695652172</v>
      </c>
      <c r="O45" s="105">
        <f t="shared" si="3"/>
        <v>1912.5</v>
      </c>
      <c r="P45" s="105">
        <f t="shared" si="5"/>
        <v>704.3478260869565</v>
      </c>
      <c r="Q45" s="105">
        <f t="shared" si="4"/>
        <v>277.77777777777777</v>
      </c>
    </row>
    <row r="46" spans="1:17">
      <c r="A46" s="65">
        <v>456</v>
      </c>
      <c r="B46" s="9" t="s">
        <v>47</v>
      </c>
      <c r="C46" s="8">
        <v>328</v>
      </c>
      <c r="D46" s="8">
        <v>1750</v>
      </c>
      <c r="E46" s="8">
        <v>97</v>
      </c>
      <c r="F46" s="8">
        <v>37</v>
      </c>
      <c r="G46" s="8">
        <v>140</v>
      </c>
      <c r="H46" s="5">
        <f>VLOOKUP(A46,Rohdaten_2019!$A$3:$G$54,3,FALSE)</f>
        <v>2630</v>
      </c>
      <c r="I46" s="5">
        <f>VLOOKUP(A46,Rohdaten_2019!$A$3:$G$54,4,FALSE)</f>
        <v>1215</v>
      </c>
      <c r="J46" s="5">
        <f>VLOOKUP(A46,Rohdaten_2019!$A$3:$G$54,5,FALSE)</f>
        <v>1200</v>
      </c>
      <c r="K46" s="5">
        <f>VLOOKUP(A46,Rohdaten_2019!$A$3:$G$54,6,FALSE)</f>
        <v>725</v>
      </c>
      <c r="L46" s="5">
        <f>VLOOKUP(A46,Rohdaten_2019!$A$3:$G$54,7,FALSE)</f>
        <v>355</v>
      </c>
      <c r="M46" s="105">
        <f t="shared" si="1"/>
        <v>701.82926829268297</v>
      </c>
      <c r="N46" s="105">
        <f t="shared" si="2"/>
        <v>-30.571428571428573</v>
      </c>
      <c r="O46" s="105">
        <f t="shared" si="3"/>
        <v>1137.1134020618556</v>
      </c>
      <c r="P46" s="105">
        <f t="shared" si="5"/>
        <v>1859.4594594594594</v>
      </c>
      <c r="Q46" s="105">
        <f t="shared" si="4"/>
        <v>153.57142857142858</v>
      </c>
    </row>
    <row r="47" spans="1:17">
      <c r="A47" s="65">
        <v>457</v>
      </c>
      <c r="B47" s="9" t="s">
        <v>48</v>
      </c>
      <c r="C47" s="8">
        <v>399</v>
      </c>
      <c r="D47" s="8">
        <v>639</v>
      </c>
      <c r="E47" s="8">
        <v>111</v>
      </c>
      <c r="F47" s="8">
        <v>122</v>
      </c>
      <c r="G47" s="8">
        <v>98</v>
      </c>
      <c r="H47" s="5">
        <f>VLOOKUP(A47,Rohdaten_2019!$A$3:$G$54,3,FALSE)</f>
        <v>1240</v>
      </c>
      <c r="I47" s="5">
        <f>VLOOKUP(A47,Rohdaten_2019!$A$3:$G$54,4,FALSE)</f>
        <v>495</v>
      </c>
      <c r="J47" s="5">
        <f>VLOOKUP(A47,Rohdaten_2019!$A$3:$G$54,5,FALSE)</f>
        <v>1655</v>
      </c>
      <c r="K47" s="5">
        <f>VLOOKUP(A47,Rohdaten_2019!$A$3:$G$54,6,FALSE)</f>
        <v>1635</v>
      </c>
      <c r="L47" s="5">
        <f>VLOOKUP(A47,Rohdaten_2019!$A$3:$G$54,7,FALSE)</f>
        <v>455</v>
      </c>
      <c r="M47" s="105">
        <f t="shared" si="1"/>
        <v>210.77694235588973</v>
      </c>
      <c r="N47" s="105">
        <f t="shared" si="2"/>
        <v>-22.535211267605632</v>
      </c>
      <c r="O47" s="105">
        <f t="shared" si="3"/>
        <v>1390.9909909909909</v>
      </c>
      <c r="P47" s="105">
        <f t="shared" si="5"/>
        <v>1240.1639344262296</v>
      </c>
      <c r="Q47" s="105">
        <f t="shared" si="4"/>
        <v>364.28571428571428</v>
      </c>
    </row>
    <row r="48" spans="1:17">
      <c r="A48" s="65">
        <v>458</v>
      </c>
      <c r="B48" s="9" t="s">
        <v>49</v>
      </c>
      <c r="C48" s="8">
        <v>406</v>
      </c>
      <c r="D48" s="8">
        <v>627</v>
      </c>
      <c r="E48" s="8">
        <v>119</v>
      </c>
      <c r="F48" s="8">
        <v>36</v>
      </c>
      <c r="G48" s="8">
        <v>224</v>
      </c>
      <c r="H48" s="5">
        <f>VLOOKUP(A48,Rohdaten_2019!$A$3:$G$54,3,FALSE)</f>
        <v>1820</v>
      </c>
      <c r="I48" s="5">
        <f>VLOOKUP(A48,Rohdaten_2019!$A$3:$G$54,4,FALSE)</f>
        <v>390</v>
      </c>
      <c r="J48" s="5">
        <f>VLOOKUP(A48,Rohdaten_2019!$A$3:$G$54,5,FALSE)</f>
        <v>945</v>
      </c>
      <c r="K48" s="5">
        <f>VLOOKUP(A48,Rohdaten_2019!$A$3:$G$54,6,FALSE)</f>
        <v>2405</v>
      </c>
      <c r="L48" s="5">
        <f>VLOOKUP(A48,Rohdaten_2019!$A$3:$G$54,7,FALSE)</f>
        <v>1280</v>
      </c>
      <c r="M48" s="105">
        <f t="shared" si="1"/>
        <v>348.27586206896552</v>
      </c>
      <c r="N48" s="105">
        <f t="shared" si="2"/>
        <v>-37.799043062200958</v>
      </c>
      <c r="O48" s="105">
        <f t="shared" si="3"/>
        <v>694.11764705882354</v>
      </c>
      <c r="P48" s="105">
        <f t="shared" si="5"/>
        <v>6580.5555555555557</v>
      </c>
      <c r="Q48" s="105">
        <f t="shared" si="4"/>
        <v>471.42857142857144</v>
      </c>
    </row>
    <row r="49" spans="1:17">
      <c r="A49" s="65">
        <v>459</v>
      </c>
      <c r="B49" s="9" t="s">
        <v>50</v>
      </c>
      <c r="C49" s="8">
        <v>1099</v>
      </c>
      <c r="D49" s="8">
        <v>3684</v>
      </c>
      <c r="E49" s="8">
        <v>172</v>
      </c>
      <c r="F49" s="8">
        <v>131</v>
      </c>
      <c r="G49" s="8">
        <v>181</v>
      </c>
      <c r="H49" s="5">
        <f>VLOOKUP(A49,Rohdaten_2019!$A$3:$G$54,3,FALSE)</f>
        <v>4895</v>
      </c>
      <c r="I49" s="5">
        <f>VLOOKUP(A49,Rohdaten_2019!$A$3:$G$54,4,FALSE)</f>
        <v>3065</v>
      </c>
      <c r="J49" s="5">
        <f>VLOOKUP(A49,Rohdaten_2019!$A$3:$G$54,5,FALSE)</f>
        <v>2255</v>
      </c>
      <c r="K49" s="5">
        <f>VLOOKUP(A49,Rohdaten_2019!$A$3:$G$54,6,FALSE)</f>
        <v>5560</v>
      </c>
      <c r="L49" s="5">
        <f>VLOOKUP(A49,Rohdaten_2019!$A$3:$G$54,7,FALSE)</f>
        <v>735</v>
      </c>
      <c r="M49" s="105">
        <f t="shared" si="1"/>
        <v>345.40491355777982</v>
      </c>
      <c r="N49" s="105">
        <f t="shared" si="2"/>
        <v>-16.802388707926166</v>
      </c>
      <c r="O49" s="105">
        <f t="shared" si="3"/>
        <v>1211.046511627907</v>
      </c>
      <c r="P49" s="105">
        <f t="shared" si="5"/>
        <v>4144.2748091603053</v>
      </c>
      <c r="Q49" s="105">
        <f t="shared" si="4"/>
        <v>306.07734806629833</v>
      </c>
    </row>
    <row r="50" spans="1:17">
      <c r="A50" s="65">
        <v>460</v>
      </c>
      <c r="B50" s="9" t="s">
        <v>51</v>
      </c>
      <c r="C50" s="8">
        <v>906</v>
      </c>
      <c r="D50" s="8">
        <v>3143</v>
      </c>
      <c r="E50" s="8">
        <v>207</v>
      </c>
      <c r="F50" s="8">
        <v>86</v>
      </c>
      <c r="G50" s="8">
        <v>160</v>
      </c>
      <c r="H50" s="5">
        <f>VLOOKUP(A50,Rohdaten_2019!$A$3:$G$54,3,FALSE)</f>
        <v>3900</v>
      </c>
      <c r="I50" s="5">
        <f>VLOOKUP(A50,Rohdaten_2019!$A$3:$G$54,4,FALSE)</f>
        <v>2380</v>
      </c>
      <c r="J50" s="5">
        <f>VLOOKUP(A50,Rohdaten_2019!$A$3:$G$54,5,FALSE)</f>
        <v>2685</v>
      </c>
      <c r="K50" s="5">
        <f>VLOOKUP(A50,Rohdaten_2019!$A$3:$G$54,6,FALSE)</f>
        <v>3020</v>
      </c>
      <c r="L50" s="5">
        <f>VLOOKUP(A50,Rohdaten_2019!$A$3:$G$54,7,FALSE)</f>
        <v>895</v>
      </c>
      <c r="M50" s="105">
        <f t="shared" si="1"/>
        <v>330.46357615894038</v>
      </c>
      <c r="N50" s="105">
        <f t="shared" si="2"/>
        <v>-24.276169265033406</v>
      </c>
      <c r="O50" s="105">
        <f t="shared" si="3"/>
        <v>1197.1014492753623</v>
      </c>
      <c r="P50" s="105">
        <f t="shared" si="5"/>
        <v>3411.6279069767443</v>
      </c>
      <c r="Q50" s="105">
        <f t="shared" si="4"/>
        <v>459.375</v>
      </c>
    </row>
    <row r="51" spans="1:17">
      <c r="A51" s="65">
        <v>461</v>
      </c>
      <c r="B51" s="9" t="s">
        <v>52</v>
      </c>
      <c r="C51" s="8">
        <v>356</v>
      </c>
      <c r="D51" s="8">
        <v>1574</v>
      </c>
      <c r="E51" s="8">
        <v>43</v>
      </c>
      <c r="F51" s="8">
        <v>80</v>
      </c>
      <c r="G51" s="8">
        <v>77</v>
      </c>
      <c r="H51" s="5">
        <f>VLOOKUP(A51,Rohdaten_2019!$A$3:$G$54,3,FALSE)</f>
        <v>1110</v>
      </c>
      <c r="I51" s="5">
        <f>VLOOKUP(A51,Rohdaten_2019!$A$3:$G$54,4,FALSE)</f>
        <v>1110</v>
      </c>
      <c r="J51" s="5">
        <f>VLOOKUP(A51,Rohdaten_2019!$A$3:$G$54,5,FALSE)</f>
        <v>735</v>
      </c>
      <c r="K51" s="5">
        <f>VLOOKUP(A51,Rohdaten_2019!$A$3:$G$54,6,FALSE)</f>
        <v>415</v>
      </c>
      <c r="L51" s="5">
        <f>VLOOKUP(A51,Rohdaten_2019!$A$3:$G$54,7,FALSE)</f>
        <v>305</v>
      </c>
      <c r="M51" s="105">
        <f t="shared" si="1"/>
        <v>211.79775280898878</v>
      </c>
      <c r="N51" s="105">
        <f t="shared" si="2"/>
        <v>-29.479034307496825</v>
      </c>
      <c r="O51" s="105">
        <f t="shared" si="3"/>
        <v>1609.3023255813953</v>
      </c>
      <c r="P51" s="105">
        <f t="shared" si="5"/>
        <v>418.75</v>
      </c>
      <c r="Q51" s="105">
        <f t="shared" si="4"/>
        <v>296.10389610389609</v>
      </c>
    </row>
    <row r="52" spans="1:17">
      <c r="A52" s="65">
        <v>462</v>
      </c>
      <c r="B52" s="9" t="s">
        <v>53</v>
      </c>
      <c r="C52" s="8">
        <v>92</v>
      </c>
      <c r="D52" s="8">
        <v>164</v>
      </c>
      <c r="E52" s="8">
        <v>7</v>
      </c>
      <c r="F52" s="8">
        <v>8</v>
      </c>
      <c r="G52" s="8">
        <v>13</v>
      </c>
      <c r="H52" s="5">
        <f>VLOOKUP(A52,Rohdaten_2019!$A$3:$G$54,3,FALSE)</f>
        <v>395</v>
      </c>
      <c r="I52" s="5">
        <f>VLOOKUP(A52,Rohdaten_2019!$A$3:$G$54,4,FALSE)</f>
        <v>75</v>
      </c>
      <c r="J52" s="5">
        <f>VLOOKUP(A52,Rohdaten_2019!$A$3:$G$54,5,FALSE)</f>
        <v>325</v>
      </c>
      <c r="K52" s="5">
        <f>VLOOKUP(A52,Rohdaten_2019!$A$3:$G$54,6,FALSE)</f>
        <v>225</v>
      </c>
      <c r="L52" s="5">
        <f>VLOOKUP(A52,Rohdaten_2019!$A$3:$G$54,7,FALSE)</f>
        <v>115</v>
      </c>
      <c r="M52" s="105">
        <f t="shared" si="1"/>
        <v>329.3478260869565</v>
      </c>
      <c r="N52" s="105">
        <f t="shared" si="2"/>
        <v>-54.268292682926827</v>
      </c>
      <c r="O52" s="105">
        <f t="shared" si="3"/>
        <v>4542.8571428571431</v>
      </c>
      <c r="P52" s="105">
        <f t="shared" si="5"/>
        <v>2712.5</v>
      </c>
      <c r="Q52" s="105">
        <f t="shared" si="4"/>
        <v>784.61538461538464</v>
      </c>
    </row>
    <row r="53" spans="1:17">
      <c r="A53" s="65">
        <v>4</v>
      </c>
      <c r="B53" s="9" t="s">
        <v>61</v>
      </c>
      <c r="C53" s="8">
        <v>9062</v>
      </c>
      <c r="D53" s="8">
        <v>24901</v>
      </c>
      <c r="E53" s="8">
        <v>1545</v>
      </c>
      <c r="F53" s="8">
        <v>943</v>
      </c>
      <c r="G53" s="8">
        <v>2096</v>
      </c>
      <c r="H53" s="5">
        <f>VLOOKUP(A53,Rohdaten_2019!$A$3:$G$54,3,FALSE)</f>
        <v>36290</v>
      </c>
      <c r="I53" s="5">
        <f>VLOOKUP(A53,Rohdaten_2019!$A$3:$G$54,4,FALSE)</f>
        <v>18660</v>
      </c>
      <c r="J53" s="5">
        <f>VLOOKUP(A53,Rohdaten_2019!$A$3:$G$54,5,FALSE)</f>
        <v>27820</v>
      </c>
      <c r="K53" s="5">
        <f>VLOOKUP(A53,Rohdaten_2019!$A$3:$G$54,6,FALSE)</f>
        <v>31580</v>
      </c>
      <c r="L53" s="5">
        <f>VLOOKUP(A53,Rohdaten_2019!$A$3:$G$54,7,FALSE)</f>
        <v>13040</v>
      </c>
      <c r="M53" s="105">
        <f t="shared" si="1"/>
        <v>300.46347384683293</v>
      </c>
      <c r="N53" s="105">
        <f t="shared" si="2"/>
        <v>-25.063250471868599</v>
      </c>
      <c r="O53" s="105">
        <f t="shared" si="3"/>
        <v>1700.6472491909385</v>
      </c>
      <c r="P53" s="105">
        <f t="shared" si="5"/>
        <v>3248.8865323435843</v>
      </c>
      <c r="Q53" s="105">
        <f t="shared" si="4"/>
        <v>522.13740458015263</v>
      </c>
    </row>
    <row r="54" spans="1:17">
      <c r="A54" s="65">
        <v>0</v>
      </c>
      <c r="B54" s="9" t="s">
        <v>62</v>
      </c>
      <c r="C54" s="8">
        <v>32413</v>
      </c>
      <c r="D54" s="8">
        <v>111598</v>
      </c>
      <c r="E54" s="8">
        <v>5458</v>
      </c>
      <c r="F54" s="8">
        <v>3382</v>
      </c>
      <c r="G54" s="8">
        <v>7448</v>
      </c>
      <c r="H54" s="5">
        <f>VLOOKUP(A54,Rohdaten_2019!$A$3:$G$54,3,FALSE)</f>
        <v>98015</v>
      </c>
      <c r="I54" s="5">
        <f>VLOOKUP(A54,Rohdaten_2019!$A$3:$G$54,4,FALSE)</f>
        <v>88735</v>
      </c>
      <c r="J54" s="5">
        <f>VLOOKUP(A54,Rohdaten_2019!$A$3:$G$54,5,FALSE)</f>
        <v>84805</v>
      </c>
      <c r="K54" s="5">
        <f>VLOOKUP(A54,Rohdaten_2019!$A$3:$G$54,6,FALSE)</f>
        <v>58980</v>
      </c>
      <c r="L54" s="5">
        <f>VLOOKUP(A54,Rohdaten_2019!$A$3:$G$54,7,FALSE)</f>
        <v>41035</v>
      </c>
      <c r="M54" s="105">
        <f t="shared" si="1"/>
        <v>202.39410113226174</v>
      </c>
      <c r="N54" s="105">
        <f t="shared" si="2"/>
        <v>-20.486926289001595</v>
      </c>
      <c r="O54" s="105">
        <f t="shared" si="3"/>
        <v>1453.7742762916819</v>
      </c>
      <c r="P54" s="105">
        <f t="shared" si="5"/>
        <v>1643.9384979302188</v>
      </c>
      <c r="Q54" s="105">
        <f t="shared" si="4"/>
        <v>450.953276047261</v>
      </c>
    </row>
    <row r="55" spans="1:17">
      <c r="A55" s="9"/>
      <c r="B55" s="8"/>
      <c r="C55" s="8"/>
      <c r="D55" s="8"/>
      <c r="E55" s="8"/>
      <c r="F55" s="8"/>
      <c r="G55" s="8"/>
    </row>
  </sheetData>
  <mergeCells count="4">
    <mergeCell ref="M1:Q1"/>
    <mergeCell ref="A1:B2"/>
    <mergeCell ref="C1:G1"/>
    <mergeCell ref="H1:L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Y70"/>
  <sheetViews>
    <sheetView topLeftCell="U1" zoomScale="115" zoomScaleNormal="115" workbookViewId="0">
      <selection activeCell="Y11" sqref="Y11"/>
    </sheetView>
    <sheetView workbookViewId="1"/>
  </sheetViews>
  <sheetFormatPr baseColWidth="10" defaultRowHeight="15"/>
  <cols>
    <col min="25" max="25" width="11.42578125" style="13"/>
  </cols>
  <sheetData>
    <row r="1" spans="1:25" ht="18.75">
      <c r="B1" s="56" t="s">
        <v>149</v>
      </c>
    </row>
    <row r="3" spans="1: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14"/>
      <c r="Q3" s="14"/>
      <c r="R3" s="14"/>
      <c r="S3" s="14"/>
    </row>
    <row r="4" spans="1:25">
      <c r="A4" s="15" t="s">
        <v>67</v>
      </c>
      <c r="B4" s="5"/>
      <c r="C4" s="16"/>
      <c r="D4" s="16"/>
      <c r="E4" s="16"/>
      <c r="F4" s="16"/>
      <c r="G4" s="16"/>
      <c r="H4" s="16"/>
      <c r="I4" s="16"/>
      <c r="J4" s="5"/>
      <c r="K4" s="5"/>
      <c r="L4" s="5"/>
      <c r="M4" s="5"/>
      <c r="N4" s="5"/>
      <c r="O4" s="5"/>
      <c r="P4" s="14"/>
      <c r="Q4" s="14"/>
      <c r="R4" s="14"/>
      <c r="S4" s="14"/>
    </row>
    <row r="5" spans="1:25">
      <c r="A5" s="17" t="s">
        <v>68</v>
      </c>
      <c r="B5" s="5"/>
      <c r="C5" s="18"/>
      <c r="D5" s="18"/>
      <c r="E5" s="18"/>
      <c r="F5" s="18"/>
      <c r="G5" s="18"/>
      <c r="H5" s="18"/>
      <c r="I5" s="18"/>
      <c r="J5" s="5"/>
      <c r="K5" s="5"/>
      <c r="L5" s="5"/>
      <c r="M5" s="5"/>
      <c r="N5" s="5"/>
      <c r="O5" s="5"/>
      <c r="P5" s="14"/>
      <c r="Q5" s="14"/>
      <c r="R5" s="14"/>
      <c r="S5" s="14"/>
    </row>
    <row r="6" spans="1: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14"/>
      <c r="Q6" s="14"/>
      <c r="R6" s="14"/>
      <c r="S6" s="14"/>
    </row>
    <row r="7" spans="1:25" ht="15" customHeight="1">
      <c r="A7" s="68" t="s">
        <v>64</v>
      </c>
      <c r="B7" s="74" t="s">
        <v>0</v>
      </c>
      <c r="C7" s="71" t="s">
        <v>69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19"/>
      <c r="P7" s="20"/>
      <c r="Q7" s="77" t="s">
        <v>70</v>
      </c>
      <c r="R7" s="78"/>
      <c r="S7" s="78"/>
      <c r="W7" s="71" t="s">
        <v>69</v>
      </c>
      <c r="X7" s="72"/>
      <c r="Y7" s="73" t="s">
        <v>150</v>
      </c>
    </row>
    <row r="8" spans="1:25">
      <c r="A8" s="69"/>
      <c r="B8" s="75"/>
      <c r="C8" s="21">
        <v>2005</v>
      </c>
      <c r="D8" s="22">
        <v>2006</v>
      </c>
      <c r="E8" s="22">
        <v>2007</v>
      </c>
      <c r="F8" s="22">
        <v>2008</v>
      </c>
      <c r="G8" s="21">
        <v>2009</v>
      </c>
      <c r="H8" s="21">
        <v>2010</v>
      </c>
      <c r="I8" s="21">
        <v>2011</v>
      </c>
      <c r="J8" s="21">
        <v>2012</v>
      </c>
      <c r="K8" s="21">
        <v>2013</v>
      </c>
      <c r="L8" s="21">
        <v>2014</v>
      </c>
      <c r="M8" s="23">
        <v>2015</v>
      </c>
      <c r="N8" s="23">
        <v>2016</v>
      </c>
      <c r="O8" s="24">
        <v>2017</v>
      </c>
      <c r="P8" s="25">
        <v>2018</v>
      </c>
      <c r="Q8" s="26">
        <v>2005</v>
      </c>
      <c r="R8" s="25">
        <v>2015</v>
      </c>
      <c r="S8" s="27">
        <v>2018</v>
      </c>
      <c r="W8" s="21">
        <v>2005</v>
      </c>
      <c r="X8" s="25">
        <v>2018</v>
      </c>
      <c r="Y8" s="73"/>
    </row>
    <row r="9" spans="1:25">
      <c r="A9" s="70"/>
      <c r="B9" s="76"/>
      <c r="C9" s="71" t="s">
        <v>71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19"/>
      <c r="P9" s="20"/>
      <c r="Q9" s="77" t="s">
        <v>72</v>
      </c>
      <c r="R9" s="78"/>
      <c r="S9" s="78"/>
      <c r="W9" s="71" t="s">
        <v>71</v>
      </c>
      <c r="X9" s="72"/>
      <c r="Y9" s="57" t="s">
        <v>72</v>
      </c>
    </row>
    <row r="10" spans="1:25">
      <c r="A10" s="11" t="s">
        <v>3</v>
      </c>
      <c r="B10" s="11" t="s">
        <v>73</v>
      </c>
      <c r="C10" s="28" t="s">
        <v>74</v>
      </c>
      <c r="D10" s="28" t="s">
        <v>75</v>
      </c>
      <c r="E10" s="28" t="s">
        <v>76</v>
      </c>
      <c r="F10" s="28" t="s">
        <v>77</v>
      </c>
      <c r="G10" s="28" t="s">
        <v>78</v>
      </c>
      <c r="H10" s="28" t="s">
        <v>79</v>
      </c>
      <c r="I10" s="28" t="s">
        <v>80</v>
      </c>
      <c r="J10" s="28" t="s">
        <v>81</v>
      </c>
      <c r="K10" s="28" t="s">
        <v>82</v>
      </c>
      <c r="L10" s="28" t="s">
        <v>83</v>
      </c>
      <c r="M10" s="28" t="s">
        <v>84</v>
      </c>
      <c r="N10" s="28" t="s">
        <v>85</v>
      </c>
      <c r="O10" s="29" t="s">
        <v>86</v>
      </c>
      <c r="P10" s="30" t="s">
        <v>87</v>
      </c>
      <c r="Q10" s="30" t="s">
        <v>88</v>
      </c>
      <c r="R10" s="30" t="s">
        <v>89</v>
      </c>
      <c r="S10" s="31" t="s">
        <v>90</v>
      </c>
    </row>
    <row r="11" spans="1:25">
      <c r="A11" s="12">
        <v>101</v>
      </c>
      <c r="B11" s="32" t="s">
        <v>91</v>
      </c>
      <c r="C11" s="33">
        <v>20275</v>
      </c>
      <c r="D11" s="33">
        <v>20282</v>
      </c>
      <c r="E11" s="33">
        <v>19875</v>
      </c>
      <c r="F11" s="33">
        <v>19402</v>
      </c>
      <c r="G11" s="33">
        <v>19399</v>
      </c>
      <c r="H11" s="33">
        <v>19660</v>
      </c>
      <c r="I11" s="33">
        <v>20214</v>
      </c>
      <c r="J11" s="33">
        <v>20820</v>
      </c>
      <c r="K11" s="33">
        <v>22122</v>
      </c>
      <c r="L11" s="33">
        <v>23055</v>
      </c>
      <c r="M11" s="33">
        <v>26108</v>
      </c>
      <c r="N11" s="34">
        <v>28200</v>
      </c>
      <c r="O11" s="35">
        <v>28420</v>
      </c>
      <c r="P11" s="36">
        <v>29730</v>
      </c>
      <c r="Q11" s="37">
        <v>8.2662991849897871</v>
      </c>
      <c r="R11" s="37">
        <v>10.386531086392642</v>
      </c>
      <c r="S11" s="38">
        <v>11.973805036006</v>
      </c>
      <c r="W11" s="33">
        <v>20275</v>
      </c>
      <c r="X11" s="36">
        <v>29730</v>
      </c>
      <c r="Y11" s="58">
        <f>X11/W11*100-100</f>
        <v>46.633785450061652</v>
      </c>
    </row>
    <row r="12" spans="1:25">
      <c r="A12" s="12">
        <v>102</v>
      </c>
      <c r="B12" s="32" t="s">
        <v>92</v>
      </c>
      <c r="C12" s="33">
        <v>10721</v>
      </c>
      <c r="D12" s="33">
        <v>10474</v>
      </c>
      <c r="E12" s="33">
        <v>10224</v>
      </c>
      <c r="F12" s="33">
        <v>10191</v>
      </c>
      <c r="G12" s="33">
        <v>10062</v>
      </c>
      <c r="H12" s="33">
        <v>9810</v>
      </c>
      <c r="I12" s="33">
        <v>9804</v>
      </c>
      <c r="J12" s="33">
        <v>9918</v>
      </c>
      <c r="K12" s="33">
        <v>10596</v>
      </c>
      <c r="L12" s="33">
        <v>11620</v>
      </c>
      <c r="M12" s="33">
        <v>13554</v>
      </c>
      <c r="N12" s="34">
        <v>16885</v>
      </c>
      <c r="O12" s="35">
        <v>18835</v>
      </c>
      <c r="P12" s="36">
        <v>19850</v>
      </c>
      <c r="Q12" s="37">
        <v>9.9521006999238804</v>
      </c>
      <c r="R12" s="37">
        <v>13.409313507256702</v>
      </c>
      <c r="S12" s="38">
        <v>18.914128901932401</v>
      </c>
      <c r="W12" s="33">
        <v>10721</v>
      </c>
      <c r="X12" s="36">
        <v>19850</v>
      </c>
      <c r="Y12" s="58">
        <f t="shared" ref="Y12:Y70" si="0">X12/W12*100-100</f>
        <v>85.150638932935351</v>
      </c>
    </row>
    <row r="13" spans="1:25">
      <c r="A13" s="12">
        <v>103</v>
      </c>
      <c r="B13" s="32" t="s">
        <v>93</v>
      </c>
      <c r="C13" s="33">
        <v>11986</v>
      </c>
      <c r="D13" s="33">
        <v>11941</v>
      </c>
      <c r="E13" s="33">
        <v>11772</v>
      </c>
      <c r="F13" s="33">
        <v>11824</v>
      </c>
      <c r="G13" s="33">
        <v>11796</v>
      </c>
      <c r="H13" s="33">
        <v>11804</v>
      </c>
      <c r="I13" s="33">
        <v>12080</v>
      </c>
      <c r="J13" s="33">
        <v>12680</v>
      </c>
      <c r="K13" s="33">
        <v>14017</v>
      </c>
      <c r="L13" s="33">
        <v>15224</v>
      </c>
      <c r="M13" s="33">
        <v>16966</v>
      </c>
      <c r="N13" s="34">
        <v>17770</v>
      </c>
      <c r="O13" s="35">
        <v>18420</v>
      </c>
      <c r="P13" s="36">
        <v>19325</v>
      </c>
      <c r="Q13" s="37">
        <v>9.8895205405985198</v>
      </c>
      <c r="R13" s="37">
        <v>13.67729453021081</v>
      </c>
      <c r="S13" s="38">
        <v>15.56572238644876</v>
      </c>
      <c r="W13" s="33">
        <v>11986</v>
      </c>
      <c r="X13" s="36">
        <v>19325</v>
      </c>
      <c r="Y13" s="58">
        <f t="shared" si="0"/>
        <v>61.229768062739851</v>
      </c>
    </row>
    <row r="14" spans="1:25">
      <c r="A14" s="12">
        <v>151</v>
      </c>
      <c r="B14" s="32" t="s">
        <v>94</v>
      </c>
      <c r="C14" s="33">
        <v>7612</v>
      </c>
      <c r="D14" s="33">
        <v>7371</v>
      </c>
      <c r="E14" s="33">
        <v>7223</v>
      </c>
      <c r="F14" s="33">
        <v>7038</v>
      </c>
      <c r="G14" s="33">
        <v>7058</v>
      </c>
      <c r="H14" s="33">
        <v>7024</v>
      </c>
      <c r="I14" s="33">
        <v>7135</v>
      </c>
      <c r="J14" s="33">
        <v>7552</v>
      </c>
      <c r="K14" s="33">
        <v>7991</v>
      </c>
      <c r="L14" s="33">
        <v>8866</v>
      </c>
      <c r="M14" s="33">
        <v>9857</v>
      </c>
      <c r="N14" s="34">
        <v>10840</v>
      </c>
      <c r="O14" s="35">
        <v>11140</v>
      </c>
      <c r="P14" s="36">
        <v>11810</v>
      </c>
      <c r="Q14" s="37">
        <v>4.3423199351960662</v>
      </c>
      <c r="R14" s="37">
        <v>5.65827616888149</v>
      </c>
      <c r="S14" s="38">
        <v>6.7132787630741246</v>
      </c>
      <c r="W14" s="33">
        <v>7612</v>
      </c>
      <c r="X14" s="36">
        <v>11810</v>
      </c>
      <c r="Y14" s="58">
        <f t="shared" si="0"/>
        <v>55.149763531266416</v>
      </c>
    </row>
    <row r="15" spans="1:25">
      <c r="A15" s="39">
        <v>152</v>
      </c>
      <c r="B15" s="32" t="s">
        <v>95</v>
      </c>
      <c r="C15" s="33">
        <v>16872</v>
      </c>
      <c r="D15" s="33">
        <v>16481</v>
      </c>
      <c r="E15" s="33">
        <v>15947</v>
      </c>
      <c r="F15" s="33">
        <v>15547</v>
      </c>
      <c r="G15" s="33">
        <v>15863</v>
      </c>
      <c r="H15" s="33">
        <v>15606</v>
      </c>
      <c r="I15" s="33">
        <v>16006</v>
      </c>
      <c r="J15" s="33">
        <v>16723</v>
      </c>
      <c r="K15" s="33">
        <v>17736</v>
      </c>
      <c r="L15" s="33">
        <v>18839</v>
      </c>
      <c r="M15" s="33">
        <v>21783</v>
      </c>
      <c r="N15" s="34" t="s">
        <v>96</v>
      </c>
      <c r="O15" s="40" t="s">
        <v>96</v>
      </c>
      <c r="P15" s="40" t="s">
        <v>96</v>
      </c>
      <c r="Q15" s="37">
        <v>4.9045513608734703</v>
      </c>
      <c r="R15" s="37">
        <v>6.6101633195564693</v>
      </c>
      <c r="S15" s="38" t="s">
        <v>96</v>
      </c>
      <c r="W15" s="33">
        <v>16872</v>
      </c>
      <c r="X15" s="40" t="s">
        <v>96</v>
      </c>
      <c r="Y15" s="40" t="s">
        <v>96</v>
      </c>
    </row>
    <row r="16" spans="1:25">
      <c r="A16" s="39">
        <v>152012</v>
      </c>
      <c r="B16" s="32" t="s">
        <v>97</v>
      </c>
      <c r="C16" s="41" t="s">
        <v>96</v>
      </c>
      <c r="D16" s="41" t="s">
        <v>96</v>
      </c>
      <c r="E16" s="41" t="s">
        <v>96</v>
      </c>
      <c r="F16" s="41" t="s">
        <v>96</v>
      </c>
      <c r="G16" s="41" t="s">
        <v>96</v>
      </c>
      <c r="H16" s="41" t="s">
        <v>96</v>
      </c>
      <c r="I16" s="41" t="s">
        <v>96</v>
      </c>
      <c r="J16" s="41" t="s">
        <v>96</v>
      </c>
      <c r="K16" s="41" t="s">
        <v>96</v>
      </c>
      <c r="L16" s="33">
        <v>13391</v>
      </c>
      <c r="M16" s="33">
        <v>15410</v>
      </c>
      <c r="N16" s="34" t="s">
        <v>96</v>
      </c>
      <c r="O16" s="40" t="s">
        <v>96</v>
      </c>
      <c r="P16" s="40" t="s">
        <v>96</v>
      </c>
      <c r="Q16" s="37" t="s">
        <v>96</v>
      </c>
      <c r="R16" s="37">
        <v>12.95894512000269</v>
      </c>
      <c r="S16" s="38" t="s">
        <v>96</v>
      </c>
      <c r="W16" s="41" t="s">
        <v>96</v>
      </c>
      <c r="X16" s="40" t="s">
        <v>96</v>
      </c>
      <c r="Y16" s="40" t="s">
        <v>96</v>
      </c>
    </row>
    <row r="17" spans="1:25">
      <c r="A17" s="39" t="s">
        <v>98</v>
      </c>
      <c r="B17" s="32" t="s">
        <v>99</v>
      </c>
      <c r="C17" s="41" t="s">
        <v>96</v>
      </c>
      <c r="D17" s="41" t="s">
        <v>96</v>
      </c>
      <c r="E17" s="41" t="s">
        <v>96</v>
      </c>
      <c r="F17" s="41" t="s">
        <v>96</v>
      </c>
      <c r="G17" s="41" t="s">
        <v>96</v>
      </c>
      <c r="H17" s="41" t="s">
        <v>96</v>
      </c>
      <c r="I17" s="41" t="s">
        <v>96</v>
      </c>
      <c r="J17" s="41" t="s">
        <v>96</v>
      </c>
      <c r="K17" s="41" t="s">
        <v>96</v>
      </c>
      <c r="L17" s="33">
        <f>L15-L16</f>
        <v>5448</v>
      </c>
      <c r="M17" s="33">
        <f>M15-M16</f>
        <v>6373</v>
      </c>
      <c r="N17" s="34" t="s">
        <v>96</v>
      </c>
      <c r="O17" s="40" t="s">
        <v>96</v>
      </c>
      <c r="P17" s="40" t="s">
        <v>96</v>
      </c>
      <c r="Q17" s="37" t="s">
        <v>96</v>
      </c>
      <c r="R17" s="37">
        <v>3.0257710422364021</v>
      </c>
      <c r="S17" s="38" t="s">
        <v>96</v>
      </c>
      <c r="W17" s="41" t="s">
        <v>96</v>
      </c>
      <c r="X17" s="40" t="s">
        <v>96</v>
      </c>
      <c r="Y17" s="40" t="s">
        <v>96</v>
      </c>
    </row>
    <row r="18" spans="1:25">
      <c r="A18" s="12">
        <v>153</v>
      </c>
      <c r="B18" s="32" t="s">
        <v>100</v>
      </c>
      <c r="C18" s="33">
        <v>7506</v>
      </c>
      <c r="D18" s="33">
        <v>7325</v>
      </c>
      <c r="E18" s="33">
        <v>7231</v>
      </c>
      <c r="F18" s="33">
        <v>7086</v>
      </c>
      <c r="G18" s="33">
        <v>7041</v>
      </c>
      <c r="H18" s="33">
        <v>6980</v>
      </c>
      <c r="I18" s="33">
        <v>7059</v>
      </c>
      <c r="J18" s="33">
        <v>7419</v>
      </c>
      <c r="K18" s="33">
        <v>7947</v>
      </c>
      <c r="L18" s="33">
        <v>8634</v>
      </c>
      <c r="M18" s="33">
        <v>10620</v>
      </c>
      <c r="N18" s="34">
        <v>11745</v>
      </c>
      <c r="O18" s="35">
        <v>12780</v>
      </c>
      <c r="P18" s="36">
        <v>13455</v>
      </c>
      <c r="Q18" s="37">
        <v>4.9560256714998818</v>
      </c>
      <c r="R18" s="37">
        <v>7.6825139616308338</v>
      </c>
      <c r="S18" s="38">
        <v>9.8201643627658477</v>
      </c>
      <c r="W18" s="33">
        <v>7506</v>
      </c>
      <c r="X18" s="36">
        <v>13455</v>
      </c>
      <c r="Y18" s="58">
        <f t="shared" si="0"/>
        <v>79.256594724220633</v>
      </c>
    </row>
    <row r="19" spans="1:25">
      <c r="A19" s="12">
        <v>154</v>
      </c>
      <c r="B19" s="32" t="s">
        <v>101</v>
      </c>
      <c r="C19" s="33">
        <v>3648</v>
      </c>
      <c r="D19" s="33">
        <v>3620</v>
      </c>
      <c r="E19" s="33">
        <v>3498</v>
      </c>
      <c r="F19" s="33">
        <v>3392</v>
      </c>
      <c r="G19" s="33">
        <v>3352</v>
      </c>
      <c r="H19" s="33">
        <v>3365</v>
      </c>
      <c r="I19" s="33">
        <v>3394</v>
      </c>
      <c r="J19" s="33">
        <v>3404</v>
      </c>
      <c r="K19" s="33">
        <v>3682</v>
      </c>
      <c r="L19" s="33">
        <v>4100</v>
      </c>
      <c r="M19" s="33">
        <v>5221</v>
      </c>
      <c r="N19" s="34">
        <v>6230</v>
      </c>
      <c r="O19" s="35">
        <v>6415</v>
      </c>
      <c r="P19" s="36">
        <v>6485</v>
      </c>
      <c r="Q19" s="37">
        <v>3.7320074885676582</v>
      </c>
      <c r="R19" s="37">
        <v>5.7060109289617484</v>
      </c>
      <c r="S19" s="38">
        <v>7.1024127394394734</v>
      </c>
      <c r="W19" s="33">
        <v>3648</v>
      </c>
      <c r="X19" s="36">
        <v>6485</v>
      </c>
      <c r="Y19" s="58">
        <f t="shared" si="0"/>
        <v>77.768640350877178</v>
      </c>
    </row>
    <row r="20" spans="1:25">
      <c r="A20" s="12">
        <v>155</v>
      </c>
      <c r="B20" s="32" t="s">
        <v>102</v>
      </c>
      <c r="C20" s="33">
        <v>5806</v>
      </c>
      <c r="D20" s="33">
        <v>5607</v>
      </c>
      <c r="E20" s="33">
        <v>5438</v>
      </c>
      <c r="F20" s="33">
        <v>5213</v>
      </c>
      <c r="G20" s="33">
        <v>5115</v>
      </c>
      <c r="H20" s="33">
        <v>5093</v>
      </c>
      <c r="I20" s="33">
        <v>5094</v>
      </c>
      <c r="J20" s="33">
        <v>5113</v>
      </c>
      <c r="K20" s="33">
        <v>5406</v>
      </c>
      <c r="L20" s="33">
        <v>5924</v>
      </c>
      <c r="M20" s="33">
        <v>7164</v>
      </c>
      <c r="N20" s="34">
        <v>8245</v>
      </c>
      <c r="O20" s="35">
        <v>8440</v>
      </c>
      <c r="P20" s="36">
        <v>8805</v>
      </c>
      <c r="Q20" s="37">
        <v>3.958006680755334</v>
      </c>
      <c r="R20" s="37">
        <v>5.310757917210295</v>
      </c>
      <c r="S20" s="38">
        <v>6.6320189809061123</v>
      </c>
      <c r="W20" s="33">
        <v>5806</v>
      </c>
      <c r="X20" s="36">
        <v>8805</v>
      </c>
      <c r="Y20" s="58">
        <f t="shared" si="0"/>
        <v>51.653461935928334</v>
      </c>
    </row>
    <row r="21" spans="1:25">
      <c r="A21" s="39">
        <v>156</v>
      </c>
      <c r="B21" s="32" t="s">
        <v>103</v>
      </c>
      <c r="C21" s="33">
        <v>3390</v>
      </c>
      <c r="D21" s="33">
        <v>3238</v>
      </c>
      <c r="E21" s="33">
        <v>3105</v>
      </c>
      <c r="F21" s="33">
        <v>3001</v>
      </c>
      <c r="G21" s="33">
        <v>2916</v>
      </c>
      <c r="H21" s="33">
        <v>2904</v>
      </c>
      <c r="I21" s="33">
        <v>2904</v>
      </c>
      <c r="J21" s="33">
        <v>2931</v>
      </c>
      <c r="K21" s="33">
        <v>3068</v>
      </c>
      <c r="L21" s="33">
        <v>3290</v>
      </c>
      <c r="M21" s="33">
        <v>3926</v>
      </c>
      <c r="N21" s="34" t="s">
        <v>96</v>
      </c>
      <c r="O21" s="40" t="s">
        <v>96</v>
      </c>
      <c r="P21" s="40" t="s">
        <v>96</v>
      </c>
      <c r="Q21" s="37" t="s">
        <v>96</v>
      </c>
      <c r="R21" s="37" t="s">
        <v>96</v>
      </c>
      <c r="S21" s="38" t="s">
        <v>96</v>
      </c>
      <c r="W21" s="33">
        <v>3390</v>
      </c>
      <c r="X21" s="40" t="s">
        <v>96</v>
      </c>
      <c r="Y21" s="40" t="s">
        <v>96</v>
      </c>
    </row>
    <row r="22" spans="1:25">
      <c r="A22" s="12">
        <v>157</v>
      </c>
      <c r="B22" s="32" t="s">
        <v>104</v>
      </c>
      <c r="C22" s="33">
        <v>6834</v>
      </c>
      <c r="D22" s="33">
        <v>6676</v>
      </c>
      <c r="E22" s="33">
        <v>6488</v>
      </c>
      <c r="F22" s="33">
        <v>6382</v>
      </c>
      <c r="G22" s="33">
        <v>6401</v>
      </c>
      <c r="H22" s="33">
        <v>6373</v>
      </c>
      <c r="I22" s="33">
        <v>6369</v>
      </c>
      <c r="J22" s="33">
        <v>6508</v>
      </c>
      <c r="K22" s="33">
        <v>6874</v>
      </c>
      <c r="L22" s="33">
        <v>7401</v>
      </c>
      <c r="M22" s="33">
        <v>9059</v>
      </c>
      <c r="N22" s="34">
        <v>9910</v>
      </c>
      <c r="O22" s="35">
        <v>10415</v>
      </c>
      <c r="P22" s="36">
        <v>11035</v>
      </c>
      <c r="Q22" s="37">
        <v>5.0779827761719707</v>
      </c>
      <c r="R22" s="37">
        <v>6.8462817412333727</v>
      </c>
      <c r="S22" s="38">
        <v>8.2372261411562722</v>
      </c>
      <c r="W22" s="33">
        <v>6834</v>
      </c>
      <c r="X22" s="36">
        <v>11035</v>
      </c>
      <c r="Y22" s="58">
        <f t="shared" si="0"/>
        <v>61.472051507170022</v>
      </c>
    </row>
    <row r="23" spans="1:25">
      <c r="A23" s="42">
        <v>158</v>
      </c>
      <c r="B23" s="32" t="s">
        <v>105</v>
      </c>
      <c r="C23" s="33">
        <v>4886</v>
      </c>
      <c r="D23" s="33">
        <v>4660</v>
      </c>
      <c r="E23" s="33">
        <v>4529</v>
      </c>
      <c r="F23" s="33">
        <v>4489</v>
      </c>
      <c r="G23" s="33">
        <v>4392</v>
      </c>
      <c r="H23" s="33">
        <v>4440</v>
      </c>
      <c r="I23" s="33">
        <v>4509</v>
      </c>
      <c r="J23" s="33">
        <v>4690</v>
      </c>
      <c r="K23" s="33">
        <v>5051</v>
      </c>
      <c r="L23" s="33">
        <v>5432</v>
      </c>
      <c r="M23" s="33">
        <v>6675</v>
      </c>
      <c r="N23" s="34">
        <v>7290</v>
      </c>
      <c r="O23" s="35">
        <v>7345</v>
      </c>
      <c r="P23" s="36">
        <v>7515</v>
      </c>
      <c r="Q23" s="37">
        <v>3.8636723074489963</v>
      </c>
      <c r="R23" s="37">
        <v>5.5173952934758352</v>
      </c>
      <c r="S23" s="38">
        <v>6.2645881960653558</v>
      </c>
      <c r="W23" s="33">
        <v>4886</v>
      </c>
      <c r="X23" s="36">
        <v>7515</v>
      </c>
      <c r="Y23" s="58">
        <f t="shared" si="0"/>
        <v>53.806794924273419</v>
      </c>
    </row>
    <row r="24" spans="1:25">
      <c r="A24" s="12">
        <v>159</v>
      </c>
      <c r="B24" s="32" t="s">
        <v>106</v>
      </c>
      <c r="C24" s="41" t="s">
        <v>96</v>
      </c>
      <c r="D24" s="41" t="s">
        <v>96</v>
      </c>
      <c r="E24" s="41" t="s">
        <v>96</v>
      </c>
      <c r="F24" s="41" t="s">
        <v>96</v>
      </c>
      <c r="G24" s="41" t="s">
        <v>96</v>
      </c>
      <c r="H24" s="41" t="s">
        <v>96</v>
      </c>
      <c r="I24" s="41" t="s">
        <v>96</v>
      </c>
      <c r="J24" s="41" t="s">
        <v>96</v>
      </c>
      <c r="K24" s="41" t="s">
        <v>96</v>
      </c>
      <c r="L24" s="41" t="s">
        <v>96</v>
      </c>
      <c r="M24" s="41" t="s">
        <v>96</v>
      </c>
      <c r="N24" s="34">
        <v>28035</v>
      </c>
      <c r="O24" s="35">
        <v>28955</v>
      </c>
      <c r="P24" s="36">
        <v>30170</v>
      </c>
      <c r="Q24" s="37" t="s">
        <v>96</v>
      </c>
      <c r="R24" s="37" t="s">
        <v>96</v>
      </c>
      <c r="S24" s="43">
        <v>9.1960960027310907</v>
      </c>
      <c r="U24" t="s">
        <v>153</v>
      </c>
      <c r="W24" s="41">
        <f>C15+C21</f>
        <v>20262</v>
      </c>
      <c r="X24" s="36">
        <v>30170</v>
      </c>
      <c r="Y24" s="58">
        <f t="shared" si="0"/>
        <v>48.899417629059315</v>
      </c>
    </row>
    <row r="25" spans="1:25">
      <c r="A25" s="12">
        <v>159016</v>
      </c>
      <c r="B25" s="32" t="s">
        <v>107</v>
      </c>
      <c r="C25" s="41" t="s">
        <v>96</v>
      </c>
      <c r="D25" s="41" t="s">
        <v>96</v>
      </c>
      <c r="E25" s="41" t="s">
        <v>96</v>
      </c>
      <c r="F25" s="41" t="s">
        <v>96</v>
      </c>
      <c r="G25" s="41" t="s">
        <v>96</v>
      </c>
      <c r="H25" s="41" t="s">
        <v>96</v>
      </c>
      <c r="I25" s="41" t="s">
        <v>96</v>
      </c>
      <c r="J25" s="41" t="s">
        <v>96</v>
      </c>
      <c r="K25" s="41" t="s">
        <v>96</v>
      </c>
      <c r="L25" s="34" t="s">
        <v>96</v>
      </c>
      <c r="M25" s="34" t="s">
        <v>96</v>
      </c>
      <c r="N25" s="34">
        <v>15650</v>
      </c>
      <c r="O25" s="35">
        <v>16270</v>
      </c>
      <c r="P25" s="36">
        <v>17265</v>
      </c>
      <c r="Q25" s="37" t="s">
        <v>96</v>
      </c>
      <c r="R25" s="37" t="s">
        <v>96</v>
      </c>
      <c r="S25" s="38">
        <v>14.411398903181109</v>
      </c>
      <c r="W25" s="41" t="s">
        <v>96</v>
      </c>
      <c r="X25" s="36">
        <v>17265</v>
      </c>
      <c r="Y25" s="40" t="s">
        <v>96</v>
      </c>
    </row>
    <row r="26" spans="1:25">
      <c r="A26" s="44" t="s">
        <v>108</v>
      </c>
      <c r="B26" s="32" t="s">
        <v>99</v>
      </c>
      <c r="C26" s="41" t="s">
        <v>96</v>
      </c>
      <c r="D26" s="41" t="s">
        <v>96</v>
      </c>
      <c r="E26" s="41" t="s">
        <v>96</v>
      </c>
      <c r="F26" s="41" t="s">
        <v>96</v>
      </c>
      <c r="G26" s="41" t="s">
        <v>96</v>
      </c>
      <c r="H26" s="41" t="s">
        <v>96</v>
      </c>
      <c r="I26" s="41" t="s">
        <v>96</v>
      </c>
      <c r="J26" s="41" t="s">
        <v>96</v>
      </c>
      <c r="K26" s="41" t="s">
        <v>96</v>
      </c>
      <c r="L26" s="34" t="s">
        <v>96</v>
      </c>
      <c r="M26" s="34" t="s">
        <v>96</v>
      </c>
      <c r="N26" s="34">
        <v>12385</v>
      </c>
      <c r="O26" s="40">
        <v>12685</v>
      </c>
      <c r="P26" s="40">
        <v>12905</v>
      </c>
      <c r="Q26" s="37" t="s">
        <v>96</v>
      </c>
      <c r="R26" s="37" t="s">
        <v>96</v>
      </c>
      <c r="S26" s="38">
        <v>6.196194417903425</v>
      </c>
      <c r="W26" s="41" t="s">
        <v>96</v>
      </c>
      <c r="X26" s="40">
        <v>12905</v>
      </c>
      <c r="Y26" s="40" t="s">
        <v>96</v>
      </c>
    </row>
    <row r="27" spans="1:25">
      <c r="A27" s="45">
        <v>1</v>
      </c>
      <c r="B27" s="3" t="s">
        <v>14</v>
      </c>
      <c r="C27" s="4">
        <v>99536</v>
      </c>
      <c r="D27" s="4">
        <v>97675</v>
      </c>
      <c r="E27" s="4">
        <v>95330</v>
      </c>
      <c r="F27" s="4">
        <v>93565</v>
      </c>
      <c r="G27" s="4">
        <v>93395</v>
      </c>
      <c r="H27" s="4">
        <v>93059</v>
      </c>
      <c r="I27" s="4">
        <v>94568</v>
      </c>
      <c r="J27" s="4">
        <v>97758</v>
      </c>
      <c r="K27" s="4">
        <v>104490</v>
      </c>
      <c r="L27" s="4">
        <v>112385</v>
      </c>
      <c r="M27" s="4">
        <v>130933</v>
      </c>
      <c r="N27" s="46">
        <v>145155</v>
      </c>
      <c r="O27" s="47">
        <v>151170</v>
      </c>
      <c r="P27" s="48">
        <v>158180</v>
      </c>
      <c r="Q27" s="49">
        <v>6.0308948852878181</v>
      </c>
      <c r="R27" s="49">
        <v>8.1927136389006385</v>
      </c>
      <c r="S27" s="50">
        <v>9.908569051789156</v>
      </c>
      <c r="W27" s="4">
        <v>99536</v>
      </c>
      <c r="X27" s="48">
        <v>158180</v>
      </c>
      <c r="Y27" s="58">
        <f t="shared" si="0"/>
        <v>58.917376627551846</v>
      </c>
    </row>
    <row r="28" spans="1:25">
      <c r="A28" s="7">
        <v>241</v>
      </c>
      <c r="B28" s="32" t="s">
        <v>109</v>
      </c>
      <c r="C28" s="33">
        <v>115165</v>
      </c>
      <c r="D28" s="33">
        <v>115063</v>
      </c>
      <c r="E28" s="33">
        <v>114709</v>
      </c>
      <c r="F28" s="33">
        <v>112514</v>
      </c>
      <c r="G28" s="33">
        <v>111911</v>
      </c>
      <c r="H28" s="33">
        <v>112021</v>
      </c>
      <c r="I28" s="33">
        <v>115062</v>
      </c>
      <c r="J28" s="33">
        <v>119366</v>
      </c>
      <c r="K28" s="33">
        <v>126962</v>
      </c>
      <c r="L28" s="33">
        <v>136533</v>
      </c>
      <c r="M28" s="33">
        <v>154696</v>
      </c>
      <c r="N28" s="34">
        <v>168735</v>
      </c>
      <c r="O28" s="35">
        <v>175170</v>
      </c>
      <c r="P28" s="36">
        <v>181570</v>
      </c>
      <c r="Q28" s="37">
        <v>10.204750727265155</v>
      </c>
      <c r="R28" s="37">
        <v>13.516694466749557</v>
      </c>
      <c r="S28" s="38">
        <v>15.684712825580672</v>
      </c>
      <c r="W28" s="33">
        <v>115165</v>
      </c>
      <c r="X28" s="36">
        <v>181570</v>
      </c>
      <c r="Y28" s="58">
        <f t="shared" si="0"/>
        <v>57.66074762297572</v>
      </c>
    </row>
    <row r="29" spans="1:25">
      <c r="A29" s="7">
        <v>241001</v>
      </c>
      <c r="B29" s="32" t="s">
        <v>110</v>
      </c>
      <c r="C29" s="33">
        <v>75016</v>
      </c>
      <c r="D29" s="33">
        <v>74898</v>
      </c>
      <c r="E29" s="33">
        <v>74977</v>
      </c>
      <c r="F29" s="33">
        <v>74111</v>
      </c>
      <c r="G29" s="33">
        <v>73483</v>
      </c>
      <c r="H29" s="33">
        <v>73448</v>
      </c>
      <c r="I29" s="33">
        <v>75793</v>
      </c>
      <c r="J29" s="33">
        <v>78442</v>
      </c>
      <c r="K29" s="33">
        <v>82727</v>
      </c>
      <c r="L29" s="33">
        <v>88541</v>
      </c>
      <c r="M29" s="33">
        <v>97357</v>
      </c>
      <c r="N29" s="34">
        <v>104465</v>
      </c>
      <c r="O29" s="35">
        <v>107965</v>
      </c>
      <c r="P29" s="36">
        <v>111255</v>
      </c>
      <c r="Q29" s="37">
        <v>14.545623767521315</v>
      </c>
      <c r="R29" s="37">
        <v>18.294582674857139</v>
      </c>
      <c r="S29" s="38">
        <v>20.676754610941366</v>
      </c>
      <c r="W29" s="33">
        <v>75016</v>
      </c>
      <c r="X29" s="36">
        <v>111255</v>
      </c>
      <c r="Y29" s="58">
        <f t="shared" si="0"/>
        <v>48.30836088301163</v>
      </c>
    </row>
    <row r="30" spans="1:25">
      <c r="A30" s="44" t="s">
        <v>65</v>
      </c>
      <c r="B30" s="32" t="s">
        <v>111</v>
      </c>
      <c r="C30" s="33">
        <f t="shared" ref="C30:M30" si="1">C28-C29</f>
        <v>40149</v>
      </c>
      <c r="D30" s="33">
        <f t="shared" si="1"/>
        <v>40165</v>
      </c>
      <c r="E30" s="33">
        <f t="shared" si="1"/>
        <v>39732</v>
      </c>
      <c r="F30" s="33">
        <f t="shared" si="1"/>
        <v>38403</v>
      </c>
      <c r="G30" s="33">
        <f t="shared" si="1"/>
        <v>38428</v>
      </c>
      <c r="H30" s="33">
        <f t="shared" si="1"/>
        <v>38573</v>
      </c>
      <c r="I30" s="33">
        <f t="shared" si="1"/>
        <v>39269</v>
      </c>
      <c r="J30" s="33">
        <f t="shared" si="1"/>
        <v>40924</v>
      </c>
      <c r="K30" s="33">
        <f t="shared" si="1"/>
        <v>44235</v>
      </c>
      <c r="L30" s="33">
        <f t="shared" si="1"/>
        <v>47992</v>
      </c>
      <c r="M30" s="33">
        <f t="shared" si="1"/>
        <v>57339</v>
      </c>
      <c r="N30" s="51">
        <v>64270</v>
      </c>
      <c r="O30" s="40">
        <v>67205</v>
      </c>
      <c r="P30" s="40">
        <v>70315</v>
      </c>
      <c r="Q30" s="52">
        <v>6.5515800879222734</v>
      </c>
      <c r="R30" s="52">
        <v>9.3642519083221458</v>
      </c>
      <c r="S30" s="38">
        <v>11.349256564378361</v>
      </c>
      <c r="W30" s="33">
        <f t="shared" ref="W30" si="2">W28-W29</f>
        <v>40149</v>
      </c>
      <c r="X30" s="40">
        <v>70315</v>
      </c>
      <c r="Y30" s="58">
        <f t="shared" si="0"/>
        <v>75.135121671772652</v>
      </c>
    </row>
    <row r="31" spans="1:25">
      <c r="A31" s="12">
        <v>251</v>
      </c>
      <c r="B31" s="32" t="s">
        <v>112</v>
      </c>
      <c r="C31" s="33">
        <v>8256</v>
      </c>
      <c r="D31" s="33">
        <v>8139</v>
      </c>
      <c r="E31" s="33">
        <v>8229</v>
      </c>
      <c r="F31" s="33">
        <v>8105</v>
      </c>
      <c r="G31" s="33">
        <v>8099</v>
      </c>
      <c r="H31" s="33">
        <v>8183</v>
      </c>
      <c r="I31" s="33">
        <v>8386</v>
      </c>
      <c r="J31" s="33">
        <v>9184</v>
      </c>
      <c r="K31" s="33">
        <v>10761</v>
      </c>
      <c r="L31" s="33">
        <v>11631</v>
      </c>
      <c r="M31" s="33">
        <v>13826</v>
      </c>
      <c r="N31" s="34">
        <v>15540</v>
      </c>
      <c r="O31" s="35">
        <v>16065</v>
      </c>
      <c r="P31" s="36">
        <v>17565</v>
      </c>
      <c r="Q31" s="37">
        <v>3.8302373485256185</v>
      </c>
      <c r="R31" s="37">
        <v>6.4614723146521102</v>
      </c>
      <c r="S31" s="38">
        <v>8.0987246756360491</v>
      </c>
      <c r="W31" s="33">
        <v>8256</v>
      </c>
      <c r="X31" s="36">
        <v>17565</v>
      </c>
      <c r="Y31" s="58">
        <f t="shared" si="0"/>
        <v>112.75436046511626</v>
      </c>
    </row>
    <row r="32" spans="1:25">
      <c r="A32" s="12">
        <v>252</v>
      </c>
      <c r="B32" s="32" t="s">
        <v>113</v>
      </c>
      <c r="C32" s="33">
        <v>11014</v>
      </c>
      <c r="D32" s="33">
        <v>10617</v>
      </c>
      <c r="E32" s="33">
        <v>10381</v>
      </c>
      <c r="F32" s="33">
        <v>10213</v>
      </c>
      <c r="G32" s="33">
        <v>10154</v>
      </c>
      <c r="H32" s="33">
        <v>10394</v>
      </c>
      <c r="I32" s="33">
        <v>10319</v>
      </c>
      <c r="J32" s="33">
        <v>10342</v>
      </c>
      <c r="K32" s="33">
        <v>10719</v>
      </c>
      <c r="L32" s="33">
        <v>11665</v>
      </c>
      <c r="M32" s="33">
        <v>13461</v>
      </c>
      <c r="N32" s="34">
        <v>15065</v>
      </c>
      <c r="O32" s="35">
        <v>15795</v>
      </c>
      <c r="P32" s="36">
        <v>16535</v>
      </c>
      <c r="Q32" s="37">
        <v>6.8906406406406413</v>
      </c>
      <c r="R32" s="37">
        <v>9.0780342727658976</v>
      </c>
      <c r="S32" s="38">
        <v>11.13025801196831</v>
      </c>
      <c r="W32" s="33">
        <v>11014</v>
      </c>
      <c r="X32" s="36">
        <v>16535</v>
      </c>
      <c r="Y32" s="58">
        <f t="shared" si="0"/>
        <v>50.127110949700381</v>
      </c>
    </row>
    <row r="33" spans="1:25">
      <c r="A33" s="12">
        <v>254</v>
      </c>
      <c r="B33" s="32" t="s">
        <v>114</v>
      </c>
      <c r="C33" s="33">
        <v>14631</v>
      </c>
      <c r="D33" s="33">
        <v>14237</v>
      </c>
      <c r="E33" s="33">
        <v>13889</v>
      </c>
      <c r="F33" s="33">
        <v>13669</v>
      </c>
      <c r="G33" s="33">
        <v>13466</v>
      </c>
      <c r="H33" s="33">
        <v>13637</v>
      </c>
      <c r="I33" s="33">
        <v>13859</v>
      </c>
      <c r="J33" s="33">
        <v>14417</v>
      </c>
      <c r="K33" s="33">
        <v>15353</v>
      </c>
      <c r="L33" s="33">
        <v>16412</v>
      </c>
      <c r="M33" s="33">
        <v>19567</v>
      </c>
      <c r="N33" s="34">
        <v>21915</v>
      </c>
      <c r="O33" s="35">
        <v>22775</v>
      </c>
      <c r="P33" s="36">
        <v>24090</v>
      </c>
      <c r="Q33" s="37">
        <v>5.0340107967506524</v>
      </c>
      <c r="R33" s="37">
        <v>7.0624966161953404</v>
      </c>
      <c r="S33" s="38">
        <v>8.7095164754116148</v>
      </c>
      <c r="W33" s="33">
        <v>14631</v>
      </c>
      <c r="X33" s="36">
        <v>24090</v>
      </c>
      <c r="Y33" s="58">
        <f t="shared" si="0"/>
        <v>64.65039983596472</v>
      </c>
    </row>
    <row r="34" spans="1:25">
      <c r="A34" s="12">
        <v>254021</v>
      </c>
      <c r="B34" s="32" t="s">
        <v>115</v>
      </c>
      <c r="C34" s="41" t="s">
        <v>96</v>
      </c>
      <c r="D34" s="41" t="s">
        <v>96</v>
      </c>
      <c r="E34" s="41" t="s">
        <v>96</v>
      </c>
      <c r="F34" s="41" t="s">
        <v>96</v>
      </c>
      <c r="G34" s="41" t="s">
        <v>96</v>
      </c>
      <c r="H34" s="41" t="s">
        <v>96</v>
      </c>
      <c r="I34" s="41" t="s">
        <v>96</v>
      </c>
      <c r="J34" s="41" t="s">
        <v>96</v>
      </c>
      <c r="K34" s="41" t="s">
        <v>96</v>
      </c>
      <c r="L34" s="33">
        <v>9796</v>
      </c>
      <c r="M34" s="33">
        <v>11180</v>
      </c>
      <c r="N34" s="34">
        <v>12505</v>
      </c>
      <c r="O34" s="35">
        <v>13285</v>
      </c>
      <c r="P34" s="36">
        <v>14425</v>
      </c>
      <c r="Q34" s="37" t="s">
        <v>96</v>
      </c>
      <c r="R34" s="37">
        <v>10.99668525676965</v>
      </c>
      <c r="S34" s="38">
        <v>14.143543484655357</v>
      </c>
      <c r="W34" s="41" t="s">
        <v>96</v>
      </c>
      <c r="X34" s="36">
        <v>14425</v>
      </c>
      <c r="Y34" s="40" t="s">
        <v>96</v>
      </c>
    </row>
    <row r="35" spans="1:25">
      <c r="A35" s="53" t="s">
        <v>116</v>
      </c>
      <c r="B35" s="32" t="s">
        <v>117</v>
      </c>
      <c r="C35" s="41" t="s">
        <v>96</v>
      </c>
      <c r="D35" s="41" t="s">
        <v>96</v>
      </c>
      <c r="E35" s="41" t="s">
        <v>96</v>
      </c>
      <c r="F35" s="41" t="s">
        <v>96</v>
      </c>
      <c r="G35" s="41" t="s">
        <v>96</v>
      </c>
      <c r="H35" s="41" t="s">
        <v>96</v>
      </c>
      <c r="I35" s="41" t="s">
        <v>96</v>
      </c>
      <c r="J35" s="41" t="s">
        <v>96</v>
      </c>
      <c r="K35" s="41" t="s">
        <v>96</v>
      </c>
      <c r="L35" s="33">
        <f>L33-L34</f>
        <v>6616</v>
      </c>
      <c r="M35" s="33">
        <f>M33-M34</f>
        <v>8387</v>
      </c>
      <c r="N35" s="34">
        <v>9410</v>
      </c>
      <c r="O35" s="40">
        <v>9490</v>
      </c>
      <c r="P35" s="40">
        <v>9665</v>
      </c>
      <c r="Q35" s="37" t="s">
        <v>96</v>
      </c>
      <c r="R35" s="37">
        <v>4.7819691198941774</v>
      </c>
      <c r="S35" s="38">
        <v>5.5353829236443612</v>
      </c>
      <c r="W35" s="41" t="s">
        <v>96</v>
      </c>
      <c r="X35" s="40">
        <v>9665</v>
      </c>
      <c r="Y35" s="40" t="s">
        <v>96</v>
      </c>
    </row>
    <row r="36" spans="1:25">
      <c r="A36" s="12">
        <v>255</v>
      </c>
      <c r="B36" s="32" t="s">
        <v>118</v>
      </c>
      <c r="C36" s="33">
        <v>3433</v>
      </c>
      <c r="D36" s="33">
        <v>3274</v>
      </c>
      <c r="E36" s="33">
        <v>3213</v>
      </c>
      <c r="F36" s="33">
        <v>3109</v>
      </c>
      <c r="G36" s="33">
        <v>3033</v>
      </c>
      <c r="H36" s="33">
        <v>3063</v>
      </c>
      <c r="I36" s="33">
        <v>3100</v>
      </c>
      <c r="J36" s="33">
        <v>3072</v>
      </c>
      <c r="K36" s="33">
        <v>3094</v>
      </c>
      <c r="L36" s="33">
        <v>3131</v>
      </c>
      <c r="M36" s="33">
        <v>3855</v>
      </c>
      <c r="N36" s="34">
        <v>4300</v>
      </c>
      <c r="O36" s="35">
        <v>4350</v>
      </c>
      <c r="P36" s="36">
        <v>4330</v>
      </c>
      <c r="Q36" s="37">
        <v>4.4059139094945969</v>
      </c>
      <c r="R36" s="37">
        <v>5.3796452643771193</v>
      </c>
      <c r="S36" s="38">
        <v>6.1007396970764356</v>
      </c>
      <c r="W36" s="33">
        <v>3433</v>
      </c>
      <c r="X36" s="36">
        <v>4330</v>
      </c>
      <c r="Y36" s="58">
        <f t="shared" si="0"/>
        <v>26.128750364113017</v>
      </c>
    </row>
    <row r="37" spans="1:25">
      <c r="A37" s="12">
        <v>256</v>
      </c>
      <c r="B37" s="32" t="s">
        <v>119</v>
      </c>
      <c r="C37" s="33">
        <v>5488</v>
      </c>
      <c r="D37" s="33">
        <v>5402</v>
      </c>
      <c r="E37" s="33">
        <v>5316</v>
      </c>
      <c r="F37" s="33">
        <v>5301</v>
      </c>
      <c r="G37" s="33">
        <v>5184</v>
      </c>
      <c r="H37" s="33">
        <v>5160</v>
      </c>
      <c r="I37" s="33">
        <v>5252</v>
      </c>
      <c r="J37" s="33">
        <v>5374</v>
      </c>
      <c r="K37" s="33">
        <v>5829</v>
      </c>
      <c r="L37" s="33">
        <v>6299</v>
      </c>
      <c r="M37" s="33">
        <v>7452</v>
      </c>
      <c r="N37" s="34">
        <v>9380</v>
      </c>
      <c r="O37" s="35">
        <v>10010</v>
      </c>
      <c r="P37" s="36">
        <v>10430</v>
      </c>
      <c r="Q37" s="37">
        <v>4.3600540239930092</v>
      </c>
      <c r="R37" s="37">
        <v>6.1774653491610847</v>
      </c>
      <c r="S37" s="38">
        <v>8.592424167531675</v>
      </c>
      <c r="W37" s="33">
        <v>5488</v>
      </c>
      <c r="X37" s="36">
        <v>10430</v>
      </c>
      <c r="Y37" s="58">
        <f t="shared" si="0"/>
        <v>90.051020408163254</v>
      </c>
    </row>
    <row r="38" spans="1:25">
      <c r="A38" s="12">
        <v>257</v>
      </c>
      <c r="B38" s="32" t="s">
        <v>120</v>
      </c>
      <c r="C38" s="33">
        <v>9608</v>
      </c>
      <c r="D38" s="33">
        <v>9138</v>
      </c>
      <c r="E38" s="33">
        <v>8895</v>
      </c>
      <c r="F38" s="33">
        <v>8498</v>
      </c>
      <c r="G38" s="33">
        <v>8456</v>
      </c>
      <c r="H38" s="33">
        <v>8342</v>
      </c>
      <c r="I38" s="33">
        <v>8341</v>
      </c>
      <c r="J38" s="33">
        <v>8491</v>
      </c>
      <c r="K38" s="33">
        <v>8854</v>
      </c>
      <c r="L38" s="33">
        <v>9526</v>
      </c>
      <c r="M38" s="33">
        <v>10716</v>
      </c>
      <c r="N38" s="34">
        <v>12600</v>
      </c>
      <c r="O38" s="35">
        <v>13545</v>
      </c>
      <c r="P38" s="36">
        <v>13985</v>
      </c>
      <c r="Q38" s="37">
        <v>5.8034392988517549</v>
      </c>
      <c r="R38" s="37">
        <v>6.8601718243857466</v>
      </c>
      <c r="S38" s="38">
        <v>8.86355137817608</v>
      </c>
      <c r="W38" s="33">
        <v>9608</v>
      </c>
      <c r="X38" s="36">
        <v>13985</v>
      </c>
      <c r="Y38" s="58">
        <f t="shared" si="0"/>
        <v>45.555786844296421</v>
      </c>
    </row>
    <row r="39" spans="1:25">
      <c r="A39" s="45">
        <v>2</v>
      </c>
      <c r="B39" s="3" t="s">
        <v>24</v>
      </c>
      <c r="C39" s="4">
        <v>167595</v>
      </c>
      <c r="D39" s="4">
        <v>165870</v>
      </c>
      <c r="E39" s="4">
        <v>164632</v>
      </c>
      <c r="F39" s="4">
        <v>161409</v>
      </c>
      <c r="G39" s="4">
        <v>160303</v>
      </c>
      <c r="H39" s="4">
        <v>160800</v>
      </c>
      <c r="I39" s="4">
        <v>164319</v>
      </c>
      <c r="J39" s="4">
        <v>170246</v>
      </c>
      <c r="K39" s="4">
        <v>181572</v>
      </c>
      <c r="L39" s="4">
        <v>195197</v>
      </c>
      <c r="M39" s="4">
        <v>223573</v>
      </c>
      <c r="N39" s="46">
        <v>247535</v>
      </c>
      <c r="O39" s="47">
        <v>257705</v>
      </c>
      <c r="P39" s="48">
        <v>268505</v>
      </c>
      <c r="Q39" s="49">
        <v>7.7449756668341099</v>
      </c>
      <c r="R39" s="49">
        <v>10.485112250209868</v>
      </c>
      <c r="S39" s="50">
        <v>12.489737441302816</v>
      </c>
      <c r="W39" s="4">
        <v>167595</v>
      </c>
      <c r="X39" s="48">
        <v>268505</v>
      </c>
      <c r="Y39" s="58">
        <f t="shared" si="0"/>
        <v>60.21062680867567</v>
      </c>
    </row>
    <row r="40" spans="1:25">
      <c r="A40" s="12">
        <v>351</v>
      </c>
      <c r="B40" s="32" t="s">
        <v>121</v>
      </c>
      <c r="C40" s="33">
        <v>7805</v>
      </c>
      <c r="D40" s="33">
        <v>7594</v>
      </c>
      <c r="E40" s="33">
        <v>7394</v>
      </c>
      <c r="F40" s="33">
        <v>7449</v>
      </c>
      <c r="G40" s="33">
        <v>7472</v>
      </c>
      <c r="H40" s="33">
        <v>7584</v>
      </c>
      <c r="I40" s="33">
        <v>7689</v>
      </c>
      <c r="J40" s="33">
        <v>7959</v>
      </c>
      <c r="K40" s="33">
        <v>8519</v>
      </c>
      <c r="L40" s="33">
        <v>9503</v>
      </c>
      <c r="M40" s="33">
        <v>10974</v>
      </c>
      <c r="N40" s="34">
        <v>12675</v>
      </c>
      <c r="O40" s="35">
        <v>13430</v>
      </c>
      <c r="P40" s="36">
        <v>14130</v>
      </c>
      <c r="Q40" s="37">
        <v>4.2780250378198241</v>
      </c>
      <c r="R40" s="37">
        <v>6.166173140567845</v>
      </c>
      <c r="S40" s="38">
        <v>7.8966781419054861</v>
      </c>
      <c r="W40" s="33">
        <v>7805</v>
      </c>
      <c r="X40" s="36">
        <v>14130</v>
      </c>
      <c r="Y40" s="58">
        <f t="shared" si="0"/>
        <v>81.037796284433057</v>
      </c>
    </row>
    <row r="41" spans="1:25">
      <c r="A41" s="12">
        <v>352</v>
      </c>
      <c r="B41" s="32" t="s">
        <v>122</v>
      </c>
      <c r="C41" s="33">
        <v>8730</v>
      </c>
      <c r="D41" s="33">
        <v>8486</v>
      </c>
      <c r="E41" s="33">
        <v>8328</v>
      </c>
      <c r="F41" s="33">
        <v>8238</v>
      </c>
      <c r="G41" s="33">
        <v>8184</v>
      </c>
      <c r="H41" s="33">
        <v>8131</v>
      </c>
      <c r="I41" s="33">
        <v>8134</v>
      </c>
      <c r="J41" s="33">
        <v>8167</v>
      </c>
      <c r="K41" s="33">
        <v>8660</v>
      </c>
      <c r="L41" s="33">
        <v>9787</v>
      </c>
      <c r="M41" s="33">
        <v>11863</v>
      </c>
      <c r="N41" s="34">
        <v>13215</v>
      </c>
      <c r="O41" s="35">
        <v>13215</v>
      </c>
      <c r="P41" s="36">
        <v>13335</v>
      </c>
      <c r="Q41" s="37">
        <v>4.2528108497827315</v>
      </c>
      <c r="R41" s="37">
        <v>5.9882990161683569</v>
      </c>
      <c r="S41" s="38">
        <v>6.7276112061267419</v>
      </c>
      <c r="W41" s="33">
        <v>8730</v>
      </c>
      <c r="X41" s="36">
        <v>13335</v>
      </c>
      <c r="Y41" s="58">
        <f t="shared" si="0"/>
        <v>52.749140893470781</v>
      </c>
    </row>
    <row r="42" spans="1:25">
      <c r="A42" s="12">
        <v>353</v>
      </c>
      <c r="B42" s="32" t="s">
        <v>123</v>
      </c>
      <c r="C42" s="33">
        <v>11011</v>
      </c>
      <c r="D42" s="33">
        <v>10667</v>
      </c>
      <c r="E42" s="33">
        <v>10514</v>
      </c>
      <c r="F42" s="33">
        <v>10670</v>
      </c>
      <c r="G42" s="33">
        <v>10975</v>
      </c>
      <c r="H42" s="33">
        <v>11183</v>
      </c>
      <c r="I42" s="33">
        <v>11025</v>
      </c>
      <c r="J42" s="33">
        <v>11307</v>
      </c>
      <c r="K42" s="33">
        <v>11651</v>
      </c>
      <c r="L42" s="33">
        <v>12035</v>
      </c>
      <c r="M42" s="33">
        <v>13092</v>
      </c>
      <c r="N42" s="51">
        <v>16015</v>
      </c>
      <c r="O42" s="35">
        <v>17475</v>
      </c>
      <c r="P42" s="36">
        <v>18930</v>
      </c>
      <c r="Q42" s="52">
        <v>4.5532550128811096</v>
      </c>
      <c r="R42" s="52">
        <v>5.2764365916766751</v>
      </c>
      <c r="S42" s="38">
        <v>7.4888438775833146</v>
      </c>
      <c r="W42" s="33">
        <v>11011</v>
      </c>
      <c r="X42" s="36">
        <v>18930</v>
      </c>
      <c r="Y42" s="58">
        <f t="shared" si="0"/>
        <v>71.918990100808287</v>
      </c>
    </row>
    <row r="43" spans="1:25">
      <c r="A43" s="12">
        <v>354</v>
      </c>
      <c r="B43" s="32" t="s">
        <v>124</v>
      </c>
      <c r="C43" s="33">
        <v>1273</v>
      </c>
      <c r="D43" s="33">
        <v>1267</v>
      </c>
      <c r="E43" s="33">
        <v>1301</v>
      </c>
      <c r="F43" s="33">
        <v>1372</v>
      </c>
      <c r="G43" s="33">
        <v>1464</v>
      </c>
      <c r="H43" s="33">
        <v>1487</v>
      </c>
      <c r="I43" s="33">
        <v>1456</v>
      </c>
      <c r="J43" s="33">
        <v>1601</v>
      </c>
      <c r="K43" s="33">
        <v>1882</v>
      </c>
      <c r="L43" s="33">
        <v>2244</v>
      </c>
      <c r="M43" s="33">
        <v>2767</v>
      </c>
      <c r="N43" s="34">
        <v>2825</v>
      </c>
      <c r="O43" s="35">
        <v>2585</v>
      </c>
      <c r="P43" s="36">
        <v>2665</v>
      </c>
      <c r="Q43" s="37">
        <v>2.4789686867113256</v>
      </c>
      <c r="R43" s="37">
        <v>5.5198691350143632</v>
      </c>
      <c r="S43" s="38">
        <v>5.5034693540393187</v>
      </c>
      <c r="W43" s="33">
        <v>1273</v>
      </c>
      <c r="X43" s="36">
        <v>2665</v>
      </c>
      <c r="Y43" s="58">
        <f>X43/W43*100-100</f>
        <v>109.34799685781621</v>
      </c>
    </row>
    <row r="44" spans="1:25">
      <c r="A44" s="12">
        <v>355</v>
      </c>
      <c r="B44" s="32" t="s">
        <v>125</v>
      </c>
      <c r="C44" s="33">
        <v>6903</v>
      </c>
      <c r="D44" s="33">
        <v>6746</v>
      </c>
      <c r="E44" s="33">
        <v>6556</v>
      </c>
      <c r="F44" s="33">
        <v>6390</v>
      </c>
      <c r="G44" s="33">
        <v>6394</v>
      </c>
      <c r="H44" s="33">
        <v>6385</v>
      </c>
      <c r="I44" s="33">
        <v>6645</v>
      </c>
      <c r="J44" s="33">
        <v>6993</v>
      </c>
      <c r="K44" s="33">
        <v>7514</v>
      </c>
      <c r="L44" s="33">
        <v>8364</v>
      </c>
      <c r="M44" s="33">
        <v>9418</v>
      </c>
      <c r="N44" s="34">
        <v>116020</v>
      </c>
      <c r="O44" s="35">
        <v>12105</v>
      </c>
      <c r="P44" s="36">
        <v>12760</v>
      </c>
      <c r="Q44" s="37">
        <v>3.934656095211496</v>
      </c>
      <c r="R44" s="37">
        <v>5.2114055522662257</v>
      </c>
      <c r="S44" s="38">
        <v>6.9585323822611951</v>
      </c>
      <c r="W44" s="33">
        <v>6903</v>
      </c>
      <c r="X44" s="36">
        <v>12760</v>
      </c>
      <c r="Y44" s="58">
        <f t="shared" si="0"/>
        <v>84.847167898015357</v>
      </c>
    </row>
    <row r="45" spans="1:25">
      <c r="A45" s="12">
        <v>356</v>
      </c>
      <c r="B45" s="32" t="s">
        <v>126</v>
      </c>
      <c r="C45" s="33">
        <v>3984</v>
      </c>
      <c r="D45" s="33">
        <v>3951</v>
      </c>
      <c r="E45" s="33">
        <v>3915</v>
      </c>
      <c r="F45" s="33">
        <v>3854</v>
      </c>
      <c r="G45" s="33">
        <v>3793</v>
      </c>
      <c r="H45" s="33">
        <v>3766</v>
      </c>
      <c r="I45" s="33">
        <v>3961</v>
      </c>
      <c r="J45" s="33">
        <v>4181</v>
      </c>
      <c r="K45" s="33">
        <v>4489</v>
      </c>
      <c r="L45" s="33">
        <v>5090</v>
      </c>
      <c r="M45" s="33">
        <v>6083</v>
      </c>
      <c r="N45" s="34">
        <v>6210</v>
      </c>
      <c r="O45" s="35">
        <v>6360</v>
      </c>
      <c r="P45" s="36">
        <v>6560</v>
      </c>
      <c r="Q45" s="37">
        <v>3.5337632272199113</v>
      </c>
      <c r="R45" s="37">
        <v>5.3557435793588608</v>
      </c>
      <c r="S45" s="38">
        <v>5.7788701251794885</v>
      </c>
      <c r="W45" s="33">
        <v>3984</v>
      </c>
      <c r="X45" s="36">
        <v>6560</v>
      </c>
      <c r="Y45" s="58">
        <f t="shared" si="0"/>
        <v>64.658634538152626</v>
      </c>
    </row>
    <row r="46" spans="1:25">
      <c r="A46" s="12">
        <v>357</v>
      </c>
      <c r="B46" s="32" t="s">
        <v>127</v>
      </c>
      <c r="C46" s="33">
        <v>6581</v>
      </c>
      <c r="D46" s="33">
        <v>6516</v>
      </c>
      <c r="E46" s="33">
        <v>6495</v>
      </c>
      <c r="F46" s="33">
        <v>6402</v>
      </c>
      <c r="G46" s="33">
        <v>6292</v>
      </c>
      <c r="H46" s="33">
        <v>6172</v>
      </c>
      <c r="I46" s="33">
        <v>6347</v>
      </c>
      <c r="J46" s="33">
        <v>6657</v>
      </c>
      <c r="K46" s="33">
        <v>7204</v>
      </c>
      <c r="L46" s="33">
        <v>7962</v>
      </c>
      <c r="M46" s="33">
        <v>9727</v>
      </c>
      <c r="N46" s="34">
        <v>10720</v>
      </c>
      <c r="O46" s="35">
        <v>10845</v>
      </c>
      <c r="P46" s="36">
        <v>11145</v>
      </c>
      <c r="Q46" s="37">
        <v>3.9915087187263074</v>
      </c>
      <c r="R46" s="37">
        <v>5.9582366020838817</v>
      </c>
      <c r="S46" s="38">
        <v>6.8183903826741306</v>
      </c>
      <c r="W46" s="33">
        <v>6581</v>
      </c>
      <c r="X46" s="36">
        <v>11145</v>
      </c>
      <c r="Y46" s="58">
        <f t="shared" si="0"/>
        <v>69.351162437319545</v>
      </c>
    </row>
    <row r="47" spans="1:25">
      <c r="A47" s="12">
        <v>358</v>
      </c>
      <c r="B47" s="32" t="s">
        <v>128</v>
      </c>
      <c r="C47" s="33">
        <v>5949</v>
      </c>
      <c r="D47" s="33">
        <v>5987</v>
      </c>
      <c r="E47" s="33">
        <v>5929</v>
      </c>
      <c r="F47" s="33">
        <v>5739</v>
      </c>
      <c r="G47" s="33">
        <v>5804</v>
      </c>
      <c r="H47" s="33">
        <v>5915</v>
      </c>
      <c r="I47" s="33">
        <v>5996</v>
      </c>
      <c r="J47" s="33">
        <v>6350</v>
      </c>
      <c r="K47" s="33">
        <v>7260</v>
      </c>
      <c r="L47" s="33">
        <v>7825</v>
      </c>
      <c r="M47" s="33">
        <v>9386</v>
      </c>
      <c r="N47" s="34">
        <v>11140</v>
      </c>
      <c r="O47" s="35">
        <v>10920</v>
      </c>
      <c r="P47" s="36">
        <v>11545</v>
      </c>
      <c r="Q47" s="37">
        <v>4.1695285888504188</v>
      </c>
      <c r="R47" s="37">
        <v>6.6916671419608731</v>
      </c>
      <c r="S47" s="38">
        <v>8.2608851203892524</v>
      </c>
      <c r="W47" s="33">
        <v>5949</v>
      </c>
      <c r="X47" s="36">
        <v>11545</v>
      </c>
      <c r="Y47" s="58">
        <f t="shared" si="0"/>
        <v>94.06622961842325</v>
      </c>
    </row>
    <row r="48" spans="1:25">
      <c r="A48" s="12">
        <v>359</v>
      </c>
      <c r="B48" s="32" t="s">
        <v>129</v>
      </c>
      <c r="C48" s="33">
        <v>8004</v>
      </c>
      <c r="D48" s="33">
        <v>7920</v>
      </c>
      <c r="E48" s="33">
        <v>7999</v>
      </c>
      <c r="F48" s="33">
        <v>8070</v>
      </c>
      <c r="G48" s="33">
        <v>8139</v>
      </c>
      <c r="H48" s="33">
        <v>8248</v>
      </c>
      <c r="I48" s="33">
        <v>8854</v>
      </c>
      <c r="J48" s="33">
        <v>9454</v>
      </c>
      <c r="K48" s="33">
        <v>10570</v>
      </c>
      <c r="L48" s="33">
        <v>11524</v>
      </c>
      <c r="M48" s="33">
        <v>14684</v>
      </c>
      <c r="N48" s="34">
        <v>16345</v>
      </c>
      <c r="O48" s="35">
        <v>17280</v>
      </c>
      <c r="P48" s="36">
        <v>18555</v>
      </c>
      <c r="Q48" s="37">
        <v>4.07380073800738</v>
      </c>
      <c r="R48" s="37">
        <v>7.3400181950873264</v>
      </c>
      <c r="S48" s="38">
        <v>9.1358036848480069</v>
      </c>
      <c r="W48" s="33">
        <v>8004</v>
      </c>
      <c r="X48" s="36">
        <v>18555</v>
      </c>
      <c r="Y48" s="58">
        <f t="shared" si="0"/>
        <v>131.82158920539729</v>
      </c>
    </row>
    <row r="49" spans="1:25">
      <c r="A49" s="12">
        <v>360</v>
      </c>
      <c r="B49" s="32" t="s">
        <v>130</v>
      </c>
      <c r="C49" s="33">
        <v>2786</v>
      </c>
      <c r="D49" s="33">
        <v>2742</v>
      </c>
      <c r="E49" s="33">
        <v>2695</v>
      </c>
      <c r="F49" s="33">
        <v>2550</v>
      </c>
      <c r="G49" s="33">
        <v>2527</v>
      </c>
      <c r="H49" s="33">
        <v>2555</v>
      </c>
      <c r="I49" s="33">
        <v>2563</v>
      </c>
      <c r="J49" s="33">
        <v>2634</v>
      </c>
      <c r="K49" s="33">
        <v>3031</v>
      </c>
      <c r="L49" s="33">
        <v>3588</v>
      </c>
      <c r="M49" s="33">
        <v>4184</v>
      </c>
      <c r="N49" s="34">
        <v>5020</v>
      </c>
      <c r="O49" s="35">
        <v>5335</v>
      </c>
      <c r="P49" s="36">
        <v>5605</v>
      </c>
      <c r="Q49" s="37">
        <v>2.8739426449350116</v>
      </c>
      <c r="R49" s="37">
        <v>4.4925964501616003</v>
      </c>
      <c r="S49" s="38">
        <v>6.054746575638422</v>
      </c>
      <c r="W49" s="33">
        <v>2786</v>
      </c>
      <c r="X49" s="36">
        <v>5605</v>
      </c>
      <c r="Y49" s="58">
        <f t="shared" si="0"/>
        <v>101.18449389806173</v>
      </c>
    </row>
    <row r="50" spans="1:25">
      <c r="A50" s="12">
        <v>361</v>
      </c>
      <c r="B50" s="32" t="s">
        <v>131</v>
      </c>
      <c r="C50" s="33">
        <v>6736</v>
      </c>
      <c r="D50" s="33">
        <v>6710</v>
      </c>
      <c r="E50" s="33">
        <v>6576</v>
      </c>
      <c r="F50" s="33">
        <v>6545</v>
      </c>
      <c r="G50" s="33">
        <v>6485</v>
      </c>
      <c r="H50" s="33">
        <v>6525</v>
      </c>
      <c r="I50" s="33">
        <v>6554</v>
      </c>
      <c r="J50" s="33">
        <v>6669</v>
      </c>
      <c r="K50" s="33">
        <v>7060</v>
      </c>
      <c r="L50" s="33">
        <v>7644</v>
      </c>
      <c r="M50" s="33">
        <v>9177</v>
      </c>
      <c r="N50" s="34">
        <v>10055</v>
      </c>
      <c r="O50" s="35">
        <v>10510</v>
      </c>
      <c r="P50" s="36">
        <v>10975</v>
      </c>
      <c r="Q50" s="37">
        <v>5.0237164762387758</v>
      </c>
      <c r="R50" s="37">
        <v>6.8157005458799063</v>
      </c>
      <c r="S50" s="38">
        <v>8.0231300076027843</v>
      </c>
      <c r="W50" s="33">
        <v>6736</v>
      </c>
      <c r="X50" s="36">
        <v>10975</v>
      </c>
      <c r="Y50" s="58">
        <f t="shared" si="0"/>
        <v>62.930522565320643</v>
      </c>
    </row>
    <row r="51" spans="1:25">
      <c r="A51" s="45">
        <v>3</v>
      </c>
      <c r="B51" s="3" t="s">
        <v>36</v>
      </c>
      <c r="C51" s="4">
        <v>69762</v>
      </c>
      <c r="D51" s="4">
        <v>68586</v>
      </c>
      <c r="E51" s="4">
        <v>67702</v>
      </c>
      <c r="F51" s="4">
        <v>67279</v>
      </c>
      <c r="G51" s="4">
        <v>67529</v>
      </c>
      <c r="H51" s="4">
        <v>67951</v>
      </c>
      <c r="I51" s="4">
        <v>69224</v>
      </c>
      <c r="J51" s="4">
        <v>71972</v>
      </c>
      <c r="K51" s="4">
        <v>77840</v>
      </c>
      <c r="L51" s="4">
        <v>85566</v>
      </c>
      <c r="M51" s="4">
        <v>101355</v>
      </c>
      <c r="N51" s="46">
        <v>116020</v>
      </c>
      <c r="O51" s="47">
        <v>120060</v>
      </c>
      <c r="P51" s="48">
        <v>126195</v>
      </c>
      <c r="Q51" s="49">
        <v>4.093694564919522</v>
      </c>
      <c r="R51" s="49">
        <v>5.9621675454081817</v>
      </c>
      <c r="S51" s="50">
        <v>7.3758821308376685</v>
      </c>
      <c r="W51" s="4">
        <v>69762</v>
      </c>
      <c r="X51" s="48">
        <v>126195</v>
      </c>
      <c r="Y51" s="58">
        <f t="shared" si="0"/>
        <v>80.893609701556727</v>
      </c>
    </row>
    <row r="52" spans="1:25">
      <c r="A52" s="12">
        <v>401</v>
      </c>
      <c r="B52" s="32" t="s">
        <v>132</v>
      </c>
      <c r="C52" s="33">
        <v>6751</v>
      </c>
      <c r="D52" s="33">
        <v>6486</v>
      </c>
      <c r="E52" s="33">
        <v>6323</v>
      </c>
      <c r="F52" s="33">
        <v>6245</v>
      </c>
      <c r="G52" s="33">
        <v>6190</v>
      </c>
      <c r="H52" s="33">
        <v>6102</v>
      </c>
      <c r="I52" s="33">
        <v>6243</v>
      </c>
      <c r="J52" s="33">
        <v>6616</v>
      </c>
      <c r="K52" s="33">
        <v>7163</v>
      </c>
      <c r="L52" s="33">
        <v>8139</v>
      </c>
      <c r="M52" s="33">
        <v>10029</v>
      </c>
      <c r="N52" s="34">
        <v>11225</v>
      </c>
      <c r="O52" s="35">
        <v>12410</v>
      </c>
      <c r="P52" s="36">
        <v>12970</v>
      </c>
      <c r="Q52" s="37">
        <v>8.8927235365403874</v>
      </c>
      <c r="R52" s="37">
        <v>13.140206752879211</v>
      </c>
      <c r="S52" s="38">
        <v>16.7124099630188</v>
      </c>
      <c r="W52" s="33">
        <v>6751</v>
      </c>
      <c r="X52" s="36">
        <v>12970</v>
      </c>
      <c r="Y52" s="58">
        <f t="shared" si="0"/>
        <v>92.119685972448536</v>
      </c>
    </row>
    <row r="53" spans="1:25">
      <c r="A53" s="12">
        <v>402</v>
      </c>
      <c r="B53" s="32" t="s">
        <v>133</v>
      </c>
      <c r="C53" s="33">
        <v>2783</v>
      </c>
      <c r="D53" s="33">
        <v>2664</v>
      </c>
      <c r="E53" s="33">
        <v>2663</v>
      </c>
      <c r="F53" s="33">
        <v>2585</v>
      </c>
      <c r="G53" s="33">
        <v>2360</v>
      </c>
      <c r="H53" s="33">
        <v>2454</v>
      </c>
      <c r="I53" s="33">
        <v>2487</v>
      </c>
      <c r="J53" s="33">
        <v>2784</v>
      </c>
      <c r="K53" s="33">
        <v>3219</v>
      </c>
      <c r="L53" s="33">
        <v>3641</v>
      </c>
      <c r="M53" s="33">
        <v>4576</v>
      </c>
      <c r="N53" s="34">
        <v>4955</v>
      </c>
      <c r="O53" s="35">
        <v>5420</v>
      </c>
      <c r="P53" s="36">
        <v>5530</v>
      </c>
      <c r="Q53" s="37">
        <v>5.3837076586771904</v>
      </c>
      <c r="R53" s="37">
        <v>9.0267092752593996</v>
      </c>
      <c r="S53" s="38">
        <v>11.017033569080585</v>
      </c>
      <c r="W53" s="33">
        <v>2783</v>
      </c>
      <c r="X53" s="36">
        <v>5530</v>
      </c>
      <c r="Y53" s="58">
        <f t="shared" si="0"/>
        <v>98.706431908012945</v>
      </c>
    </row>
    <row r="54" spans="1:25">
      <c r="A54" s="12">
        <v>403</v>
      </c>
      <c r="B54" s="32" t="s">
        <v>134</v>
      </c>
      <c r="C54" s="33">
        <v>9884</v>
      </c>
      <c r="D54" s="33">
        <v>9767</v>
      </c>
      <c r="E54" s="33">
        <v>9832</v>
      </c>
      <c r="F54" s="33">
        <v>9449</v>
      </c>
      <c r="G54" s="33">
        <v>9466</v>
      </c>
      <c r="H54" s="33">
        <v>9505</v>
      </c>
      <c r="I54" s="33">
        <v>9410</v>
      </c>
      <c r="J54" s="33">
        <v>10122</v>
      </c>
      <c r="K54" s="33">
        <v>10836</v>
      </c>
      <c r="L54" s="33">
        <v>11672</v>
      </c>
      <c r="M54" s="33">
        <v>13579</v>
      </c>
      <c r="N54" s="54">
        <v>15440</v>
      </c>
      <c r="O54" s="35">
        <v>16595</v>
      </c>
      <c r="P54" s="36">
        <v>17365</v>
      </c>
      <c r="Q54" s="37">
        <v>6.2334058587960772</v>
      </c>
      <c r="R54" s="37">
        <v>8.2884697552340842</v>
      </c>
      <c r="S54" s="38">
        <v>10.323405267225493</v>
      </c>
      <c r="W54" s="33">
        <v>9884</v>
      </c>
      <c r="X54" s="36">
        <v>17365</v>
      </c>
      <c r="Y54" s="58">
        <f t="shared" si="0"/>
        <v>75.687980574666113</v>
      </c>
    </row>
    <row r="55" spans="1:25">
      <c r="A55" s="12">
        <v>404</v>
      </c>
      <c r="B55" s="32" t="s">
        <v>135</v>
      </c>
      <c r="C55" s="33">
        <v>15137</v>
      </c>
      <c r="D55" s="33">
        <v>14718</v>
      </c>
      <c r="E55" s="33">
        <v>14631</v>
      </c>
      <c r="F55" s="33">
        <v>14584</v>
      </c>
      <c r="G55" s="33">
        <v>14554</v>
      </c>
      <c r="H55" s="33">
        <v>14707</v>
      </c>
      <c r="I55" s="33">
        <v>15209</v>
      </c>
      <c r="J55" s="33">
        <v>15985</v>
      </c>
      <c r="K55" s="33">
        <v>16602</v>
      </c>
      <c r="L55" s="33">
        <v>17648</v>
      </c>
      <c r="M55" s="33">
        <v>19421</v>
      </c>
      <c r="N55" s="34">
        <v>22855</v>
      </c>
      <c r="O55" s="35">
        <v>23915</v>
      </c>
      <c r="P55" s="36">
        <v>24470</v>
      </c>
      <c r="Q55" s="37">
        <v>9.2403579669625309</v>
      </c>
      <c r="R55" s="37">
        <v>11.958522933689649</v>
      </c>
      <c r="S55" s="38">
        <v>14.852987593172603</v>
      </c>
      <c r="W55" s="33">
        <v>15137</v>
      </c>
      <c r="X55" s="36">
        <v>24470</v>
      </c>
      <c r="Y55" s="58">
        <f t="shared" si="0"/>
        <v>61.656867278853127</v>
      </c>
    </row>
    <row r="56" spans="1:25">
      <c r="A56" s="55" t="s">
        <v>66</v>
      </c>
      <c r="B56" s="32" t="s">
        <v>136</v>
      </c>
      <c r="C56" s="33">
        <v>3851</v>
      </c>
      <c r="D56" s="33">
        <v>3710</v>
      </c>
      <c r="E56" s="33">
        <v>3676</v>
      </c>
      <c r="F56" s="33">
        <v>3618</v>
      </c>
      <c r="G56" s="33">
        <v>3769</v>
      </c>
      <c r="H56" s="33">
        <v>4274</v>
      </c>
      <c r="I56" s="33">
        <v>4277</v>
      </c>
      <c r="J56" s="33">
        <v>4499</v>
      </c>
      <c r="K56" s="33">
        <v>4440</v>
      </c>
      <c r="L56" s="33">
        <v>4698</v>
      </c>
      <c r="M56" s="33">
        <v>5979</v>
      </c>
      <c r="N56" s="34">
        <v>6925</v>
      </c>
      <c r="O56" s="35">
        <v>7820</v>
      </c>
      <c r="P56" s="36">
        <v>8410</v>
      </c>
      <c r="Q56" s="37">
        <v>4.6091057066258134</v>
      </c>
      <c r="R56" s="37">
        <v>7.8676228699256532</v>
      </c>
      <c r="S56" s="38">
        <v>11.025459503395474</v>
      </c>
      <c r="W56" s="33">
        <v>3851</v>
      </c>
      <c r="X56" s="36">
        <v>8410</v>
      </c>
      <c r="Y56" s="58">
        <f t="shared" si="0"/>
        <v>118.38483510776422</v>
      </c>
    </row>
    <row r="57" spans="1:25">
      <c r="A57" s="12">
        <v>451</v>
      </c>
      <c r="B57" s="32" t="s">
        <v>137</v>
      </c>
      <c r="C57" s="33">
        <v>3288</v>
      </c>
      <c r="D57" s="33">
        <v>3324</v>
      </c>
      <c r="E57" s="33">
        <v>3375</v>
      </c>
      <c r="F57" s="33">
        <v>3362</v>
      </c>
      <c r="G57" s="33">
        <v>3447</v>
      </c>
      <c r="H57" s="33">
        <v>3546</v>
      </c>
      <c r="I57" s="33">
        <v>3749</v>
      </c>
      <c r="J57" s="33">
        <v>4282</v>
      </c>
      <c r="K57" s="33">
        <v>4463</v>
      </c>
      <c r="L57" s="33">
        <v>4953</v>
      </c>
      <c r="M57" s="33">
        <v>6084</v>
      </c>
      <c r="N57" s="34">
        <v>7130</v>
      </c>
      <c r="O57" s="35">
        <v>7600</v>
      </c>
      <c r="P57" s="36">
        <v>8075</v>
      </c>
      <c r="Q57" s="37">
        <v>2.8371487000716193</v>
      </c>
      <c r="R57" s="37">
        <v>5.0100877012393461</v>
      </c>
      <c r="S57" s="38">
        <v>6.5083702073812573</v>
      </c>
      <c r="W57" s="33">
        <v>3288</v>
      </c>
      <c r="X57" s="36">
        <v>8075</v>
      </c>
      <c r="Y57" s="58">
        <f t="shared" si="0"/>
        <v>145.59002433090023</v>
      </c>
    </row>
    <row r="58" spans="1:25">
      <c r="A58" s="12">
        <v>452</v>
      </c>
      <c r="B58" s="32" t="s">
        <v>138</v>
      </c>
      <c r="C58" s="33">
        <v>5338</v>
      </c>
      <c r="D58" s="33">
        <v>5511</v>
      </c>
      <c r="E58" s="33">
        <v>5487</v>
      </c>
      <c r="F58" s="33">
        <v>5158</v>
      </c>
      <c r="G58" s="33">
        <v>5110</v>
      </c>
      <c r="H58" s="33">
        <v>5350</v>
      </c>
      <c r="I58" s="33">
        <v>5469</v>
      </c>
      <c r="J58" s="33">
        <v>5736</v>
      </c>
      <c r="K58" s="33">
        <v>6589</v>
      </c>
      <c r="L58" s="33">
        <v>7903</v>
      </c>
      <c r="M58" s="33">
        <v>9789</v>
      </c>
      <c r="N58" s="34">
        <v>11055</v>
      </c>
      <c r="O58" s="35">
        <v>11200</v>
      </c>
      <c r="P58" s="36">
        <v>11515</v>
      </c>
      <c r="Q58" s="37">
        <v>2.80758226037196</v>
      </c>
      <c r="R58" s="37">
        <v>5.1739174097114677</v>
      </c>
      <c r="S58" s="38">
        <v>6.0653786186844219</v>
      </c>
      <c r="W58" s="33">
        <v>5338</v>
      </c>
      <c r="X58" s="36">
        <v>11515</v>
      </c>
      <c r="Y58" s="58">
        <f t="shared" si="0"/>
        <v>115.71749718995878</v>
      </c>
    </row>
    <row r="59" spans="1:25">
      <c r="A59" s="12">
        <v>453</v>
      </c>
      <c r="B59" s="32" t="s">
        <v>139</v>
      </c>
      <c r="C59" s="33">
        <v>6341</v>
      </c>
      <c r="D59" s="33">
        <v>6549</v>
      </c>
      <c r="E59" s="33">
        <v>6898</v>
      </c>
      <c r="F59" s="33">
        <v>7296</v>
      </c>
      <c r="G59" s="33">
        <v>7715</v>
      </c>
      <c r="H59" s="33">
        <v>8442</v>
      </c>
      <c r="I59" s="33">
        <v>9052</v>
      </c>
      <c r="J59" s="33">
        <v>10700</v>
      </c>
      <c r="K59" s="33">
        <v>11292</v>
      </c>
      <c r="L59" s="33">
        <v>12969</v>
      </c>
      <c r="M59" s="33">
        <v>14893</v>
      </c>
      <c r="N59" s="34">
        <v>17345</v>
      </c>
      <c r="O59" s="35">
        <v>17050</v>
      </c>
      <c r="P59" s="36">
        <v>18915</v>
      </c>
      <c r="Q59" s="37">
        <v>4.0740931111139664</v>
      </c>
      <c r="R59" s="37">
        <v>9.0406352058470016</v>
      </c>
      <c r="S59" s="38">
        <v>11.169308170158491</v>
      </c>
      <c r="W59" s="33">
        <v>6341</v>
      </c>
      <c r="X59" s="36">
        <v>18915</v>
      </c>
      <c r="Y59" s="58">
        <f t="shared" si="0"/>
        <v>198.29679861220626</v>
      </c>
    </row>
    <row r="60" spans="1:25">
      <c r="A60" s="12">
        <v>454</v>
      </c>
      <c r="B60" s="32" t="s">
        <v>140</v>
      </c>
      <c r="C60" s="33">
        <v>12579</v>
      </c>
      <c r="D60" s="33">
        <v>14186</v>
      </c>
      <c r="E60" s="33">
        <v>15526</v>
      </c>
      <c r="F60" s="33">
        <v>16357</v>
      </c>
      <c r="G60" s="33">
        <v>16744</v>
      </c>
      <c r="H60" s="33">
        <v>17640</v>
      </c>
      <c r="I60" s="33">
        <v>19224</v>
      </c>
      <c r="J60" s="33">
        <v>21112</v>
      </c>
      <c r="K60" s="33">
        <v>22649</v>
      </c>
      <c r="L60" s="33">
        <v>25259</v>
      </c>
      <c r="M60" s="33">
        <v>30225</v>
      </c>
      <c r="N60" s="34">
        <v>34110</v>
      </c>
      <c r="O60" s="35">
        <v>36430</v>
      </c>
      <c r="P60" s="36">
        <v>38825</v>
      </c>
      <c r="Q60" s="37">
        <v>4.0565903872449116</v>
      </c>
      <c r="R60" s="37">
        <v>9.46044921875</v>
      </c>
      <c r="S60" s="38">
        <v>11.922052957559641</v>
      </c>
      <c r="W60" s="33">
        <v>12579</v>
      </c>
      <c r="X60" s="36">
        <v>38825</v>
      </c>
      <c r="Y60" s="58">
        <f t="shared" si="0"/>
        <v>208.64933619524606</v>
      </c>
    </row>
    <row r="61" spans="1:25">
      <c r="A61" s="12">
        <v>455</v>
      </c>
      <c r="B61" s="32" t="s">
        <v>141</v>
      </c>
      <c r="C61" s="33">
        <v>2756</v>
      </c>
      <c r="D61" s="33">
        <v>2750</v>
      </c>
      <c r="E61" s="33">
        <v>2732</v>
      </c>
      <c r="F61" s="33">
        <v>2655</v>
      </c>
      <c r="G61" s="33">
        <v>2682</v>
      </c>
      <c r="H61" s="33">
        <v>2609</v>
      </c>
      <c r="I61" s="33">
        <v>2735</v>
      </c>
      <c r="J61" s="33">
        <v>2687</v>
      </c>
      <c r="K61" s="33">
        <v>2817</v>
      </c>
      <c r="L61" s="33">
        <v>3078</v>
      </c>
      <c r="M61" s="33">
        <v>3977</v>
      </c>
      <c r="N61" s="34">
        <v>4745</v>
      </c>
      <c r="O61" s="35">
        <v>4770</v>
      </c>
      <c r="P61" s="36">
        <v>4830</v>
      </c>
      <c r="Q61" s="37">
        <v>2.7176271052735377</v>
      </c>
      <c r="R61" s="37">
        <v>4.0623084780388155</v>
      </c>
      <c r="S61" s="38">
        <v>4.9055453991468614</v>
      </c>
      <c r="W61" s="33">
        <v>2756</v>
      </c>
      <c r="X61" s="36">
        <v>4830</v>
      </c>
      <c r="Y61" s="58">
        <f t="shared" si="0"/>
        <v>75.253991291727147</v>
      </c>
    </row>
    <row r="62" spans="1:25">
      <c r="A62" s="12">
        <v>456</v>
      </c>
      <c r="B62" s="32" t="s">
        <v>142</v>
      </c>
      <c r="C62" s="33">
        <v>13305</v>
      </c>
      <c r="D62" s="33">
        <v>14052</v>
      </c>
      <c r="E62" s="33">
        <v>14593</v>
      </c>
      <c r="F62" s="33">
        <v>15398</v>
      </c>
      <c r="G62" s="33">
        <v>15678</v>
      </c>
      <c r="H62" s="33">
        <v>15786</v>
      </c>
      <c r="I62" s="33">
        <v>16218</v>
      </c>
      <c r="J62" s="33">
        <v>16768</v>
      </c>
      <c r="K62" s="33">
        <v>17303</v>
      </c>
      <c r="L62" s="33">
        <v>18091</v>
      </c>
      <c r="M62" s="33">
        <v>19829</v>
      </c>
      <c r="N62" s="34">
        <v>21015</v>
      </c>
      <c r="O62" s="35">
        <v>21140</v>
      </c>
      <c r="P62" s="36">
        <v>21550</v>
      </c>
      <c r="Q62" s="37">
        <v>9.8964609273887625</v>
      </c>
      <c r="R62" s="37">
        <v>14.616473293921658</v>
      </c>
      <c r="S62" s="38">
        <v>15.786273633626594</v>
      </c>
      <c r="W62" s="33">
        <v>13305</v>
      </c>
      <c r="X62" s="36">
        <v>21550</v>
      </c>
      <c r="Y62" s="58">
        <f t="shared" si="0"/>
        <v>61.969184517098824</v>
      </c>
    </row>
    <row r="63" spans="1:25">
      <c r="A63" s="12">
        <v>457</v>
      </c>
      <c r="B63" s="32" t="s">
        <v>143</v>
      </c>
      <c r="C63" s="33">
        <v>6519</v>
      </c>
      <c r="D63" s="33">
        <v>6700</v>
      </c>
      <c r="E63" s="33">
        <v>7060</v>
      </c>
      <c r="F63" s="33">
        <v>7139</v>
      </c>
      <c r="G63" s="33">
        <v>6974</v>
      </c>
      <c r="H63" s="33">
        <v>7130</v>
      </c>
      <c r="I63" s="33">
        <v>7472</v>
      </c>
      <c r="J63" s="33">
        <v>7867</v>
      </c>
      <c r="K63" s="33">
        <v>8388</v>
      </c>
      <c r="L63" s="33">
        <v>9314</v>
      </c>
      <c r="M63" s="33">
        <v>10851</v>
      </c>
      <c r="N63" s="34">
        <v>12320</v>
      </c>
      <c r="O63" s="35">
        <v>12705</v>
      </c>
      <c r="P63" s="36">
        <v>13610</v>
      </c>
      <c r="Q63" s="37">
        <v>3.949568631252423</v>
      </c>
      <c r="R63" s="37">
        <v>6.4763530450975244</v>
      </c>
      <c r="S63" s="38">
        <v>8.0148873145710766</v>
      </c>
      <c r="W63" s="33">
        <v>6519</v>
      </c>
      <c r="X63" s="36">
        <v>13610</v>
      </c>
      <c r="Y63" s="58">
        <f t="shared" si="0"/>
        <v>108.77435189446234</v>
      </c>
    </row>
    <row r="64" spans="1:25">
      <c r="A64" s="12">
        <v>458</v>
      </c>
      <c r="B64" s="32" t="s">
        <v>144</v>
      </c>
      <c r="C64" s="33">
        <v>4295</v>
      </c>
      <c r="D64" s="33">
        <v>4397</v>
      </c>
      <c r="E64" s="33">
        <v>4428</v>
      </c>
      <c r="F64" s="33">
        <v>4430</v>
      </c>
      <c r="G64" s="33">
        <v>4796</v>
      </c>
      <c r="H64" s="33">
        <v>5240</v>
      </c>
      <c r="I64" s="33">
        <v>5793</v>
      </c>
      <c r="J64" s="33">
        <v>6328</v>
      </c>
      <c r="K64" s="33">
        <v>7080</v>
      </c>
      <c r="L64" s="33">
        <v>7810</v>
      </c>
      <c r="M64" s="33">
        <v>9373</v>
      </c>
      <c r="N64" s="34">
        <v>10860</v>
      </c>
      <c r="O64" s="35">
        <v>11375</v>
      </c>
      <c r="P64" s="36">
        <v>11595</v>
      </c>
      <c r="Q64" s="37">
        <v>3.4160230969291585</v>
      </c>
      <c r="R64" s="37">
        <v>7.2880380691714359</v>
      </c>
      <c r="S64" s="38">
        <v>8.9093619375461017</v>
      </c>
      <c r="W64" s="33">
        <v>4295</v>
      </c>
      <c r="X64" s="36">
        <v>11595</v>
      </c>
      <c r="Y64" s="58">
        <f t="shared" si="0"/>
        <v>169.965075669383</v>
      </c>
    </row>
    <row r="65" spans="1:25">
      <c r="A65" s="12">
        <v>459</v>
      </c>
      <c r="B65" s="32" t="s">
        <v>145</v>
      </c>
      <c r="C65" s="33">
        <v>16305</v>
      </c>
      <c r="D65" s="33">
        <v>16323</v>
      </c>
      <c r="E65" s="33">
        <v>16856</v>
      </c>
      <c r="F65" s="33">
        <v>17266</v>
      </c>
      <c r="G65" s="33">
        <v>17369</v>
      </c>
      <c r="H65" s="33">
        <v>17592</v>
      </c>
      <c r="I65" s="33">
        <v>18422</v>
      </c>
      <c r="J65" s="33">
        <v>19312</v>
      </c>
      <c r="K65" s="33">
        <v>20549</v>
      </c>
      <c r="L65" s="33">
        <v>21929</v>
      </c>
      <c r="M65" s="33">
        <v>24667</v>
      </c>
      <c r="N65" s="34">
        <v>29000</v>
      </c>
      <c r="O65" s="35">
        <v>30930</v>
      </c>
      <c r="P65" s="36">
        <v>32625</v>
      </c>
      <c r="Q65" s="37">
        <v>4.5361094341617312</v>
      </c>
      <c r="R65" s="37">
        <v>6.8887033308292311</v>
      </c>
      <c r="S65" s="38">
        <v>9.12988361322315</v>
      </c>
      <c r="W65" s="33">
        <v>16305</v>
      </c>
      <c r="X65" s="36">
        <v>32625</v>
      </c>
      <c r="Y65" s="58">
        <f t="shared" si="0"/>
        <v>100.09199632014719</v>
      </c>
    </row>
    <row r="66" spans="1:25">
      <c r="A66" s="12">
        <v>460</v>
      </c>
      <c r="B66" s="32" t="s">
        <v>146</v>
      </c>
      <c r="C66" s="33">
        <v>8901</v>
      </c>
      <c r="D66" s="33">
        <v>8932</v>
      </c>
      <c r="E66" s="33">
        <v>8945</v>
      </c>
      <c r="F66" s="33">
        <v>9034</v>
      </c>
      <c r="G66" s="33">
        <v>9364</v>
      </c>
      <c r="H66" s="33">
        <v>9897</v>
      </c>
      <c r="I66" s="33">
        <v>10724</v>
      </c>
      <c r="J66" s="33">
        <v>11183</v>
      </c>
      <c r="K66" s="33">
        <v>11803</v>
      </c>
      <c r="L66" s="33">
        <v>13386</v>
      </c>
      <c r="M66" s="33">
        <v>15697</v>
      </c>
      <c r="N66" s="34">
        <v>17665</v>
      </c>
      <c r="O66" s="35">
        <v>18640</v>
      </c>
      <c r="P66" s="36">
        <v>19790</v>
      </c>
      <c r="Q66" s="37">
        <v>6.7227588915491578</v>
      </c>
      <c r="R66" s="37">
        <v>11.385693354416608</v>
      </c>
      <c r="S66" s="38">
        <v>13.976186104323506</v>
      </c>
      <c r="W66" s="33">
        <v>8901</v>
      </c>
      <c r="X66" s="36">
        <v>19790</v>
      </c>
      <c r="Y66" s="58">
        <f t="shared" si="0"/>
        <v>122.33456914953376</v>
      </c>
    </row>
    <row r="67" spans="1:25">
      <c r="A67" s="12">
        <v>461</v>
      </c>
      <c r="B67" s="32" t="s">
        <v>147</v>
      </c>
      <c r="C67" s="33">
        <v>5233</v>
      </c>
      <c r="D67" s="33">
        <v>5295</v>
      </c>
      <c r="E67" s="33">
        <v>5168</v>
      </c>
      <c r="F67" s="33">
        <v>5077</v>
      </c>
      <c r="G67" s="33">
        <v>4960</v>
      </c>
      <c r="H67" s="33">
        <v>4763</v>
      </c>
      <c r="I67" s="33">
        <v>4679</v>
      </c>
      <c r="J67" s="33">
        <v>4669</v>
      </c>
      <c r="K67" s="33">
        <v>4943</v>
      </c>
      <c r="L67" s="33">
        <v>5280</v>
      </c>
      <c r="M67" s="33">
        <v>6429</v>
      </c>
      <c r="N67" s="34">
        <v>7260</v>
      </c>
      <c r="O67" s="35">
        <v>7325</v>
      </c>
      <c r="P67" s="36">
        <v>7455</v>
      </c>
      <c r="Q67" s="37">
        <v>5.5833555614830628</v>
      </c>
      <c r="R67" s="37">
        <v>7.2042492632145141</v>
      </c>
      <c r="S67" s="38">
        <v>8.4119425889149664</v>
      </c>
      <c r="W67" s="33">
        <v>5233</v>
      </c>
      <c r="X67" s="36">
        <v>7455</v>
      </c>
      <c r="Y67" s="58">
        <f t="shared" si="0"/>
        <v>42.461303267724048</v>
      </c>
    </row>
    <row r="68" spans="1:25">
      <c r="A68" s="12">
        <v>462</v>
      </c>
      <c r="B68" s="32" t="s">
        <v>148</v>
      </c>
      <c r="C68" s="33">
        <v>1327</v>
      </c>
      <c r="D68" s="33">
        <v>1262</v>
      </c>
      <c r="E68" s="33">
        <v>1242</v>
      </c>
      <c r="F68" s="33">
        <v>1235</v>
      </c>
      <c r="G68" s="33">
        <v>1231</v>
      </c>
      <c r="H68" s="33">
        <v>1306</v>
      </c>
      <c r="I68" s="33">
        <v>1409</v>
      </c>
      <c r="J68" s="33">
        <v>1446</v>
      </c>
      <c r="K68" s="33">
        <v>1651</v>
      </c>
      <c r="L68" s="33">
        <v>1965</v>
      </c>
      <c r="M68" s="33">
        <v>2558</v>
      </c>
      <c r="N68" s="34">
        <v>2560</v>
      </c>
      <c r="O68" s="35">
        <v>2595</v>
      </c>
      <c r="P68" s="36">
        <v>2675</v>
      </c>
      <c r="Q68" s="37">
        <v>2.289747040756462</v>
      </c>
      <c r="R68" s="37">
        <v>4.474139891207388</v>
      </c>
      <c r="S68" s="38">
        <v>4.7027179072465808</v>
      </c>
      <c r="W68" s="33">
        <v>1327</v>
      </c>
      <c r="X68" s="36">
        <v>2675</v>
      </c>
      <c r="Y68" s="58">
        <f t="shared" si="0"/>
        <v>101.58251695553878</v>
      </c>
    </row>
    <row r="69" spans="1:25">
      <c r="A69" s="45">
        <v>4</v>
      </c>
      <c r="B69" s="3" t="s">
        <v>54</v>
      </c>
      <c r="C69" s="4">
        <v>124593</v>
      </c>
      <c r="D69" s="4">
        <v>126626</v>
      </c>
      <c r="E69" s="4">
        <v>129435</v>
      </c>
      <c r="F69" s="4">
        <v>130888</v>
      </c>
      <c r="G69" s="4">
        <v>132409</v>
      </c>
      <c r="H69" s="4">
        <v>136343</v>
      </c>
      <c r="I69" s="4">
        <v>142572</v>
      </c>
      <c r="J69" s="4">
        <v>152096</v>
      </c>
      <c r="K69" s="4">
        <v>161787</v>
      </c>
      <c r="L69" s="4">
        <v>177735</v>
      </c>
      <c r="M69" s="4">
        <v>207956</v>
      </c>
      <c r="N69" s="46">
        <v>236470</v>
      </c>
      <c r="O69" s="47">
        <v>247925</v>
      </c>
      <c r="P69" s="48">
        <v>260205</v>
      </c>
      <c r="Q69" s="49">
        <v>5.0331271897454171</v>
      </c>
      <c r="R69" s="49">
        <v>8.3309830717064823</v>
      </c>
      <c r="S69" s="50">
        <v>10.303789638831789</v>
      </c>
      <c r="W69" s="4">
        <v>124593</v>
      </c>
      <c r="X69" s="48">
        <v>260205</v>
      </c>
      <c r="Y69" s="58">
        <f t="shared" si="0"/>
        <v>108.84399605114251</v>
      </c>
    </row>
    <row r="70" spans="1:25">
      <c r="A70" s="45">
        <v>0</v>
      </c>
      <c r="B70" s="3" t="s">
        <v>55</v>
      </c>
      <c r="C70" s="4">
        <v>461486</v>
      </c>
      <c r="D70" s="4">
        <v>458757</v>
      </c>
      <c r="E70" s="4">
        <v>457099</v>
      </c>
      <c r="F70" s="4">
        <v>453141</v>
      </c>
      <c r="G70" s="4">
        <v>453636</v>
      </c>
      <c r="H70" s="4">
        <v>458153</v>
      </c>
      <c r="I70" s="4">
        <v>470683</v>
      </c>
      <c r="J70" s="4">
        <v>492072</v>
      </c>
      <c r="K70" s="4">
        <v>525689</v>
      </c>
      <c r="L70" s="4">
        <v>570883</v>
      </c>
      <c r="M70" s="4">
        <v>663817</v>
      </c>
      <c r="N70" s="46">
        <v>745185</v>
      </c>
      <c r="O70" s="47">
        <v>776860</v>
      </c>
      <c r="P70" s="48">
        <v>813080</v>
      </c>
      <c r="Q70" s="49">
        <v>5.772943675126152</v>
      </c>
      <c r="R70" s="49">
        <v>8.3745500434675701</v>
      </c>
      <c r="S70" s="50">
        <v>10.18584774996342</v>
      </c>
      <c r="W70" s="4">
        <v>461486</v>
      </c>
      <c r="X70" s="48">
        <v>813080</v>
      </c>
      <c r="Y70" s="58">
        <f t="shared" si="0"/>
        <v>76.18735996324915</v>
      </c>
    </row>
  </sheetData>
  <mergeCells count="9">
    <mergeCell ref="W7:X7"/>
    <mergeCell ref="W9:X9"/>
    <mergeCell ref="Y7:Y8"/>
    <mergeCell ref="A7:A9"/>
    <mergeCell ref="B7:B9"/>
    <mergeCell ref="C7:N7"/>
    <mergeCell ref="Q7:S7"/>
    <mergeCell ref="C9:N9"/>
    <mergeCell ref="Q9:S9"/>
  </mergeCells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Y47"/>
  <sheetViews>
    <sheetView workbookViewId="0">
      <selection activeCell="C2" sqref="C2"/>
    </sheetView>
    <sheetView workbookViewId="1"/>
  </sheetViews>
  <sheetFormatPr baseColWidth="10" defaultRowHeight="15"/>
  <cols>
    <col min="1" max="1" width="11.42578125" style="5"/>
    <col min="2" max="2" width="30.85546875" style="5" bestFit="1" customWidth="1"/>
    <col min="3" max="6" width="11.42578125" style="5"/>
    <col min="7" max="7" width="16.85546875" style="5" bestFit="1" customWidth="1"/>
    <col min="8" max="24" width="11.42578125" style="5"/>
    <col min="25" max="25" width="11.42578125" style="13"/>
  </cols>
  <sheetData>
    <row r="1" spans="1:25">
      <c r="A1" s="15" t="s">
        <v>64</v>
      </c>
      <c r="B1" s="5" t="s">
        <v>151</v>
      </c>
      <c r="C1" s="16" t="s">
        <v>152</v>
      </c>
      <c r="D1" s="16"/>
      <c r="E1" s="16"/>
      <c r="F1" s="16"/>
      <c r="G1" s="16"/>
      <c r="H1" s="16"/>
      <c r="I1" s="16"/>
      <c r="P1" s="14"/>
      <c r="Q1" s="14"/>
      <c r="R1" s="14"/>
      <c r="S1" s="14"/>
    </row>
    <row r="2" spans="1:25">
      <c r="A2" s="17">
        <f>VALUE(3&amp;'2018_A4-Karte_Berechnung'!A36)</f>
        <v>3255</v>
      </c>
      <c r="B2" s="5" t="str">
        <f>'2018_A4-Karte_Berechnung'!B36</f>
        <v>Holzminden</v>
      </c>
      <c r="C2" s="59">
        <f>'2018_A4-Karte_Berechnung'!Y36</f>
        <v>26.128750364113017</v>
      </c>
      <c r="D2" s="18"/>
      <c r="E2" s="18"/>
      <c r="F2" s="17">
        <f>VALUE(3&amp;'2018_A4-Karte_Berechnung'!A28)</f>
        <v>3241</v>
      </c>
      <c r="G2" s="5" t="str">
        <f>'2018_A4-Karte_Berechnung'!B28</f>
        <v>Hannover, Region</v>
      </c>
      <c r="H2" s="59">
        <f>'2018_A4-Karte_Berechnung'!Y28</f>
        <v>57.66074762297572</v>
      </c>
      <c r="I2" s="18"/>
      <c r="P2" s="14"/>
      <c r="Q2" s="14"/>
      <c r="R2" s="14"/>
      <c r="S2" s="14"/>
    </row>
    <row r="3" spans="1:25">
      <c r="A3" s="17">
        <f>VALUE(3&amp;'2018_A4-Karte_Berechnung'!A67)</f>
        <v>3461</v>
      </c>
      <c r="B3" s="5" t="str">
        <f>'2018_A4-Karte_Berechnung'!B67</f>
        <v>Wesermarsch</v>
      </c>
      <c r="C3" s="59">
        <f>'2018_A4-Karte_Berechnung'!Y67</f>
        <v>42.461303267724048</v>
      </c>
      <c r="D3" s="33"/>
      <c r="E3" s="33"/>
      <c r="F3" s="17">
        <f>VALUE(3&amp;'2018_A4-Karte_Berechnung'!A70)</f>
        <v>30</v>
      </c>
      <c r="G3" s="5" t="str">
        <f>'2018_A4-Karte_Berechnung'!B70</f>
        <v>Niedersachsen</v>
      </c>
      <c r="H3" s="59">
        <f>'2018_A4-Karte_Berechnung'!Y70</f>
        <v>76.18735996324915</v>
      </c>
      <c r="I3" s="33"/>
      <c r="J3" s="33"/>
      <c r="K3" s="33"/>
      <c r="L3" s="33"/>
      <c r="M3" s="33"/>
      <c r="N3" s="34"/>
      <c r="O3" s="35"/>
      <c r="P3" s="36"/>
      <c r="Q3" s="37"/>
      <c r="R3" s="37"/>
      <c r="S3" s="38"/>
      <c r="W3" s="33"/>
      <c r="X3" s="36"/>
      <c r="Y3" s="58"/>
    </row>
    <row r="4" spans="1:25">
      <c r="A4" s="17">
        <f>VALUE(3&amp;'2018_A4-Karte_Berechnung'!A38)</f>
        <v>3257</v>
      </c>
      <c r="B4" s="5" t="str">
        <f>'2018_A4-Karte_Berechnung'!B38</f>
        <v>Schaumburg</v>
      </c>
      <c r="C4" s="59">
        <f>'2018_A4-Karte_Berechnung'!Y38</f>
        <v>45.555786844296421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4"/>
      <c r="O4" s="35"/>
      <c r="P4" s="36"/>
      <c r="Q4" s="37"/>
      <c r="R4" s="37"/>
      <c r="S4" s="38"/>
      <c r="W4" s="33"/>
      <c r="X4" s="36"/>
      <c r="Y4" s="58"/>
    </row>
    <row r="5" spans="1:25">
      <c r="A5" s="17">
        <f>VALUE(3&amp;'2018_A4-Karte_Berechnung'!A11)</f>
        <v>3101</v>
      </c>
      <c r="B5" s="5" t="str">
        <f>'2018_A4-Karte_Berechnung'!B11</f>
        <v>Braunschweig,Stadt</v>
      </c>
      <c r="C5" s="59">
        <f>'2018_A4-Karte_Berechnung'!Y11</f>
        <v>46.633785450061652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4"/>
      <c r="O5" s="35"/>
      <c r="P5" s="36"/>
      <c r="Q5" s="37"/>
      <c r="R5" s="37"/>
      <c r="S5" s="38"/>
      <c r="W5" s="33"/>
      <c r="X5" s="36"/>
      <c r="Y5" s="58"/>
    </row>
    <row r="6" spans="1:25">
      <c r="A6" s="17">
        <f>VALUE(3&amp;'2018_A4-Karte_Berechnung'!A29)</f>
        <v>3241001</v>
      </c>
      <c r="B6" s="5" t="str">
        <f>'2018_A4-Karte_Berechnung'!B29</f>
        <v>dav. Hannover, Landeshauptstadt</v>
      </c>
      <c r="C6" s="59">
        <f>'2018_A4-Karte_Berechnung'!Y29</f>
        <v>48.30836088301163</v>
      </c>
      <c r="D6" s="41"/>
      <c r="E6" s="41"/>
      <c r="F6" s="41"/>
      <c r="G6" s="41"/>
      <c r="H6" s="41"/>
      <c r="I6" s="41"/>
      <c r="J6" s="41"/>
      <c r="K6" s="41"/>
      <c r="L6" s="33"/>
      <c r="M6" s="33"/>
      <c r="N6" s="34"/>
      <c r="O6" s="40"/>
      <c r="P6" s="40"/>
      <c r="Q6" s="37"/>
      <c r="R6" s="37"/>
      <c r="S6" s="38"/>
      <c r="W6" s="41"/>
      <c r="X6" s="40"/>
      <c r="Y6" s="40"/>
    </row>
    <row r="7" spans="1:25">
      <c r="A7" s="17">
        <f>VALUE(3&amp;'2018_A4-Karte_Berechnung'!A24)</f>
        <v>3159</v>
      </c>
      <c r="B7" s="5" t="str">
        <f>'2018_A4-Karte_Berechnung'!B24</f>
        <v>Göttingen (ab 01.11.2016)</v>
      </c>
      <c r="C7" s="59">
        <f>'2018_A4-Karte_Berechnung'!Y24</f>
        <v>48.899417629059315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4"/>
      <c r="O7" s="35"/>
      <c r="P7" s="36"/>
      <c r="Q7" s="37"/>
      <c r="R7" s="37"/>
      <c r="S7" s="38"/>
      <c r="W7" s="33"/>
      <c r="X7" s="36"/>
      <c r="Y7" s="58"/>
    </row>
    <row r="8" spans="1:25">
      <c r="A8" s="17">
        <f>VALUE(3&amp;'2018_A4-Karte_Berechnung'!A32)</f>
        <v>3252</v>
      </c>
      <c r="B8" s="5" t="str">
        <f>'2018_A4-Karte_Berechnung'!B32</f>
        <v>Hameln-Pyrmont</v>
      </c>
      <c r="C8" s="59">
        <f>'2018_A4-Karte_Berechnung'!Y32</f>
        <v>50.127110949700381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4"/>
      <c r="O8" s="35"/>
      <c r="P8" s="36"/>
      <c r="Q8" s="37"/>
      <c r="R8" s="37"/>
      <c r="S8" s="38"/>
      <c r="W8" s="33"/>
      <c r="X8" s="36"/>
      <c r="Y8" s="58"/>
    </row>
    <row r="9" spans="1:25">
      <c r="A9" s="17">
        <f>VALUE(3&amp;'2018_A4-Karte_Berechnung'!A20)</f>
        <v>3155</v>
      </c>
      <c r="B9" s="5" t="str">
        <f>'2018_A4-Karte_Berechnung'!B20</f>
        <v>Northeim</v>
      </c>
      <c r="C9" s="59">
        <f>'2018_A4-Karte_Berechnung'!Y20</f>
        <v>51.653461935928334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4"/>
      <c r="O9" s="35"/>
      <c r="P9" s="36"/>
      <c r="Q9" s="37"/>
      <c r="R9" s="37"/>
      <c r="S9" s="38"/>
      <c r="W9" s="33"/>
      <c r="X9" s="36"/>
      <c r="Y9" s="58"/>
    </row>
    <row r="10" spans="1:25">
      <c r="A10" s="17">
        <f>VALUE(3&amp;'2018_A4-Karte_Berechnung'!A41)</f>
        <v>3352</v>
      </c>
      <c r="B10" s="5" t="str">
        <f>'2018_A4-Karte_Berechnung'!B41</f>
        <v>Cuxhaven</v>
      </c>
      <c r="C10" s="59">
        <f>'2018_A4-Karte_Berechnung'!Y41</f>
        <v>52.749140893470781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4"/>
      <c r="O10" s="40"/>
      <c r="P10" s="40"/>
      <c r="Q10" s="37"/>
      <c r="R10" s="37"/>
      <c r="S10" s="38"/>
      <c r="W10" s="33"/>
      <c r="X10" s="40"/>
      <c r="Y10" s="40"/>
    </row>
    <row r="11" spans="1:25">
      <c r="A11" s="17">
        <f>VALUE(3&amp;'2018_A4-Karte_Berechnung'!A23)</f>
        <v>3158</v>
      </c>
      <c r="B11" s="5" t="str">
        <f>'2018_A4-Karte_Berechnung'!B23</f>
        <v>Wolfenbüttel</v>
      </c>
      <c r="C11" s="59">
        <f>'2018_A4-Karte_Berechnung'!Y23</f>
        <v>53.806794924273419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4"/>
      <c r="O11" s="35"/>
      <c r="P11" s="36"/>
      <c r="Q11" s="37"/>
      <c r="R11" s="37"/>
      <c r="S11" s="38"/>
      <c r="W11" s="33"/>
      <c r="X11" s="36"/>
      <c r="Y11" s="58"/>
    </row>
    <row r="12" spans="1:25">
      <c r="A12" s="17">
        <f>VALUE(3&amp;'2018_A4-Karte_Berechnung'!A14)</f>
        <v>3151</v>
      </c>
      <c r="B12" s="5" t="str">
        <f>'2018_A4-Karte_Berechnung'!B14</f>
        <v>Gifhorn</v>
      </c>
      <c r="C12" s="59">
        <f>'2018_A4-Karte_Berechnung'!Y14</f>
        <v>55.149763531266416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4"/>
      <c r="O12" s="35"/>
      <c r="P12" s="36"/>
      <c r="Q12" s="37"/>
      <c r="R12" s="37"/>
      <c r="S12" s="38"/>
      <c r="W12" s="33"/>
      <c r="X12" s="36"/>
      <c r="Y12" s="58"/>
    </row>
    <row r="13" spans="1:25">
      <c r="A13" s="17">
        <f>VALUE(3&amp;'2018_A4-Karte_Berechnung'!A13)</f>
        <v>3103</v>
      </c>
      <c r="B13" s="5" t="str">
        <f>'2018_A4-Karte_Berechnung'!B13</f>
        <v>Wolfsburg,Stadt</v>
      </c>
      <c r="C13" s="59">
        <f>'2018_A4-Karte_Berechnung'!Y13</f>
        <v>61.229768062739851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4"/>
      <c r="O13" s="35"/>
      <c r="P13" s="36"/>
      <c r="Q13" s="37"/>
      <c r="R13" s="37"/>
      <c r="S13" s="38"/>
      <c r="W13" s="33"/>
      <c r="X13" s="36"/>
      <c r="Y13" s="58"/>
    </row>
    <row r="14" spans="1:25">
      <c r="A14" s="17">
        <f>VALUE(3&amp;'2018_A4-Karte_Berechnung'!A22)</f>
        <v>3157</v>
      </c>
      <c r="B14" s="5" t="str">
        <f>'2018_A4-Karte_Berechnung'!B22</f>
        <v>Peine</v>
      </c>
      <c r="C14" s="59">
        <f>'2018_A4-Karte_Berechnung'!Y22</f>
        <v>61.472051507170022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4"/>
      <c r="O14" s="35"/>
      <c r="P14" s="36"/>
      <c r="Q14" s="37"/>
      <c r="R14" s="37"/>
      <c r="S14" s="38"/>
      <c r="W14" s="33"/>
      <c r="X14" s="36"/>
      <c r="Y14" s="58"/>
    </row>
    <row r="15" spans="1:25">
      <c r="A15" s="17">
        <f>VALUE(3&amp;'2018_A4-Karte_Berechnung'!A55)</f>
        <v>3404</v>
      </c>
      <c r="B15" s="5" t="str">
        <f>'2018_A4-Karte_Berechnung'!B55</f>
        <v>Osnabrück,Stadt</v>
      </c>
      <c r="C15" s="59">
        <f>'2018_A4-Karte_Berechnung'!Y55</f>
        <v>61.656867278853127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51"/>
      <c r="O15" s="40"/>
      <c r="P15" s="40"/>
      <c r="Q15" s="52"/>
      <c r="R15" s="52"/>
      <c r="S15" s="38"/>
      <c r="W15" s="33"/>
      <c r="X15" s="40"/>
      <c r="Y15" s="58"/>
    </row>
    <row r="16" spans="1:25">
      <c r="A16" s="17">
        <f>VALUE(3&amp;'2018_A4-Karte_Berechnung'!A62)</f>
        <v>3456</v>
      </c>
      <c r="B16" s="5" t="str">
        <f>'2018_A4-Karte_Berechnung'!B62</f>
        <v>Grafschaft Bentheim</v>
      </c>
      <c r="C16" s="59">
        <f>'2018_A4-Karte_Berechnung'!Y62</f>
        <v>61.969184517098824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4"/>
      <c r="O16" s="35"/>
      <c r="P16" s="36"/>
      <c r="Q16" s="37"/>
      <c r="R16" s="37"/>
      <c r="S16" s="38"/>
      <c r="W16" s="33"/>
      <c r="X16" s="36"/>
      <c r="Y16" s="58"/>
    </row>
    <row r="17" spans="1:25">
      <c r="A17" s="17">
        <f>VALUE(3&amp;'2018_A4-Karte_Berechnung'!A50)</f>
        <v>3361</v>
      </c>
      <c r="B17" s="5" t="str">
        <f>'2018_A4-Karte_Berechnung'!B50</f>
        <v>Verden</v>
      </c>
      <c r="C17" s="59">
        <f>'2018_A4-Karte_Berechnung'!Y50</f>
        <v>62.930522565320643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4"/>
      <c r="O17" s="35"/>
      <c r="P17" s="36"/>
      <c r="Q17" s="37"/>
      <c r="R17" s="37"/>
      <c r="S17" s="38"/>
      <c r="W17" s="33"/>
      <c r="X17" s="36"/>
      <c r="Y17" s="58"/>
    </row>
    <row r="18" spans="1:25">
      <c r="A18" s="17">
        <f>VALUE(3&amp;'2018_A4-Karte_Berechnung'!A33)</f>
        <v>3254</v>
      </c>
      <c r="B18" s="5" t="str">
        <f>'2018_A4-Karte_Berechnung'!B33</f>
        <v>Hildesheim</v>
      </c>
      <c r="C18" s="59">
        <f>'2018_A4-Karte_Berechnung'!Y33</f>
        <v>64.65039983596472</v>
      </c>
      <c r="D18" s="41"/>
      <c r="E18" s="41"/>
      <c r="F18" s="41"/>
      <c r="G18" s="41"/>
      <c r="H18" s="41"/>
      <c r="I18" s="41"/>
      <c r="J18" s="41"/>
      <c r="K18" s="41"/>
      <c r="L18" s="33"/>
      <c r="M18" s="33"/>
      <c r="N18" s="34"/>
      <c r="O18" s="40"/>
      <c r="P18" s="40"/>
      <c r="Q18" s="37"/>
      <c r="R18" s="37"/>
      <c r="S18" s="38"/>
      <c r="W18" s="41"/>
      <c r="X18" s="40"/>
      <c r="Y18" s="40"/>
    </row>
    <row r="19" spans="1:25">
      <c r="A19" s="17">
        <f>VALUE(3&amp;'2018_A4-Karte_Berechnung'!A45)</f>
        <v>3356</v>
      </c>
      <c r="B19" s="5" t="str">
        <f>'2018_A4-Karte_Berechnung'!B45</f>
        <v>Osterholz</v>
      </c>
      <c r="C19" s="59">
        <f>'2018_A4-Karte_Berechnung'!Y45</f>
        <v>64.658634538152626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4"/>
      <c r="O19" s="35"/>
      <c r="P19" s="36"/>
      <c r="Q19" s="37"/>
      <c r="R19" s="37"/>
      <c r="S19" s="38"/>
      <c r="W19" s="33"/>
      <c r="X19" s="36"/>
      <c r="Y19" s="58"/>
    </row>
    <row r="20" spans="1:25">
      <c r="A20" s="17">
        <f>VALUE(3&amp;'2018_A4-Karte_Berechnung'!A46)</f>
        <v>3357</v>
      </c>
      <c r="B20" s="5" t="str">
        <f>'2018_A4-Karte_Berechnung'!B46</f>
        <v>Rotenburg (Wümme)</v>
      </c>
      <c r="C20" s="59">
        <f>'2018_A4-Karte_Berechnung'!Y46</f>
        <v>69.351162437319545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4"/>
      <c r="O20" s="35"/>
      <c r="P20" s="36"/>
      <c r="Q20" s="37"/>
      <c r="R20" s="37"/>
      <c r="S20" s="38"/>
      <c r="W20" s="33"/>
      <c r="X20" s="36"/>
      <c r="Y20" s="58"/>
    </row>
    <row r="21" spans="1:25">
      <c r="A21" s="17">
        <f>VALUE(3&amp;'2018_A4-Karte_Berechnung'!A42)</f>
        <v>3353</v>
      </c>
      <c r="B21" s="5" t="str">
        <f>'2018_A4-Karte_Berechnung'!B42</f>
        <v>Harburg</v>
      </c>
      <c r="C21" s="59">
        <f>'2018_A4-Karte_Berechnung'!Y42</f>
        <v>71.918990100808287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6"/>
      <c r="O21" s="47"/>
      <c r="P21" s="48"/>
      <c r="Q21" s="49"/>
      <c r="R21" s="49"/>
      <c r="S21" s="50"/>
      <c r="W21" s="4"/>
      <c r="X21" s="48"/>
      <c r="Y21" s="58"/>
    </row>
    <row r="22" spans="1:25">
      <c r="A22" s="17">
        <v>3241999</v>
      </c>
      <c r="B22" s="5" t="str">
        <f>'2018_A4-Karte_Berechnung'!B30</f>
        <v>dav. Hannover, Umland</v>
      </c>
      <c r="C22" s="59">
        <f>'2018_A4-Karte_Berechnung'!Y30</f>
        <v>75.135121671772652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4"/>
      <c r="O22" s="35"/>
      <c r="P22" s="36"/>
      <c r="Q22" s="37"/>
      <c r="R22" s="37"/>
      <c r="S22" s="38"/>
      <c r="W22" s="33"/>
      <c r="X22" s="36"/>
      <c r="Y22" s="58"/>
    </row>
    <row r="23" spans="1:25">
      <c r="A23" s="17">
        <f>VALUE(3&amp;'2018_A4-Karte_Berechnung'!A61)</f>
        <v>3455</v>
      </c>
      <c r="B23" s="5" t="str">
        <f>'2018_A4-Karte_Berechnung'!B61</f>
        <v>Friesland</v>
      </c>
      <c r="C23" s="59">
        <f>'2018_A4-Karte_Berechnung'!Y61</f>
        <v>75.253991291727147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4"/>
      <c r="O23" s="35"/>
      <c r="P23" s="36"/>
      <c r="Q23" s="37"/>
      <c r="R23" s="37"/>
      <c r="S23" s="38"/>
      <c r="W23" s="33"/>
      <c r="X23" s="36"/>
      <c r="Y23" s="58"/>
    </row>
    <row r="24" spans="1:25">
      <c r="A24" s="17">
        <f>VALUE(3&amp;'2018_A4-Karte_Berechnung'!A54)</f>
        <v>3403</v>
      </c>
      <c r="B24" s="5" t="str">
        <f>'2018_A4-Karte_Berechnung'!B54</f>
        <v>Oldenburg(Oldb),Stadt</v>
      </c>
      <c r="C24" s="59">
        <f>'2018_A4-Karte_Berechnung'!Y54</f>
        <v>75.687980574666113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51"/>
      <c r="O24" s="35"/>
      <c r="P24" s="36"/>
      <c r="Q24" s="52"/>
      <c r="R24" s="52"/>
      <c r="S24" s="38"/>
      <c r="W24" s="33"/>
      <c r="X24" s="36"/>
      <c r="Y24" s="58"/>
    </row>
    <row r="25" spans="1:25">
      <c r="A25" s="17">
        <f>VALUE(3&amp;'2018_A4-Karte_Berechnung'!A19)</f>
        <v>3154</v>
      </c>
      <c r="B25" s="5" t="str">
        <f>'2018_A4-Karte_Berechnung'!B19</f>
        <v>Helmstedt</v>
      </c>
      <c r="C25" s="59">
        <f>'2018_A4-Karte_Berechnung'!Y19</f>
        <v>77.768640350877178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4"/>
      <c r="O25" s="35"/>
      <c r="P25" s="36"/>
      <c r="Q25" s="37"/>
      <c r="R25" s="37"/>
      <c r="S25" s="38"/>
      <c r="W25" s="33"/>
      <c r="X25" s="36"/>
      <c r="Y25" s="58"/>
    </row>
    <row r="26" spans="1:25">
      <c r="A26" s="17">
        <f>VALUE(3&amp;'2018_A4-Karte_Berechnung'!A18)</f>
        <v>3153</v>
      </c>
      <c r="B26" s="5" t="str">
        <f>'2018_A4-Karte_Berechnung'!B18</f>
        <v>Goslar</v>
      </c>
      <c r="C26" s="59">
        <f>'2018_A4-Karte_Berechnung'!Y18</f>
        <v>79.256594724220633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4"/>
      <c r="O26" s="35"/>
      <c r="P26" s="36"/>
      <c r="Q26" s="37"/>
      <c r="R26" s="37"/>
      <c r="S26" s="38"/>
      <c r="W26" s="33"/>
      <c r="X26" s="36"/>
      <c r="Y26" s="58"/>
    </row>
    <row r="27" spans="1:25">
      <c r="A27" s="17">
        <f>VALUE(3&amp;'2018_A4-Karte_Berechnung'!A40)</f>
        <v>3351</v>
      </c>
      <c r="B27" s="5" t="str">
        <f>'2018_A4-Karte_Berechnung'!B40</f>
        <v>Celle</v>
      </c>
      <c r="C27" s="59">
        <f>'2018_A4-Karte_Berechnung'!Y40</f>
        <v>81.037796284433057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4"/>
      <c r="O27" s="35"/>
      <c r="P27" s="36"/>
      <c r="Q27" s="37"/>
      <c r="R27" s="37"/>
      <c r="S27" s="38"/>
      <c r="W27" s="33"/>
      <c r="X27" s="36"/>
      <c r="Y27" s="58"/>
    </row>
    <row r="28" spans="1:25">
      <c r="A28" s="17">
        <f>VALUE(3&amp;'2018_A4-Karte_Berechnung'!A44)</f>
        <v>3355</v>
      </c>
      <c r="B28" s="5" t="str">
        <f>'2018_A4-Karte_Berechnung'!B44</f>
        <v>Lüneburg</v>
      </c>
      <c r="C28" s="59">
        <f>'2018_A4-Karte_Berechnung'!Y44</f>
        <v>84.847167898015357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4"/>
      <c r="O28" s="35"/>
      <c r="P28" s="36"/>
      <c r="Q28" s="37"/>
      <c r="R28" s="37"/>
      <c r="S28" s="38"/>
      <c r="W28" s="33"/>
      <c r="X28" s="36"/>
      <c r="Y28" s="58"/>
    </row>
    <row r="29" spans="1:25">
      <c r="A29" s="17">
        <f>VALUE(3&amp;'2018_A4-Karte_Berechnung'!A12)</f>
        <v>3102</v>
      </c>
      <c r="B29" s="5" t="str">
        <f>'2018_A4-Karte_Berechnung'!B12</f>
        <v>Salzgitter,Stadt</v>
      </c>
      <c r="C29" s="59">
        <f>'2018_A4-Karte_Berechnung'!Y12</f>
        <v>85.150638932935351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4"/>
      <c r="O29" s="35"/>
      <c r="P29" s="36"/>
      <c r="Q29" s="37"/>
      <c r="R29" s="37"/>
      <c r="S29" s="38"/>
      <c r="W29" s="33"/>
      <c r="X29" s="36"/>
      <c r="Y29" s="58"/>
    </row>
    <row r="30" spans="1:25">
      <c r="A30" s="17">
        <f>VALUE(3&amp;'2018_A4-Karte_Berechnung'!A37)</f>
        <v>3256</v>
      </c>
      <c r="B30" s="5" t="str">
        <f>'2018_A4-Karte_Berechnung'!B37</f>
        <v>Nienburg (Weser)</v>
      </c>
      <c r="C30" s="59">
        <f>'2018_A4-Karte_Berechnung'!Y37</f>
        <v>90.051020408163254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35"/>
      <c r="P30" s="36"/>
      <c r="Q30" s="37"/>
      <c r="R30" s="37"/>
      <c r="S30" s="38"/>
      <c r="W30" s="33"/>
      <c r="X30" s="36"/>
      <c r="Y30" s="58"/>
    </row>
    <row r="31" spans="1:25">
      <c r="A31" s="17">
        <f>VALUE(3&amp;'2018_A4-Karte_Berechnung'!A52)</f>
        <v>3401</v>
      </c>
      <c r="B31" s="5" t="str">
        <f>'2018_A4-Karte_Berechnung'!B52</f>
        <v>Delmenhorst,Stadt</v>
      </c>
      <c r="C31" s="59">
        <f>'2018_A4-Karte_Berechnung'!Y52</f>
        <v>92.119685972448536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4"/>
      <c r="O31" s="35"/>
      <c r="P31" s="36"/>
      <c r="Q31" s="37"/>
      <c r="R31" s="37"/>
      <c r="S31" s="38"/>
      <c r="W31" s="33"/>
      <c r="X31" s="36"/>
      <c r="Y31" s="58"/>
    </row>
    <row r="32" spans="1:25">
      <c r="A32" s="17">
        <f>VALUE(3&amp;'2018_A4-Karte_Berechnung'!A47)</f>
        <v>3358</v>
      </c>
      <c r="B32" s="5" t="str">
        <f>'2018_A4-Karte_Berechnung'!B47</f>
        <v>Heidekreis</v>
      </c>
      <c r="C32" s="59">
        <f>'2018_A4-Karte_Berechnung'!Y47</f>
        <v>94.06622961842325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6"/>
      <c r="O32" s="47"/>
      <c r="P32" s="48"/>
      <c r="Q32" s="49"/>
      <c r="R32" s="49"/>
      <c r="S32" s="50"/>
      <c r="W32" s="4"/>
      <c r="X32" s="48"/>
      <c r="Y32" s="58"/>
    </row>
    <row r="33" spans="1:25">
      <c r="A33" s="17">
        <f>VALUE(3&amp;'2018_A4-Karte_Berechnung'!A53)</f>
        <v>3402</v>
      </c>
      <c r="B33" s="5" t="str">
        <f>'2018_A4-Karte_Berechnung'!B53</f>
        <v>Emden,Stadt</v>
      </c>
      <c r="C33" s="59">
        <f>'2018_A4-Karte_Berechnung'!Y53</f>
        <v>98.706431908012945</v>
      </c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4"/>
      <c r="O33" s="35"/>
      <c r="P33" s="36"/>
      <c r="Q33" s="37"/>
      <c r="R33" s="37"/>
      <c r="S33" s="38"/>
      <c r="W33" s="33"/>
      <c r="X33" s="36"/>
      <c r="Y33" s="58"/>
    </row>
    <row r="34" spans="1:25">
      <c r="A34" s="17">
        <f>VALUE(3&amp;'2018_A4-Karte_Berechnung'!A65)</f>
        <v>3459</v>
      </c>
      <c r="B34" s="5" t="str">
        <f>'2018_A4-Karte_Berechnung'!B65</f>
        <v>Osnabrück</v>
      </c>
      <c r="C34" s="59">
        <f>'2018_A4-Karte_Berechnung'!Y65</f>
        <v>100.09199632014719</v>
      </c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4"/>
      <c r="O34" s="35"/>
      <c r="P34" s="36"/>
      <c r="Q34" s="37"/>
      <c r="R34" s="37"/>
      <c r="S34" s="38"/>
      <c r="W34" s="33"/>
      <c r="X34" s="36"/>
      <c r="Y34" s="58"/>
    </row>
    <row r="35" spans="1:25">
      <c r="A35" s="17">
        <f>VALUE(3&amp;'2018_A4-Karte_Berechnung'!A49)</f>
        <v>3360</v>
      </c>
      <c r="B35" s="5" t="str">
        <f>'2018_A4-Karte_Berechnung'!B49</f>
        <v>Uelzen</v>
      </c>
      <c r="C35" s="59">
        <f>'2018_A4-Karte_Berechnung'!Y49</f>
        <v>101.18449389806173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54"/>
      <c r="O35" s="35"/>
      <c r="P35" s="36"/>
      <c r="Q35" s="37"/>
      <c r="R35" s="37"/>
      <c r="S35" s="38"/>
      <c r="W35" s="33"/>
      <c r="X35" s="36"/>
      <c r="Y35" s="58"/>
    </row>
    <row r="36" spans="1:25">
      <c r="A36" s="17">
        <f>VALUE(3&amp;'2018_A4-Karte_Berechnung'!A68)</f>
        <v>3462</v>
      </c>
      <c r="B36" s="5" t="str">
        <f>'2018_A4-Karte_Berechnung'!B68</f>
        <v>Wittmund</v>
      </c>
      <c r="C36" s="59">
        <f>'2018_A4-Karte_Berechnung'!Y68</f>
        <v>101.58251695553878</v>
      </c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4"/>
      <c r="O36" s="35"/>
      <c r="P36" s="36"/>
      <c r="Q36" s="37"/>
      <c r="R36" s="37"/>
      <c r="S36" s="38"/>
      <c r="W36" s="33"/>
      <c r="X36" s="36"/>
      <c r="Y36" s="58"/>
    </row>
    <row r="37" spans="1:25">
      <c r="A37" s="17">
        <f>VALUE(3&amp;'2018_A4-Karte_Berechnung'!A63)</f>
        <v>3457</v>
      </c>
      <c r="B37" s="5" t="str">
        <f>'2018_A4-Karte_Berechnung'!B63</f>
        <v>Leer</v>
      </c>
      <c r="C37" s="59">
        <f>'2018_A4-Karte_Berechnung'!Y63</f>
        <v>108.77435189446234</v>
      </c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4"/>
      <c r="O37" s="35"/>
      <c r="P37" s="36"/>
      <c r="Q37" s="37"/>
      <c r="R37" s="37"/>
      <c r="S37" s="38"/>
      <c r="W37" s="33"/>
      <c r="X37" s="36"/>
      <c r="Y37" s="58"/>
    </row>
    <row r="38" spans="1:25">
      <c r="A38" s="17">
        <f>VALUE(3&amp;'2018_A4-Karte_Berechnung'!A43)</f>
        <v>3354</v>
      </c>
      <c r="B38" s="5" t="str">
        <f>'2018_A4-Karte_Berechnung'!B43</f>
        <v>Lüchow-Dannenberg</v>
      </c>
      <c r="C38" s="59">
        <f>'2018_A4-Karte_Berechnung'!Y43</f>
        <v>109.34799685781621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/>
      <c r="O38" s="35"/>
      <c r="P38" s="36"/>
      <c r="Q38" s="37"/>
      <c r="R38" s="37"/>
      <c r="S38" s="38"/>
      <c r="W38" s="33"/>
      <c r="X38" s="36"/>
      <c r="Y38" s="58"/>
    </row>
    <row r="39" spans="1:25">
      <c r="A39" s="17">
        <f>VALUE(3&amp;'2018_A4-Karte_Berechnung'!A31)</f>
        <v>3251</v>
      </c>
      <c r="B39" s="5" t="str">
        <f>'2018_A4-Karte_Berechnung'!B31</f>
        <v>Diepholz</v>
      </c>
      <c r="C39" s="59">
        <f>'2018_A4-Karte_Berechnung'!Y31</f>
        <v>112.75436046511626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4"/>
      <c r="O39" s="35"/>
      <c r="P39" s="36"/>
      <c r="Q39" s="37"/>
      <c r="R39" s="37"/>
      <c r="S39" s="38"/>
      <c r="W39" s="33"/>
      <c r="X39" s="36"/>
      <c r="Y39" s="58"/>
    </row>
    <row r="40" spans="1:25">
      <c r="A40" s="17">
        <f>VALUE(3&amp;'2018_A4-Karte_Berechnung'!A58)</f>
        <v>3452</v>
      </c>
      <c r="B40" s="5" t="str">
        <f>'2018_A4-Karte_Berechnung'!B58</f>
        <v>Aurich</v>
      </c>
      <c r="C40" s="59">
        <f>'2018_A4-Karte_Berechnung'!Y58</f>
        <v>115.71749718995878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4"/>
      <c r="O40" s="35"/>
      <c r="P40" s="36"/>
      <c r="Q40" s="37"/>
      <c r="R40" s="37"/>
      <c r="S40" s="38"/>
      <c r="W40" s="33"/>
      <c r="X40" s="36"/>
      <c r="Y40" s="58"/>
    </row>
    <row r="41" spans="1:25">
      <c r="A41" s="17">
        <f>VALUE(3&amp;'2018_A4-Karte_Berechnung'!A56)</f>
        <v>3405</v>
      </c>
      <c r="B41" s="5" t="str">
        <f>'2018_A4-Karte_Berechnung'!B56</f>
        <v>Wilhelmshaven,Stadt</v>
      </c>
      <c r="C41" s="59">
        <f>'2018_A4-Karte_Berechnung'!Y56</f>
        <v>118.38483510776422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4"/>
      <c r="O41" s="35"/>
      <c r="P41" s="36"/>
      <c r="Q41" s="37"/>
      <c r="R41" s="37"/>
      <c r="S41" s="38"/>
      <c r="W41" s="33"/>
      <c r="X41" s="36"/>
      <c r="Y41" s="58"/>
    </row>
    <row r="42" spans="1:25">
      <c r="A42" s="17">
        <f>VALUE(3&amp;'2018_A4-Karte_Berechnung'!A66)</f>
        <v>3460</v>
      </c>
      <c r="B42" s="5" t="str">
        <f>'2018_A4-Karte_Berechnung'!B66</f>
        <v>Vechta</v>
      </c>
      <c r="C42" s="59">
        <f>'2018_A4-Karte_Berechnung'!Y66</f>
        <v>122.33456914953376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4"/>
      <c r="O42" s="35"/>
      <c r="P42" s="36"/>
      <c r="Q42" s="37"/>
      <c r="R42" s="37"/>
      <c r="S42" s="38"/>
      <c r="W42" s="33"/>
      <c r="X42" s="36"/>
      <c r="Y42" s="58"/>
    </row>
    <row r="43" spans="1:25">
      <c r="A43" s="17">
        <f>VALUE(3&amp;'2018_A4-Karte_Berechnung'!A48)</f>
        <v>3359</v>
      </c>
      <c r="B43" s="5" t="str">
        <f>'2018_A4-Karte_Berechnung'!B48</f>
        <v>Stade</v>
      </c>
      <c r="C43" s="59">
        <f>'2018_A4-Karte_Berechnung'!Y48</f>
        <v>131.82158920539729</v>
      </c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4"/>
      <c r="O43" s="35"/>
      <c r="P43" s="36"/>
      <c r="Q43" s="37"/>
      <c r="R43" s="37"/>
      <c r="S43" s="38"/>
      <c r="W43" s="33"/>
      <c r="X43" s="36"/>
      <c r="Y43" s="58"/>
    </row>
    <row r="44" spans="1:25">
      <c r="A44" s="17">
        <f>VALUE(3&amp;'2018_A4-Karte_Berechnung'!A57)</f>
        <v>3451</v>
      </c>
      <c r="B44" s="5" t="str">
        <f>'2018_A4-Karte_Berechnung'!B57</f>
        <v>Ammerland</v>
      </c>
      <c r="C44" s="59">
        <f>'2018_A4-Karte_Berechnung'!Y57</f>
        <v>145.59002433090023</v>
      </c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4"/>
      <c r="O44" s="35"/>
      <c r="P44" s="36"/>
      <c r="Q44" s="37"/>
      <c r="R44" s="37"/>
      <c r="S44" s="38"/>
      <c r="W44" s="33"/>
      <c r="X44" s="36"/>
      <c r="Y44" s="58"/>
    </row>
    <row r="45" spans="1:25">
      <c r="A45" s="17">
        <f>VALUE(3&amp;'2018_A4-Karte_Berechnung'!A64)</f>
        <v>3458</v>
      </c>
      <c r="B45" s="5" t="str">
        <f>'2018_A4-Karte_Berechnung'!B64</f>
        <v>Oldenburg</v>
      </c>
      <c r="C45" s="59">
        <f>'2018_A4-Karte_Berechnung'!Y64</f>
        <v>169.965075669383</v>
      </c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4"/>
      <c r="O45" s="35"/>
      <c r="P45" s="36"/>
      <c r="Q45" s="37"/>
      <c r="R45" s="37"/>
      <c r="S45" s="38"/>
      <c r="W45" s="33"/>
      <c r="X45" s="36"/>
      <c r="Y45" s="58"/>
    </row>
    <row r="46" spans="1:25">
      <c r="A46" s="17">
        <f>VALUE(3&amp;'2018_A4-Karte_Berechnung'!A59)</f>
        <v>3453</v>
      </c>
      <c r="B46" s="5" t="str">
        <f>'2018_A4-Karte_Berechnung'!B59</f>
        <v>Cloppenburg</v>
      </c>
      <c r="C46" s="59">
        <f>'2018_A4-Karte_Berechnung'!Y59</f>
        <v>198.29679861220626</v>
      </c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4"/>
      <c r="O46" s="35"/>
      <c r="P46" s="36"/>
      <c r="Q46" s="37"/>
      <c r="R46" s="37"/>
      <c r="S46" s="38"/>
      <c r="W46" s="33"/>
      <c r="X46" s="36"/>
      <c r="Y46" s="58"/>
    </row>
    <row r="47" spans="1:25">
      <c r="A47" s="17">
        <f>VALUE(3&amp;'2018_A4-Karte_Berechnung'!A60)</f>
        <v>3454</v>
      </c>
      <c r="B47" s="5" t="str">
        <f>'2018_A4-Karte_Berechnung'!B60</f>
        <v>Emsland</v>
      </c>
      <c r="C47" s="59">
        <f>'2018_A4-Karte_Berechnung'!Y60</f>
        <v>208.64933619524606</v>
      </c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4"/>
      <c r="O47" s="35"/>
      <c r="P47" s="36"/>
      <c r="Q47" s="37"/>
      <c r="R47" s="37"/>
      <c r="S47" s="38"/>
      <c r="W47" s="33"/>
      <c r="X47" s="36"/>
      <c r="Y47" s="58"/>
    </row>
  </sheetData>
  <sortState ref="A2:C48">
    <sortCondition ref="C2"/>
  </sortState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0034-E7FF-49F3-B9F5-232E1C8D393E}">
  <dimension ref="A1:J55"/>
  <sheetViews>
    <sheetView zoomScale="115" zoomScaleNormal="115" workbookViewId="0">
      <selection activeCell="A17" sqref="A17"/>
    </sheetView>
    <sheetView workbookViewId="1">
      <selection sqref="A1:B2"/>
    </sheetView>
  </sheetViews>
  <sheetFormatPr baseColWidth="10" defaultRowHeight="15"/>
  <cols>
    <col min="1" max="1" width="7.85546875" style="5" bestFit="1" customWidth="1"/>
    <col min="2" max="2" width="28" style="5" bestFit="1" customWidth="1"/>
    <col min="3" max="256" width="11.42578125" style="5"/>
    <col min="257" max="257" width="6.140625" style="5" bestFit="1" customWidth="1"/>
    <col min="258" max="258" width="28" style="5" bestFit="1" customWidth="1"/>
    <col min="259" max="512" width="11.42578125" style="5"/>
    <col min="513" max="513" width="6.140625" style="5" bestFit="1" customWidth="1"/>
    <col min="514" max="514" width="28" style="5" bestFit="1" customWidth="1"/>
    <col min="515" max="768" width="11.42578125" style="5"/>
    <col min="769" max="769" width="6.140625" style="5" bestFit="1" customWidth="1"/>
    <col min="770" max="770" width="28" style="5" bestFit="1" customWidth="1"/>
    <col min="771" max="1024" width="11.42578125" style="5"/>
    <col min="1025" max="1025" width="6.140625" style="5" bestFit="1" customWidth="1"/>
    <col min="1026" max="1026" width="28" style="5" bestFit="1" customWidth="1"/>
    <col min="1027" max="1280" width="11.42578125" style="5"/>
    <col min="1281" max="1281" width="6.140625" style="5" bestFit="1" customWidth="1"/>
    <col min="1282" max="1282" width="28" style="5" bestFit="1" customWidth="1"/>
    <col min="1283" max="1536" width="11.42578125" style="5"/>
    <col min="1537" max="1537" width="6.140625" style="5" bestFit="1" customWidth="1"/>
    <col min="1538" max="1538" width="28" style="5" bestFit="1" customWidth="1"/>
    <col min="1539" max="1792" width="11.42578125" style="5"/>
    <col min="1793" max="1793" width="6.140625" style="5" bestFit="1" customWidth="1"/>
    <col min="1794" max="1794" width="28" style="5" bestFit="1" customWidth="1"/>
    <col min="1795" max="2048" width="11.42578125" style="5"/>
    <col min="2049" max="2049" width="6.140625" style="5" bestFit="1" customWidth="1"/>
    <col min="2050" max="2050" width="28" style="5" bestFit="1" customWidth="1"/>
    <col min="2051" max="2304" width="11.42578125" style="5"/>
    <col min="2305" max="2305" width="6.140625" style="5" bestFit="1" customWidth="1"/>
    <col min="2306" max="2306" width="28" style="5" bestFit="1" customWidth="1"/>
    <col min="2307" max="2560" width="11.42578125" style="5"/>
    <col min="2561" max="2561" width="6.140625" style="5" bestFit="1" customWidth="1"/>
    <col min="2562" max="2562" width="28" style="5" bestFit="1" customWidth="1"/>
    <col min="2563" max="2816" width="11.42578125" style="5"/>
    <col min="2817" max="2817" width="6.140625" style="5" bestFit="1" customWidth="1"/>
    <col min="2818" max="2818" width="28" style="5" bestFit="1" customWidth="1"/>
    <col min="2819" max="3072" width="11.42578125" style="5"/>
    <col min="3073" max="3073" width="6.140625" style="5" bestFit="1" customWidth="1"/>
    <col min="3074" max="3074" width="28" style="5" bestFit="1" customWidth="1"/>
    <col min="3075" max="3328" width="11.42578125" style="5"/>
    <col min="3329" max="3329" width="6.140625" style="5" bestFit="1" customWidth="1"/>
    <col min="3330" max="3330" width="28" style="5" bestFit="1" customWidth="1"/>
    <col min="3331" max="3584" width="11.42578125" style="5"/>
    <col min="3585" max="3585" width="6.140625" style="5" bestFit="1" customWidth="1"/>
    <col min="3586" max="3586" width="28" style="5" bestFit="1" customWidth="1"/>
    <col min="3587" max="3840" width="11.42578125" style="5"/>
    <col min="3841" max="3841" width="6.140625" style="5" bestFit="1" customWidth="1"/>
    <col min="3842" max="3842" width="28" style="5" bestFit="1" customWidth="1"/>
    <col min="3843" max="4096" width="11.42578125" style="5"/>
    <col min="4097" max="4097" width="6.140625" style="5" bestFit="1" customWidth="1"/>
    <col min="4098" max="4098" width="28" style="5" bestFit="1" customWidth="1"/>
    <col min="4099" max="4352" width="11.42578125" style="5"/>
    <col min="4353" max="4353" width="6.140625" style="5" bestFit="1" customWidth="1"/>
    <col min="4354" max="4354" width="28" style="5" bestFit="1" customWidth="1"/>
    <col min="4355" max="4608" width="11.42578125" style="5"/>
    <col min="4609" max="4609" width="6.140625" style="5" bestFit="1" customWidth="1"/>
    <col min="4610" max="4610" width="28" style="5" bestFit="1" customWidth="1"/>
    <col min="4611" max="4864" width="11.42578125" style="5"/>
    <col min="4865" max="4865" width="6.140625" style="5" bestFit="1" customWidth="1"/>
    <col min="4866" max="4866" width="28" style="5" bestFit="1" customWidth="1"/>
    <col min="4867" max="5120" width="11.42578125" style="5"/>
    <col min="5121" max="5121" width="6.140625" style="5" bestFit="1" customWidth="1"/>
    <col min="5122" max="5122" width="28" style="5" bestFit="1" customWidth="1"/>
    <col min="5123" max="5376" width="11.42578125" style="5"/>
    <col min="5377" max="5377" width="6.140625" style="5" bestFit="1" customWidth="1"/>
    <col min="5378" max="5378" width="28" style="5" bestFit="1" customWidth="1"/>
    <col min="5379" max="5632" width="11.42578125" style="5"/>
    <col min="5633" max="5633" width="6.140625" style="5" bestFit="1" customWidth="1"/>
    <col min="5634" max="5634" width="28" style="5" bestFit="1" customWidth="1"/>
    <col min="5635" max="5888" width="11.42578125" style="5"/>
    <col min="5889" max="5889" width="6.140625" style="5" bestFit="1" customWidth="1"/>
    <col min="5890" max="5890" width="28" style="5" bestFit="1" customWidth="1"/>
    <col min="5891" max="6144" width="11.42578125" style="5"/>
    <col min="6145" max="6145" width="6.140625" style="5" bestFit="1" customWidth="1"/>
    <col min="6146" max="6146" width="28" style="5" bestFit="1" customWidth="1"/>
    <col min="6147" max="6400" width="11.42578125" style="5"/>
    <col min="6401" max="6401" width="6.140625" style="5" bestFit="1" customWidth="1"/>
    <col min="6402" max="6402" width="28" style="5" bestFit="1" customWidth="1"/>
    <col min="6403" max="6656" width="11.42578125" style="5"/>
    <col min="6657" max="6657" width="6.140625" style="5" bestFit="1" customWidth="1"/>
    <col min="6658" max="6658" width="28" style="5" bestFit="1" customWidth="1"/>
    <col min="6659" max="6912" width="11.42578125" style="5"/>
    <col min="6913" max="6913" width="6.140625" style="5" bestFit="1" customWidth="1"/>
    <col min="6914" max="6914" width="28" style="5" bestFit="1" customWidth="1"/>
    <col min="6915" max="7168" width="11.42578125" style="5"/>
    <col min="7169" max="7169" width="6.140625" style="5" bestFit="1" customWidth="1"/>
    <col min="7170" max="7170" width="28" style="5" bestFit="1" customWidth="1"/>
    <col min="7171" max="7424" width="11.42578125" style="5"/>
    <col min="7425" max="7425" width="6.140625" style="5" bestFit="1" customWidth="1"/>
    <col min="7426" max="7426" width="28" style="5" bestFit="1" customWidth="1"/>
    <col min="7427" max="7680" width="11.42578125" style="5"/>
    <col min="7681" max="7681" width="6.140625" style="5" bestFit="1" customWidth="1"/>
    <col min="7682" max="7682" width="28" style="5" bestFit="1" customWidth="1"/>
    <col min="7683" max="7936" width="11.42578125" style="5"/>
    <col min="7937" max="7937" width="6.140625" style="5" bestFit="1" customWidth="1"/>
    <col min="7938" max="7938" width="28" style="5" bestFit="1" customWidth="1"/>
    <col min="7939" max="8192" width="11.42578125" style="5"/>
    <col min="8193" max="8193" width="6.140625" style="5" bestFit="1" customWidth="1"/>
    <col min="8194" max="8194" width="28" style="5" bestFit="1" customWidth="1"/>
    <col min="8195" max="8448" width="11.42578125" style="5"/>
    <col min="8449" max="8449" width="6.140625" style="5" bestFit="1" customWidth="1"/>
    <col min="8450" max="8450" width="28" style="5" bestFit="1" customWidth="1"/>
    <col min="8451" max="8704" width="11.42578125" style="5"/>
    <col min="8705" max="8705" width="6.140625" style="5" bestFit="1" customWidth="1"/>
    <col min="8706" max="8706" width="28" style="5" bestFit="1" customWidth="1"/>
    <col min="8707" max="8960" width="11.42578125" style="5"/>
    <col min="8961" max="8961" width="6.140625" style="5" bestFit="1" customWidth="1"/>
    <col min="8962" max="8962" width="28" style="5" bestFit="1" customWidth="1"/>
    <col min="8963" max="9216" width="11.42578125" style="5"/>
    <col min="9217" max="9217" width="6.140625" style="5" bestFit="1" customWidth="1"/>
    <col min="9218" max="9218" width="28" style="5" bestFit="1" customWidth="1"/>
    <col min="9219" max="9472" width="11.42578125" style="5"/>
    <col min="9473" max="9473" width="6.140625" style="5" bestFit="1" customWidth="1"/>
    <col min="9474" max="9474" width="28" style="5" bestFit="1" customWidth="1"/>
    <col min="9475" max="9728" width="11.42578125" style="5"/>
    <col min="9729" max="9729" width="6.140625" style="5" bestFit="1" customWidth="1"/>
    <col min="9730" max="9730" width="28" style="5" bestFit="1" customWidth="1"/>
    <col min="9731" max="9984" width="11.42578125" style="5"/>
    <col min="9985" max="9985" width="6.140625" style="5" bestFit="1" customWidth="1"/>
    <col min="9986" max="9986" width="28" style="5" bestFit="1" customWidth="1"/>
    <col min="9987" max="10240" width="11.42578125" style="5"/>
    <col min="10241" max="10241" width="6.140625" style="5" bestFit="1" customWidth="1"/>
    <col min="10242" max="10242" width="28" style="5" bestFit="1" customWidth="1"/>
    <col min="10243" max="10496" width="11.42578125" style="5"/>
    <col min="10497" max="10497" width="6.140625" style="5" bestFit="1" customWidth="1"/>
    <col min="10498" max="10498" width="28" style="5" bestFit="1" customWidth="1"/>
    <col min="10499" max="10752" width="11.42578125" style="5"/>
    <col min="10753" max="10753" width="6.140625" style="5" bestFit="1" customWidth="1"/>
    <col min="10754" max="10754" width="28" style="5" bestFit="1" customWidth="1"/>
    <col min="10755" max="11008" width="11.42578125" style="5"/>
    <col min="11009" max="11009" width="6.140625" style="5" bestFit="1" customWidth="1"/>
    <col min="11010" max="11010" width="28" style="5" bestFit="1" customWidth="1"/>
    <col min="11011" max="11264" width="11.42578125" style="5"/>
    <col min="11265" max="11265" width="6.140625" style="5" bestFit="1" customWidth="1"/>
    <col min="11266" max="11266" width="28" style="5" bestFit="1" customWidth="1"/>
    <col min="11267" max="11520" width="11.42578125" style="5"/>
    <col min="11521" max="11521" width="6.140625" style="5" bestFit="1" customWidth="1"/>
    <col min="11522" max="11522" width="28" style="5" bestFit="1" customWidth="1"/>
    <col min="11523" max="11776" width="11.42578125" style="5"/>
    <col min="11777" max="11777" width="6.140625" style="5" bestFit="1" customWidth="1"/>
    <col min="11778" max="11778" width="28" style="5" bestFit="1" customWidth="1"/>
    <col min="11779" max="12032" width="11.42578125" style="5"/>
    <col min="12033" max="12033" width="6.140625" style="5" bestFit="1" customWidth="1"/>
    <col min="12034" max="12034" width="28" style="5" bestFit="1" customWidth="1"/>
    <col min="12035" max="12288" width="11.42578125" style="5"/>
    <col min="12289" max="12289" width="6.140625" style="5" bestFit="1" customWidth="1"/>
    <col min="12290" max="12290" width="28" style="5" bestFit="1" customWidth="1"/>
    <col min="12291" max="12544" width="11.42578125" style="5"/>
    <col min="12545" max="12545" width="6.140625" style="5" bestFit="1" customWidth="1"/>
    <col min="12546" max="12546" width="28" style="5" bestFit="1" customWidth="1"/>
    <col min="12547" max="12800" width="11.42578125" style="5"/>
    <col min="12801" max="12801" width="6.140625" style="5" bestFit="1" customWidth="1"/>
    <col min="12802" max="12802" width="28" style="5" bestFit="1" customWidth="1"/>
    <col min="12803" max="13056" width="11.42578125" style="5"/>
    <col min="13057" max="13057" width="6.140625" style="5" bestFit="1" customWidth="1"/>
    <col min="13058" max="13058" width="28" style="5" bestFit="1" customWidth="1"/>
    <col min="13059" max="13312" width="11.42578125" style="5"/>
    <col min="13313" max="13313" width="6.140625" style="5" bestFit="1" customWidth="1"/>
    <col min="13314" max="13314" width="28" style="5" bestFit="1" customWidth="1"/>
    <col min="13315" max="13568" width="11.42578125" style="5"/>
    <col min="13569" max="13569" width="6.140625" style="5" bestFit="1" customWidth="1"/>
    <col min="13570" max="13570" width="28" style="5" bestFit="1" customWidth="1"/>
    <col min="13571" max="13824" width="11.42578125" style="5"/>
    <col min="13825" max="13825" width="6.140625" style="5" bestFit="1" customWidth="1"/>
    <col min="13826" max="13826" width="28" style="5" bestFit="1" customWidth="1"/>
    <col min="13827" max="14080" width="11.42578125" style="5"/>
    <col min="14081" max="14081" width="6.140625" style="5" bestFit="1" customWidth="1"/>
    <col min="14082" max="14082" width="28" style="5" bestFit="1" customWidth="1"/>
    <col min="14083" max="14336" width="11.42578125" style="5"/>
    <col min="14337" max="14337" width="6.140625" style="5" bestFit="1" customWidth="1"/>
    <col min="14338" max="14338" width="28" style="5" bestFit="1" customWidth="1"/>
    <col min="14339" max="14592" width="11.42578125" style="5"/>
    <col min="14593" max="14593" width="6.140625" style="5" bestFit="1" customWidth="1"/>
    <col min="14594" max="14594" width="28" style="5" bestFit="1" customWidth="1"/>
    <col min="14595" max="14848" width="11.42578125" style="5"/>
    <col min="14849" max="14849" width="6.140625" style="5" bestFit="1" customWidth="1"/>
    <col min="14850" max="14850" width="28" style="5" bestFit="1" customWidth="1"/>
    <col min="14851" max="15104" width="11.42578125" style="5"/>
    <col min="15105" max="15105" width="6.140625" style="5" bestFit="1" customWidth="1"/>
    <col min="15106" max="15106" width="28" style="5" bestFit="1" customWidth="1"/>
    <col min="15107" max="15360" width="11.42578125" style="5"/>
    <col min="15361" max="15361" width="6.140625" style="5" bestFit="1" customWidth="1"/>
    <col min="15362" max="15362" width="28" style="5" bestFit="1" customWidth="1"/>
    <col min="15363" max="15616" width="11.42578125" style="5"/>
    <col min="15617" max="15617" width="6.140625" style="5" bestFit="1" customWidth="1"/>
    <col min="15618" max="15618" width="28" style="5" bestFit="1" customWidth="1"/>
    <col min="15619" max="15872" width="11.42578125" style="5"/>
    <col min="15873" max="15873" width="6.140625" style="5" bestFit="1" customWidth="1"/>
    <col min="15874" max="15874" width="28" style="5" bestFit="1" customWidth="1"/>
    <col min="15875" max="16128" width="11.42578125" style="5"/>
    <col min="16129" max="16129" width="6.140625" style="5" bestFit="1" customWidth="1"/>
    <col min="16130" max="16130" width="28" style="5" bestFit="1" customWidth="1"/>
    <col min="16131" max="16384" width="11.42578125" style="5"/>
  </cols>
  <sheetData>
    <row r="1" spans="1:10" s="60" customFormat="1" ht="12.75">
      <c r="A1" s="83"/>
      <c r="B1" s="83"/>
      <c r="C1" s="83">
        <v>2019</v>
      </c>
      <c r="D1" s="83"/>
      <c r="E1" s="83"/>
      <c r="F1" s="83"/>
      <c r="G1" s="83"/>
    </row>
    <row r="2" spans="1:10" s="62" customFormat="1" ht="12.75">
      <c r="A2" s="83"/>
      <c r="B2" s="83"/>
      <c r="C2" s="61" t="s">
        <v>2</v>
      </c>
      <c r="D2" s="61" t="s">
        <v>1</v>
      </c>
      <c r="E2" s="61" t="s">
        <v>56</v>
      </c>
      <c r="F2" s="61" t="s">
        <v>57</v>
      </c>
      <c r="G2" s="61" t="s">
        <v>63</v>
      </c>
    </row>
    <row r="3" spans="1:10">
      <c r="A3" s="64">
        <v>101</v>
      </c>
      <c r="B3" s="63" t="s">
        <v>4</v>
      </c>
      <c r="C3" s="5">
        <v>3635</v>
      </c>
      <c r="D3" s="5">
        <v>5115</v>
      </c>
      <c r="E3" s="5">
        <v>2645</v>
      </c>
      <c r="F3" s="5">
        <v>610</v>
      </c>
      <c r="G3" s="5">
        <v>670</v>
      </c>
    </row>
    <row r="4" spans="1:10">
      <c r="A4" s="64">
        <v>102</v>
      </c>
      <c r="B4" s="63" t="s">
        <v>5</v>
      </c>
      <c r="C4" s="5">
        <v>1680</v>
      </c>
      <c r="D4" s="5">
        <v>5095</v>
      </c>
      <c r="E4" s="5">
        <v>4325</v>
      </c>
      <c r="F4" s="5">
        <v>1635</v>
      </c>
      <c r="G4" s="5">
        <v>305</v>
      </c>
    </row>
    <row r="5" spans="1:10">
      <c r="A5" s="64">
        <v>103</v>
      </c>
      <c r="B5" s="63" t="s">
        <v>6</v>
      </c>
      <c r="C5" s="5">
        <v>1330</v>
      </c>
      <c r="D5" s="5">
        <v>700</v>
      </c>
      <c r="E5" s="5">
        <v>1625</v>
      </c>
      <c r="F5" s="5">
        <v>485</v>
      </c>
      <c r="G5" s="5">
        <v>540</v>
      </c>
    </row>
    <row r="6" spans="1:10">
      <c r="A6" s="64">
        <v>151</v>
      </c>
      <c r="B6" s="63" t="s">
        <v>7</v>
      </c>
      <c r="C6" s="5">
        <v>1050</v>
      </c>
      <c r="D6" s="5">
        <v>1655</v>
      </c>
      <c r="E6" s="5">
        <v>875</v>
      </c>
      <c r="F6" s="5">
        <v>625</v>
      </c>
      <c r="G6" s="5">
        <v>455</v>
      </c>
    </row>
    <row r="7" spans="1:10">
      <c r="A7" s="64">
        <v>153</v>
      </c>
      <c r="B7" s="63" t="s">
        <v>9</v>
      </c>
      <c r="C7" s="5">
        <v>875</v>
      </c>
      <c r="D7" s="5">
        <v>1450</v>
      </c>
      <c r="E7" s="5">
        <v>1570</v>
      </c>
      <c r="F7" s="5">
        <v>480</v>
      </c>
      <c r="G7" s="5">
        <v>360</v>
      </c>
    </row>
    <row r="8" spans="1:10">
      <c r="A8" s="64">
        <v>154</v>
      </c>
      <c r="B8" s="63" t="s">
        <v>10</v>
      </c>
      <c r="C8" s="5">
        <v>860</v>
      </c>
      <c r="D8" s="5">
        <v>865</v>
      </c>
      <c r="E8" s="5">
        <v>445</v>
      </c>
      <c r="F8" s="5">
        <v>315</v>
      </c>
      <c r="G8" s="5">
        <v>390</v>
      </c>
      <c r="J8" s="5" t="s">
        <v>154</v>
      </c>
    </row>
    <row r="9" spans="1:10">
      <c r="A9" s="64">
        <v>155</v>
      </c>
      <c r="B9" s="63" t="s">
        <v>11</v>
      </c>
      <c r="C9" s="5">
        <v>895</v>
      </c>
      <c r="D9" s="5">
        <v>690</v>
      </c>
      <c r="E9" s="5">
        <v>1065</v>
      </c>
      <c r="F9" s="5">
        <v>495</v>
      </c>
      <c r="G9" s="5">
        <v>465</v>
      </c>
    </row>
    <row r="10" spans="1:10">
      <c r="A10" s="64">
        <v>157</v>
      </c>
      <c r="B10" s="63" t="s">
        <v>12</v>
      </c>
      <c r="C10" s="5">
        <v>1450</v>
      </c>
      <c r="D10" s="5">
        <v>2245</v>
      </c>
      <c r="E10" s="5">
        <v>1585</v>
      </c>
      <c r="F10" s="5">
        <v>520</v>
      </c>
      <c r="G10" s="5">
        <v>620</v>
      </c>
    </row>
    <row r="11" spans="1:10">
      <c r="A11" s="64">
        <v>158</v>
      </c>
      <c r="B11" s="63" t="s">
        <v>13</v>
      </c>
      <c r="C11" s="5">
        <v>750</v>
      </c>
      <c r="D11" s="5">
        <v>915</v>
      </c>
      <c r="E11" s="5">
        <v>1050</v>
      </c>
      <c r="F11" s="5">
        <v>125</v>
      </c>
      <c r="G11" s="5">
        <v>250</v>
      </c>
    </row>
    <row r="12" spans="1:10">
      <c r="A12" s="64">
        <v>159</v>
      </c>
      <c r="B12" s="63" t="s">
        <v>8</v>
      </c>
      <c r="C12" s="5">
        <v>1545</v>
      </c>
      <c r="D12" s="5">
        <v>3000</v>
      </c>
      <c r="E12" s="5">
        <v>2860</v>
      </c>
      <c r="F12" s="5">
        <v>1135</v>
      </c>
      <c r="G12" s="5">
        <v>815</v>
      </c>
    </row>
    <row r="13" spans="1:10">
      <c r="A13" s="64">
        <v>1</v>
      </c>
      <c r="B13" s="63" t="s">
        <v>58</v>
      </c>
      <c r="C13" s="5">
        <v>14065</v>
      </c>
      <c r="D13" s="5">
        <v>21725</v>
      </c>
      <c r="E13" s="5">
        <v>18045</v>
      </c>
      <c r="F13" s="5">
        <v>6430</v>
      </c>
      <c r="G13" s="5">
        <v>4860</v>
      </c>
    </row>
    <row r="14" spans="1:10">
      <c r="A14" s="64">
        <v>241</v>
      </c>
      <c r="B14" s="63" t="s">
        <v>15</v>
      </c>
      <c r="C14" s="5">
        <v>18065</v>
      </c>
      <c r="D14" s="5">
        <v>25830</v>
      </c>
      <c r="E14" s="5">
        <v>14770</v>
      </c>
      <c r="F14" s="5">
        <v>6870</v>
      </c>
      <c r="G14" s="5">
        <v>11295</v>
      </c>
    </row>
    <row r="15" spans="1:10">
      <c r="A15" s="64">
        <v>241001</v>
      </c>
      <c r="B15" s="63" t="s">
        <v>16</v>
      </c>
      <c r="C15" s="5">
        <v>9470</v>
      </c>
      <c r="D15" s="5">
        <v>16275</v>
      </c>
      <c r="E15" s="5">
        <v>6715</v>
      </c>
      <c r="F15" s="5">
        <v>3715</v>
      </c>
      <c r="G15" s="5">
        <v>5320</v>
      </c>
    </row>
    <row r="16" spans="1:10">
      <c r="A16" s="64">
        <v>241999</v>
      </c>
      <c r="B16" s="63" t="s">
        <v>17</v>
      </c>
      <c r="C16" s="5">
        <v>8595</v>
      </c>
      <c r="D16" s="5">
        <v>9555</v>
      </c>
      <c r="E16" s="5">
        <v>8055</v>
      </c>
      <c r="F16" s="5">
        <v>3155</v>
      </c>
      <c r="G16" s="5">
        <v>5975</v>
      </c>
    </row>
    <row r="17" spans="1:7">
      <c r="A17" s="64">
        <v>251</v>
      </c>
      <c r="B17" s="63" t="s">
        <v>18</v>
      </c>
      <c r="C17" s="5">
        <v>3430</v>
      </c>
      <c r="D17" s="5">
        <v>1540</v>
      </c>
      <c r="E17" s="5">
        <v>1805</v>
      </c>
      <c r="F17" s="5">
        <v>1780</v>
      </c>
      <c r="G17" s="5">
        <v>895</v>
      </c>
    </row>
    <row r="18" spans="1:7">
      <c r="A18" s="64">
        <v>252</v>
      </c>
      <c r="B18" s="63" t="s">
        <v>19</v>
      </c>
      <c r="C18" s="5">
        <v>1050</v>
      </c>
      <c r="D18" s="5">
        <v>2670</v>
      </c>
      <c r="E18" s="5">
        <v>2170</v>
      </c>
      <c r="F18" s="5">
        <v>1295</v>
      </c>
      <c r="G18" s="5">
        <v>1155</v>
      </c>
    </row>
    <row r="19" spans="1:7">
      <c r="A19" s="64">
        <v>254</v>
      </c>
      <c r="B19" s="63" t="s">
        <v>20</v>
      </c>
      <c r="C19" s="5">
        <v>2320</v>
      </c>
      <c r="D19" s="5">
        <v>3235</v>
      </c>
      <c r="E19" s="5">
        <v>2640</v>
      </c>
      <c r="F19" s="5">
        <v>1220</v>
      </c>
      <c r="G19" s="5">
        <v>1740</v>
      </c>
    </row>
    <row r="20" spans="1:7">
      <c r="A20" s="64">
        <v>255</v>
      </c>
      <c r="B20" s="63" t="s">
        <v>21</v>
      </c>
      <c r="C20" s="5">
        <v>155</v>
      </c>
      <c r="D20" s="5">
        <v>965</v>
      </c>
      <c r="E20" s="5">
        <v>640</v>
      </c>
      <c r="F20" s="5">
        <v>65</v>
      </c>
      <c r="G20" s="5">
        <v>150</v>
      </c>
    </row>
    <row r="21" spans="1:7">
      <c r="A21" s="64">
        <v>256</v>
      </c>
      <c r="B21" s="63" t="s">
        <v>22</v>
      </c>
      <c r="C21" s="5">
        <v>1670</v>
      </c>
      <c r="D21" s="5">
        <v>1315</v>
      </c>
      <c r="E21" s="5">
        <v>1375</v>
      </c>
      <c r="F21" s="5">
        <v>1180</v>
      </c>
      <c r="G21" s="5">
        <v>1055</v>
      </c>
    </row>
    <row r="22" spans="1:7">
      <c r="A22" s="64">
        <v>257</v>
      </c>
      <c r="B22" s="63" t="s">
        <v>23</v>
      </c>
      <c r="C22" s="5">
        <v>1730</v>
      </c>
      <c r="D22" s="5">
        <v>2085</v>
      </c>
      <c r="E22" s="5">
        <v>1550</v>
      </c>
      <c r="F22" s="5">
        <v>625</v>
      </c>
      <c r="G22" s="5">
        <v>810</v>
      </c>
    </row>
    <row r="23" spans="1:7">
      <c r="A23" s="64">
        <v>2</v>
      </c>
      <c r="B23" s="63" t="s">
        <v>59</v>
      </c>
      <c r="C23" s="5">
        <v>28425</v>
      </c>
      <c r="D23" s="5">
        <v>37635</v>
      </c>
      <c r="E23" s="5">
        <v>24950</v>
      </c>
      <c r="F23" s="5">
        <v>13035</v>
      </c>
      <c r="G23" s="5">
        <v>17105</v>
      </c>
    </row>
    <row r="24" spans="1:7">
      <c r="A24" s="64">
        <v>351</v>
      </c>
      <c r="B24" s="63" t="s">
        <v>25</v>
      </c>
      <c r="C24" s="5">
        <v>1595</v>
      </c>
      <c r="D24" s="5">
        <v>1370</v>
      </c>
      <c r="E24" s="5">
        <v>1660</v>
      </c>
      <c r="F24" s="5">
        <v>915</v>
      </c>
      <c r="G24" s="5">
        <v>1930</v>
      </c>
    </row>
    <row r="25" spans="1:7">
      <c r="A25" s="64">
        <v>352</v>
      </c>
      <c r="B25" s="63" t="s">
        <v>26</v>
      </c>
      <c r="C25" s="5">
        <v>1450</v>
      </c>
      <c r="D25" s="5">
        <v>790</v>
      </c>
      <c r="E25" s="5">
        <v>1580</v>
      </c>
      <c r="F25" s="5">
        <v>580</v>
      </c>
      <c r="G25" s="5">
        <v>365</v>
      </c>
    </row>
    <row r="26" spans="1:7">
      <c r="A26" s="64">
        <v>353</v>
      </c>
      <c r="B26" s="63" t="s">
        <v>27</v>
      </c>
      <c r="C26" s="5">
        <v>3105</v>
      </c>
      <c r="D26" s="5">
        <v>1565</v>
      </c>
      <c r="E26" s="5">
        <v>1190</v>
      </c>
      <c r="F26" s="5">
        <v>1640</v>
      </c>
      <c r="G26" s="5">
        <v>425</v>
      </c>
    </row>
    <row r="27" spans="1:7">
      <c r="A27" s="64">
        <v>354</v>
      </c>
      <c r="B27" s="63" t="s">
        <v>28</v>
      </c>
      <c r="C27" s="5">
        <v>645</v>
      </c>
      <c r="D27" s="5">
        <v>110</v>
      </c>
      <c r="E27" s="5">
        <v>275</v>
      </c>
      <c r="F27" s="5">
        <v>135</v>
      </c>
      <c r="G27" s="5">
        <v>55</v>
      </c>
    </row>
    <row r="28" spans="1:7">
      <c r="A28" s="64">
        <v>355</v>
      </c>
      <c r="B28" s="63" t="s">
        <v>29</v>
      </c>
      <c r="C28" s="5">
        <v>1465</v>
      </c>
      <c r="D28" s="5">
        <v>775</v>
      </c>
      <c r="E28" s="5">
        <v>1910</v>
      </c>
      <c r="F28" s="5">
        <v>555</v>
      </c>
      <c r="G28" s="5">
        <v>795</v>
      </c>
    </row>
    <row r="29" spans="1:7">
      <c r="A29" s="64">
        <v>356</v>
      </c>
      <c r="B29" s="63" t="s">
        <v>30</v>
      </c>
      <c r="C29" s="5">
        <v>725</v>
      </c>
      <c r="D29" s="5">
        <v>750</v>
      </c>
      <c r="E29" s="5">
        <v>715</v>
      </c>
      <c r="F29" s="5">
        <v>190</v>
      </c>
      <c r="G29" s="5">
        <v>285</v>
      </c>
    </row>
    <row r="30" spans="1:7">
      <c r="A30" s="64">
        <v>357</v>
      </c>
      <c r="B30" s="63" t="s">
        <v>31</v>
      </c>
      <c r="C30" s="5">
        <v>1840</v>
      </c>
      <c r="D30" s="5">
        <v>725</v>
      </c>
      <c r="E30" s="5">
        <v>1150</v>
      </c>
      <c r="F30" s="5">
        <v>725</v>
      </c>
      <c r="G30" s="5">
        <v>320</v>
      </c>
    </row>
    <row r="31" spans="1:7">
      <c r="A31" s="64">
        <v>358</v>
      </c>
      <c r="B31" s="63" t="s">
        <v>32</v>
      </c>
      <c r="C31" s="5">
        <v>2350</v>
      </c>
      <c r="D31" s="5">
        <v>910</v>
      </c>
      <c r="E31" s="5">
        <v>1170</v>
      </c>
      <c r="F31" s="5">
        <v>745</v>
      </c>
      <c r="G31" s="5">
        <v>500</v>
      </c>
    </row>
    <row r="32" spans="1:7">
      <c r="A32" s="64">
        <v>359</v>
      </c>
      <c r="B32" s="63" t="s">
        <v>33</v>
      </c>
      <c r="C32" s="5">
        <v>3735</v>
      </c>
      <c r="D32" s="5">
        <v>1775</v>
      </c>
      <c r="E32" s="5">
        <v>2490</v>
      </c>
      <c r="F32" s="5">
        <v>1520</v>
      </c>
      <c r="G32" s="5">
        <v>400</v>
      </c>
    </row>
    <row r="33" spans="1:7">
      <c r="A33" s="64">
        <v>360</v>
      </c>
      <c r="B33" s="63" t="s">
        <v>34</v>
      </c>
      <c r="C33" s="5">
        <v>940</v>
      </c>
      <c r="D33" s="5">
        <v>280</v>
      </c>
      <c r="E33" s="5">
        <v>710</v>
      </c>
      <c r="F33" s="5">
        <v>345</v>
      </c>
      <c r="G33" s="5">
        <v>225</v>
      </c>
    </row>
    <row r="34" spans="1:7">
      <c r="A34" s="64">
        <v>361</v>
      </c>
      <c r="B34" s="63" t="s">
        <v>35</v>
      </c>
      <c r="C34" s="5">
        <v>1385</v>
      </c>
      <c r="D34" s="5">
        <v>1660</v>
      </c>
      <c r="E34" s="5">
        <v>1145</v>
      </c>
      <c r="F34" s="5">
        <v>585</v>
      </c>
      <c r="G34" s="5">
        <v>720</v>
      </c>
    </row>
    <row r="35" spans="1:7">
      <c r="A35" s="64">
        <v>3</v>
      </c>
      <c r="B35" s="63" t="s">
        <v>60</v>
      </c>
      <c r="C35" s="5">
        <v>19240</v>
      </c>
      <c r="D35" s="5">
        <v>10710</v>
      </c>
      <c r="E35" s="5">
        <v>13990</v>
      </c>
      <c r="F35" s="5">
        <v>7930</v>
      </c>
      <c r="G35" s="5">
        <v>6025</v>
      </c>
    </row>
    <row r="36" spans="1:7">
      <c r="A36" s="64">
        <v>401</v>
      </c>
      <c r="B36" s="63" t="s">
        <v>37</v>
      </c>
      <c r="C36" s="5">
        <v>1425</v>
      </c>
      <c r="D36" s="5">
        <v>2305</v>
      </c>
      <c r="E36" s="5">
        <v>1775</v>
      </c>
      <c r="F36" s="5">
        <v>1120</v>
      </c>
      <c r="G36" s="5">
        <v>995</v>
      </c>
    </row>
    <row r="37" spans="1:7">
      <c r="A37" s="64">
        <v>402</v>
      </c>
      <c r="B37" s="63" t="s">
        <v>38</v>
      </c>
      <c r="C37" s="5">
        <v>835</v>
      </c>
      <c r="D37" s="5">
        <v>270</v>
      </c>
      <c r="E37" s="5">
        <v>945</v>
      </c>
      <c r="F37" s="5">
        <v>570</v>
      </c>
      <c r="G37" s="5">
        <v>160</v>
      </c>
    </row>
    <row r="38" spans="1:7">
      <c r="A38" s="64">
        <v>403</v>
      </c>
      <c r="B38" s="63" t="s">
        <v>39</v>
      </c>
      <c r="C38" s="5">
        <v>1365</v>
      </c>
      <c r="D38" s="5">
        <v>1440</v>
      </c>
      <c r="E38" s="5">
        <v>2040</v>
      </c>
      <c r="F38" s="5">
        <v>965</v>
      </c>
      <c r="G38" s="5">
        <v>3370</v>
      </c>
    </row>
    <row r="39" spans="1:7">
      <c r="A39" s="64">
        <v>404</v>
      </c>
      <c r="B39" s="63" t="s">
        <v>40</v>
      </c>
      <c r="C39" s="5">
        <v>1585</v>
      </c>
      <c r="D39" s="5">
        <v>2640</v>
      </c>
      <c r="E39" s="5">
        <v>3300</v>
      </c>
      <c r="F39" s="5">
        <v>975</v>
      </c>
      <c r="G39" s="5">
        <v>575</v>
      </c>
    </row>
    <row r="40" spans="1:7">
      <c r="A40" s="64">
        <v>405</v>
      </c>
      <c r="B40" s="63" t="s">
        <v>41</v>
      </c>
      <c r="C40" s="5">
        <v>680</v>
      </c>
      <c r="D40" s="5">
        <v>475</v>
      </c>
      <c r="E40" s="5">
        <v>2100</v>
      </c>
      <c r="F40" s="5">
        <v>525</v>
      </c>
      <c r="G40" s="5">
        <v>650</v>
      </c>
    </row>
    <row r="41" spans="1:7">
      <c r="A41" s="64">
        <v>451</v>
      </c>
      <c r="B41" s="63" t="s">
        <v>42</v>
      </c>
      <c r="C41" s="5">
        <v>1655</v>
      </c>
      <c r="D41" s="5">
        <v>500</v>
      </c>
      <c r="E41" s="5">
        <v>1090</v>
      </c>
      <c r="F41" s="5">
        <v>785</v>
      </c>
      <c r="G41" s="5">
        <v>595</v>
      </c>
    </row>
    <row r="42" spans="1:7">
      <c r="A42" s="64">
        <v>452</v>
      </c>
      <c r="B42" s="63" t="s">
        <v>43</v>
      </c>
      <c r="C42" s="5">
        <v>1495</v>
      </c>
      <c r="D42" s="5">
        <v>425</v>
      </c>
      <c r="E42" s="5">
        <v>1705</v>
      </c>
      <c r="F42" s="5">
        <v>1075</v>
      </c>
      <c r="G42" s="5">
        <v>285</v>
      </c>
    </row>
    <row r="43" spans="1:7">
      <c r="A43" s="64">
        <v>453</v>
      </c>
      <c r="B43" s="63" t="s">
        <v>44</v>
      </c>
      <c r="C43" s="5">
        <v>3420</v>
      </c>
      <c r="D43" s="5">
        <v>745</v>
      </c>
      <c r="E43" s="5">
        <v>1370</v>
      </c>
      <c r="F43" s="5">
        <v>4515</v>
      </c>
      <c r="G43" s="5">
        <v>1110</v>
      </c>
    </row>
    <row r="44" spans="1:7">
      <c r="A44" s="64">
        <v>454</v>
      </c>
      <c r="B44" s="63" t="s">
        <v>45</v>
      </c>
      <c r="C44" s="5">
        <v>7360</v>
      </c>
      <c r="D44" s="5">
        <v>900</v>
      </c>
      <c r="E44" s="5">
        <v>2890</v>
      </c>
      <c r="F44" s="5">
        <v>6875</v>
      </c>
      <c r="G44" s="5">
        <v>990</v>
      </c>
    </row>
    <row r="45" spans="1:7">
      <c r="A45" s="64">
        <v>455</v>
      </c>
      <c r="B45" s="63" t="s">
        <v>46</v>
      </c>
      <c r="C45" s="5">
        <v>475</v>
      </c>
      <c r="D45" s="5">
        <v>225</v>
      </c>
      <c r="E45" s="5">
        <v>805</v>
      </c>
      <c r="F45" s="5">
        <v>185</v>
      </c>
      <c r="G45" s="5">
        <v>170</v>
      </c>
    </row>
    <row r="46" spans="1:7">
      <c r="A46" s="64">
        <v>456</v>
      </c>
      <c r="B46" s="63" t="s">
        <v>47</v>
      </c>
      <c r="C46" s="5">
        <v>2630</v>
      </c>
      <c r="D46" s="5">
        <v>1215</v>
      </c>
      <c r="E46" s="5">
        <v>1200</v>
      </c>
      <c r="F46" s="5">
        <v>725</v>
      </c>
      <c r="G46" s="5">
        <v>355</v>
      </c>
    </row>
    <row r="47" spans="1:7">
      <c r="A47" s="64">
        <v>457</v>
      </c>
      <c r="B47" s="63" t="s">
        <v>48</v>
      </c>
      <c r="C47" s="5">
        <v>1240</v>
      </c>
      <c r="D47" s="5">
        <v>495</v>
      </c>
      <c r="E47" s="5">
        <v>1655</v>
      </c>
      <c r="F47" s="5">
        <v>1635</v>
      </c>
      <c r="G47" s="5">
        <v>455</v>
      </c>
    </row>
    <row r="48" spans="1:7">
      <c r="A48" s="64">
        <v>458</v>
      </c>
      <c r="B48" s="63" t="s">
        <v>49</v>
      </c>
      <c r="C48" s="5">
        <v>1820</v>
      </c>
      <c r="D48" s="5">
        <v>390</v>
      </c>
      <c r="E48" s="5">
        <v>945</v>
      </c>
      <c r="F48" s="5">
        <v>2405</v>
      </c>
      <c r="G48" s="5">
        <v>1280</v>
      </c>
    </row>
    <row r="49" spans="1:7">
      <c r="A49" s="64">
        <v>459</v>
      </c>
      <c r="B49" s="63" t="s">
        <v>50</v>
      </c>
      <c r="C49" s="5">
        <v>4895</v>
      </c>
      <c r="D49" s="5">
        <v>3065</v>
      </c>
      <c r="E49" s="5">
        <v>2255</v>
      </c>
      <c r="F49" s="5">
        <v>5560</v>
      </c>
      <c r="G49" s="5">
        <v>735</v>
      </c>
    </row>
    <row r="50" spans="1:7">
      <c r="A50" s="64">
        <v>460</v>
      </c>
      <c r="B50" s="63" t="s">
        <v>51</v>
      </c>
      <c r="C50" s="5">
        <v>3900</v>
      </c>
      <c r="D50" s="5">
        <v>2380</v>
      </c>
      <c r="E50" s="5">
        <v>2685</v>
      </c>
      <c r="F50" s="5">
        <v>3020</v>
      </c>
      <c r="G50" s="5">
        <v>895</v>
      </c>
    </row>
    <row r="51" spans="1:7">
      <c r="A51" s="64">
        <v>461</v>
      </c>
      <c r="B51" s="63" t="s">
        <v>52</v>
      </c>
      <c r="C51" s="5">
        <v>1110</v>
      </c>
      <c r="D51" s="5">
        <v>1110</v>
      </c>
      <c r="E51" s="5">
        <v>735</v>
      </c>
      <c r="F51" s="5">
        <v>415</v>
      </c>
      <c r="G51" s="5">
        <v>305</v>
      </c>
    </row>
    <row r="52" spans="1:7">
      <c r="A52" s="64">
        <v>462</v>
      </c>
      <c r="B52" s="63" t="s">
        <v>53</v>
      </c>
      <c r="C52" s="5">
        <v>395</v>
      </c>
      <c r="D52" s="5">
        <v>75</v>
      </c>
      <c r="E52" s="5">
        <v>325</v>
      </c>
      <c r="F52" s="5">
        <v>225</v>
      </c>
      <c r="G52" s="5">
        <v>115</v>
      </c>
    </row>
    <row r="53" spans="1:7">
      <c r="A53" s="64">
        <v>4</v>
      </c>
      <c r="B53" s="63" t="s">
        <v>61</v>
      </c>
      <c r="C53" s="5">
        <v>36290</v>
      </c>
      <c r="D53" s="5">
        <v>18660</v>
      </c>
      <c r="E53" s="5">
        <v>27820</v>
      </c>
      <c r="F53" s="5">
        <v>31580</v>
      </c>
      <c r="G53" s="5">
        <v>13040</v>
      </c>
    </row>
    <row r="54" spans="1:7">
      <c r="A54" s="64">
        <v>0</v>
      </c>
      <c r="B54" s="63" t="s">
        <v>62</v>
      </c>
      <c r="C54" s="5">
        <v>98015</v>
      </c>
      <c r="D54" s="5">
        <v>88735</v>
      </c>
      <c r="E54" s="5">
        <v>84805</v>
      </c>
      <c r="F54" s="5">
        <v>58980</v>
      </c>
      <c r="G54" s="5">
        <v>41035</v>
      </c>
    </row>
    <row r="55" spans="1:7">
      <c r="A55" s="63" t="s">
        <v>155</v>
      </c>
    </row>
  </sheetData>
  <mergeCells count="2">
    <mergeCell ref="A1:B2"/>
    <mergeCell ref="C1:G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2019_A4</vt:lpstr>
      <vt:lpstr>A4_bearbeitet</vt:lpstr>
      <vt:lpstr>2018_A4-Karte_Berechnung</vt:lpstr>
      <vt:lpstr>2018_A4_Karte</vt:lpstr>
      <vt:lpstr>Rohdaten_2019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Daus, Juliane (LSN)</dc:creator>
  <cp:lastModifiedBy>Biester, Christoph (LSN)</cp:lastModifiedBy>
  <dcterms:created xsi:type="dcterms:W3CDTF">2019-08-26T07:35:41Z</dcterms:created>
  <dcterms:modified xsi:type="dcterms:W3CDTF">2020-06-12T10:07:10Z</dcterms:modified>
</cp:coreProperties>
</file>