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iny\Downloads\"/>
    </mc:Choice>
  </mc:AlternateContent>
  <xr:revisionPtr revIDLastSave="0" documentId="13_ncr:1_{162133EC-1343-4BF9-B575-E5016443316B}" xr6:coauthVersionLast="47" xr6:coauthVersionMax="47" xr10:uidLastSave="{00000000-0000-0000-0000-000000000000}"/>
  <bookViews>
    <workbookView xWindow="-120" yWindow="-120" windowWidth="20730" windowHeight="11040" xr2:uid="{BDDECA2D-BA02-4CF3-A92E-FA0B7FB11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H5" i="1"/>
  <c r="J4" i="1"/>
  <c r="I4" i="1"/>
  <c r="H4" i="1"/>
  <c r="G4" i="1"/>
</calcChain>
</file>

<file path=xl/sharedStrings.xml><?xml version="1.0" encoding="utf-8"?>
<sst xmlns="http://schemas.openxmlformats.org/spreadsheetml/2006/main" count="26" uniqueCount="25">
  <si>
    <t>Jet-A</t>
  </si>
  <si>
    <t>Notes</t>
  </si>
  <si>
    <t>Fuel</t>
  </si>
  <si>
    <t>MFG Difficulty</t>
  </si>
  <si>
    <t>Easy</t>
  </si>
  <si>
    <t>- Flammable, anti-static</t>
  </si>
  <si>
    <t>Volume Required for 737-800 Energy Capacity
(m^3)</t>
  </si>
  <si>
    <t>Lithium-Ion Batteries</t>
  </si>
  <si>
    <t>SAF Biofuel</t>
  </si>
  <si>
    <t>Additional Metric A</t>
  </si>
  <si>
    <t>Additional Metric B</t>
  </si>
  <si>
    <t>Cost per MJ
(USD)</t>
  </si>
  <si>
    <t>- Kerosene based
- Current standard for commerical airliners
- Well-established production and delivery infrastructure
- Above desired pollution levels</t>
  </si>
  <si>
    <t>Specific Energy
(MJ/kg)</t>
  </si>
  <si>
    <t>Density
(kg/L)</t>
  </si>
  <si>
    <t>- Flammable, temperature limits</t>
  </si>
  <si>
    <r>
      <t xml:space="preserve">$0.039 *
$50.33 **
</t>
    </r>
    <r>
      <rPr>
        <sz val="8"/>
        <color theme="1"/>
        <rFont val="Calibri"/>
        <family val="2"/>
        <scheme val="minor"/>
      </rPr>
      <t xml:space="preserve">* </t>
    </r>
    <r>
      <rPr>
        <i/>
        <sz val="8"/>
        <color theme="1"/>
        <rFont val="Calibri"/>
        <family val="2"/>
        <scheme val="minor"/>
      </rPr>
      <t>Electricity Cost</t>
    </r>
    <r>
      <rPr>
        <sz val="8"/>
        <color theme="1"/>
        <rFont val="Calibri"/>
        <family val="2"/>
        <scheme val="minor"/>
      </rPr>
      <t xml:space="preserve">
</t>
    </r>
    <r>
      <rPr>
        <i/>
        <sz val="8"/>
        <color theme="1"/>
        <rFont val="Calibri"/>
        <family val="2"/>
        <scheme val="minor"/>
      </rPr>
      <t>** Upfront Cost</t>
    </r>
  </si>
  <si>
    <t>Alt Fuel A</t>
  </si>
  <si>
    <t>Alt Fuel B</t>
  </si>
  <si>
    <t>Alt Fuel C</t>
  </si>
  <si>
    <t>Liquid Hydrogen</t>
  </si>
  <si>
    <t>Storage Requirements</t>
  </si>
  <si>
    <r>
      <t>CO</t>
    </r>
    <r>
      <rPr>
        <b/>
        <sz val="11"/>
        <color theme="1"/>
        <rFont val="Calibri"/>
        <family val="2"/>
      </rPr>
      <t>₂</t>
    </r>
    <r>
      <rPr>
        <b/>
        <sz val="11"/>
        <color theme="1"/>
        <rFont val="Calibri"/>
        <family val="2"/>
        <scheme val="minor"/>
      </rPr>
      <t xml:space="preserve"> per Liter
(kg/L)</t>
    </r>
  </si>
  <si>
    <r>
      <t>CO</t>
    </r>
    <r>
      <rPr>
        <b/>
        <sz val="11"/>
        <color theme="1"/>
        <rFont val="Calibri"/>
        <family val="2"/>
      </rPr>
      <t>₂</t>
    </r>
    <r>
      <rPr>
        <b/>
        <sz val="11"/>
        <color theme="1"/>
        <rFont val="Calibri"/>
        <family val="2"/>
        <scheme val="minor"/>
      </rPr>
      <t xml:space="preserve"> Emissions per MJ
(kg/MJ)</t>
    </r>
  </si>
  <si>
    <t xml:space="preserve">- Need to be replaced at some interval
- Dangerous if 'thermal runaway' is not contained
- Density highly variable based on pack geometry, does not include supporting systems (cooling etc)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</si>
</sst>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sites/default/files/2015-07/documents/emission-factors_2014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11</xdr:row>
      <xdr:rowOff>19050</xdr:rowOff>
    </xdr:from>
    <xdr:to>
      <xdr:col>4</xdr:col>
      <xdr:colOff>485775</xdr:colOff>
      <xdr:row>17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B4F9BA-BFE8-50F0-C6F1-C9D321A2CBFE}"/>
            </a:ext>
          </a:extLst>
        </xdr:cNvPr>
        <xdr:cNvSpPr txBox="1"/>
      </xdr:nvSpPr>
      <xdr:spPr>
        <a:xfrm>
          <a:off x="1162050" y="4229100"/>
          <a:ext cx="2914650" cy="11620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How to Calculate Cost per MJ</a:t>
          </a:r>
        </a:p>
        <a:p>
          <a:r>
            <a:rPr lang="en-US" sz="1100"/>
            <a:t>1) 1 gallon of Jet-A =  6.5 lbf = 2.95 kg</a:t>
          </a:r>
        </a:p>
        <a:p>
          <a:r>
            <a:rPr lang="en-US" sz="1100"/>
            <a:t>2) 1 gallon of Jet-A = $2.73</a:t>
          </a:r>
        </a:p>
        <a:p>
          <a:r>
            <a:rPr lang="en-US" sz="1100"/>
            <a:t>3) Jet-A = $2.73 / (6.5 lbf / 2.95 kg)</a:t>
          </a:r>
          <a:r>
            <a:rPr lang="en-US" sz="1100" baseline="0"/>
            <a:t> = </a:t>
          </a:r>
          <a:r>
            <a:rPr lang="en-US" sz="1100"/>
            <a:t>$1.24/kg</a:t>
          </a:r>
        </a:p>
        <a:p>
          <a:r>
            <a:rPr lang="en-US" sz="1100"/>
            <a:t>4) Jet-A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($1.24/kg)  / </a:t>
          </a:r>
          <a:r>
            <a:rPr lang="en-US" sz="1100"/>
            <a:t>42.8 MJ = </a:t>
          </a:r>
          <a:r>
            <a:rPr lang="en-US" sz="1100" b="1">
              <a:solidFill>
                <a:schemeClr val="accent6">
                  <a:lumMod val="75000"/>
                </a:schemeClr>
              </a:solidFill>
            </a:rPr>
            <a:t>$0.029/MJ</a:t>
          </a:r>
        </a:p>
      </xdr:txBody>
    </xdr:sp>
    <xdr:clientData/>
  </xdr:twoCellAnchor>
  <xdr:twoCellAnchor>
    <xdr:from>
      <xdr:col>1</xdr:col>
      <xdr:colOff>552450</xdr:colOff>
      <xdr:row>18</xdr:row>
      <xdr:rowOff>9525</xdr:rowOff>
    </xdr:from>
    <xdr:to>
      <xdr:col>4</xdr:col>
      <xdr:colOff>485775</xdr:colOff>
      <xdr:row>24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C63AA04-1C72-449B-B263-95B693366D16}"/>
            </a:ext>
          </a:extLst>
        </xdr:cNvPr>
        <xdr:cNvSpPr txBox="1"/>
      </xdr:nvSpPr>
      <xdr:spPr>
        <a:xfrm>
          <a:off x="1162050" y="5553075"/>
          <a:ext cx="2914650" cy="11525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Energy Required for Narrow-Body Aircraft</a:t>
          </a:r>
        </a:p>
        <a:p>
          <a:r>
            <a:rPr lang="en-US" sz="1100"/>
            <a:t>The current Boeing 737-800 has a fuel capacity of 6,875 gallons of Jet-A fuel. This equates to approximately </a:t>
          </a:r>
          <a:r>
            <a:rPr lang="en-US" sz="1100" b="1">
              <a:solidFill>
                <a:schemeClr val="accent1">
                  <a:lumMod val="75000"/>
                </a:schemeClr>
              </a:solidFill>
            </a:rPr>
            <a:t>867,529 MJ </a:t>
          </a:r>
          <a:r>
            <a:rPr lang="en-US" sz="1100"/>
            <a:t>of energy and takes approximately </a:t>
          </a:r>
          <a:r>
            <a:rPr lang="en-US" sz="1100" b="1">
              <a:solidFill>
                <a:schemeClr val="accent1">
                  <a:lumMod val="75000"/>
                </a:schemeClr>
              </a:solidFill>
            </a:rPr>
            <a:t>26 cubic</a:t>
          </a:r>
          <a:r>
            <a:rPr lang="en-US" sz="1100" b="1" baseline="0">
              <a:solidFill>
                <a:schemeClr val="accent1">
                  <a:lumMod val="75000"/>
                </a:schemeClr>
              </a:solidFill>
            </a:rPr>
            <a:t> meters </a:t>
          </a:r>
          <a:r>
            <a:rPr lang="en-US" sz="1100"/>
            <a:t>of storage space.</a:t>
          </a:r>
          <a:endParaRPr lang="en-US" sz="11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723899</xdr:colOff>
      <xdr:row>11</xdr:row>
      <xdr:rowOff>19049</xdr:rowOff>
    </xdr:from>
    <xdr:to>
      <xdr:col>6</xdr:col>
      <xdr:colOff>647699</xdr:colOff>
      <xdr:row>23</xdr:row>
      <xdr:rowOff>85725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588C5E-E200-457B-B049-FC637F1BEB73}"/>
            </a:ext>
          </a:extLst>
        </xdr:cNvPr>
        <xdr:cNvSpPr txBox="1"/>
      </xdr:nvSpPr>
      <xdr:spPr>
        <a:xfrm>
          <a:off x="4314824" y="3276599"/>
          <a:ext cx="2943225" cy="235267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Calculation of Emissions (CO₂)</a:t>
          </a:r>
        </a:p>
        <a:p>
          <a:r>
            <a:rPr lang="en-US" sz="1100"/>
            <a:t>Mass</a:t>
          </a:r>
          <a:r>
            <a:rPr lang="en-US" sz="1100" baseline="0"/>
            <a:t> Emissions = Mass fuel consumed * Emissions Factor.</a:t>
          </a:r>
        </a:p>
        <a:p>
          <a:r>
            <a:rPr lang="en-US" sz="1100" baseline="0"/>
            <a:t>A typical 737-800 narrow-body aircraft burns approximately 850 gal/hr of Jet-A with an emissions factor of around 3.1. </a:t>
          </a:r>
          <a:r>
            <a:rPr lang="en-US" sz="1100" u="sng" baseline="0"/>
            <a:t>If we assume a 3 hr flight:</a:t>
          </a:r>
        </a:p>
        <a:p>
          <a:r>
            <a:rPr lang="en-US" sz="1100" u="none" baseline="0"/>
            <a:t>1) 850 gal/hr * 3 hr = 2,550 gal</a:t>
          </a:r>
        </a:p>
        <a:p>
          <a:r>
            <a:rPr lang="en-US" sz="1100" u="none" baseline="0"/>
            <a:t>2) 2,550 gal * 6.5 lb/gal = 16,575 lbf = 7,518 kg</a:t>
          </a:r>
        </a:p>
        <a:p>
          <a:r>
            <a:rPr lang="en-US" sz="1100" u="none" baseline="0"/>
            <a:t>3) 7,518 kg * 3.10 = </a:t>
          </a:r>
          <a:r>
            <a:rPr lang="en-US" sz="1100" b="1" u="none" baseline="0">
              <a:solidFill>
                <a:schemeClr val="accent6">
                  <a:lumMod val="75000"/>
                </a:schemeClr>
              </a:solidFill>
            </a:rPr>
            <a:t>23,305 kg CO₂ emissions</a:t>
          </a:r>
        </a:p>
        <a:p>
          <a:endParaRPr lang="en-US" sz="1100" b="0" i="1" u="sng" baseline="0">
            <a:solidFill>
              <a:schemeClr val="accent1"/>
            </a:solidFill>
          </a:endParaRPr>
        </a:p>
      </xdr:txBody>
    </xdr:sp>
    <xdr:clientData/>
  </xdr:twoCellAnchor>
  <xdr:twoCellAnchor>
    <xdr:from>
      <xdr:col>7</xdr:col>
      <xdr:colOff>28574</xdr:colOff>
      <xdr:row>11</xdr:row>
      <xdr:rowOff>19050</xdr:rowOff>
    </xdr:from>
    <xdr:to>
      <xdr:col>12</xdr:col>
      <xdr:colOff>333375</xdr:colOff>
      <xdr:row>21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7F3C806-FC4D-4DA8-BC56-8FE9A9E1FA05}"/>
            </a:ext>
          </a:extLst>
        </xdr:cNvPr>
        <xdr:cNvSpPr txBox="1"/>
      </xdr:nvSpPr>
      <xdr:spPr>
        <a:xfrm>
          <a:off x="7439024" y="4419600"/>
          <a:ext cx="4914901" cy="20193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Li-Ion Batteries</a:t>
          </a:r>
          <a:r>
            <a:rPr lang="en-US" sz="1100" b="1" baseline="0"/>
            <a:t> Density Calculations</a:t>
          </a:r>
        </a:p>
        <a:p>
          <a:pPr algn="l"/>
          <a:r>
            <a:rPr lang="en-US" sz="1100" b="0" baseline="0"/>
            <a:t>Conversion: 1 Wh (watt-hour) = 0.0036 MJ (megajoule)</a:t>
          </a:r>
          <a:endParaRPr lang="en-US" sz="1100" b="0"/>
        </a:p>
        <a:p>
          <a:r>
            <a:rPr lang="en-US" sz="1100">
              <a:solidFill>
                <a:sysClr val="windowText" lastClr="000000"/>
              </a:solidFill>
            </a:rPr>
            <a:t>1) 265 Wh/kg = </a:t>
          </a:r>
          <a:r>
            <a:rPr lang="en-US" sz="1100" b="1" u="sng">
              <a:solidFill>
                <a:schemeClr val="accent6">
                  <a:lumMod val="75000"/>
                </a:schemeClr>
              </a:solidFill>
            </a:rPr>
            <a:t>0.954 MJ/kg</a:t>
          </a:r>
          <a:r>
            <a:rPr lang="en-US" sz="1100" b="1" u="none">
              <a:solidFill>
                <a:schemeClr val="accent6">
                  <a:lumMod val="75000"/>
                </a:schemeClr>
              </a:solidFill>
            </a:rPr>
            <a:t> </a:t>
          </a:r>
          <a:r>
            <a:rPr lang="en-US" sz="1100" i="1">
              <a:solidFill>
                <a:sysClr val="windowText" lastClr="000000"/>
              </a:solidFill>
            </a:rPr>
            <a:t>(optimistic)</a:t>
          </a:r>
        </a:p>
        <a:p>
          <a:r>
            <a:rPr lang="en-US" sz="1100" b="0">
              <a:solidFill>
                <a:sysClr val="windowText" lastClr="000000"/>
              </a:solidFill>
            </a:rPr>
            <a:t>2) 670 Wh/L = 2.412 MJ/L</a:t>
          </a:r>
        </a:p>
        <a:p>
          <a:r>
            <a:rPr lang="en-US" sz="1100" b="0">
              <a:solidFill>
                <a:sysClr val="windowText" lastClr="000000"/>
              </a:solidFill>
            </a:rPr>
            <a:t>3)</a:t>
          </a:r>
          <a:r>
            <a:rPr lang="en-US" sz="1100" b="0" baseline="0">
              <a:solidFill>
                <a:sysClr val="windowText" lastClr="000000"/>
              </a:solidFill>
            </a:rPr>
            <a:t> 100 kWh pack (Tesla S) = 1,300 lb = 76.9 Wh/lb</a:t>
          </a:r>
        </a:p>
        <a:p>
          <a:r>
            <a:rPr lang="en-US" sz="1100" b="0" baseline="0">
              <a:solidFill>
                <a:sysClr val="windowText" lastClr="000000"/>
              </a:solidFill>
            </a:rPr>
            <a:t>4) Using 18650 Li-Ion cylindrical Cells with 3,000 mAh capcity and 3.7v nominal: 18mm x 65mm cylinder =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16540 mm^3 = 0.0165 L / 11.1 Wh = 0.00149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L/Wh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0.00149 L/Wh * 100,000 Wh = 149 L for 100 kWh pack</a:t>
          </a:r>
        </a:p>
        <a:p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152399</xdr:colOff>
      <xdr:row>25</xdr:row>
      <xdr:rowOff>171451</xdr:rowOff>
    </xdr:from>
    <xdr:to>
      <xdr:col>5</xdr:col>
      <xdr:colOff>600075</xdr:colOff>
      <xdr:row>32</xdr:row>
      <xdr:rowOff>171451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DFA9A3D-157A-4BC5-829F-35A1C1A05F0C}"/>
            </a:ext>
          </a:extLst>
        </xdr:cNvPr>
        <xdr:cNvSpPr txBox="1"/>
      </xdr:nvSpPr>
      <xdr:spPr>
        <a:xfrm>
          <a:off x="761999" y="7048501"/>
          <a:ext cx="4914901" cy="13335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Li-Ion Batteries</a:t>
          </a:r>
          <a:r>
            <a:rPr lang="en-US" sz="1100" b="1" baseline="0"/>
            <a:t> Cost 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1) $151/kWh = </a:t>
          </a:r>
          <a:r>
            <a:rPr lang="en-US" sz="1100" b="1" u="sng" baseline="0">
              <a:solidFill>
                <a:schemeClr val="accent6">
                  <a:lumMod val="75000"/>
                </a:schemeClr>
              </a:solidFill>
            </a:rPr>
            <a:t>$50.33/MJ</a:t>
          </a:r>
          <a:endParaRPr lang="en-US" sz="1100" b="0" baseline="0">
            <a:solidFill>
              <a:sysClr val="windowText" lastClr="000000"/>
            </a:solidFill>
          </a:endParaRPr>
        </a:p>
        <a:p>
          <a:pPr algn="l"/>
          <a:r>
            <a:rPr lang="en-US" sz="1100" b="1" i="1" baseline="0">
              <a:solidFill>
                <a:srgbClr val="FF0000"/>
              </a:solidFill>
            </a:rPr>
            <a:t>Remember, this is the UPFRONT cost for Li-Ion batteries, not the cost to charge.</a:t>
          </a:r>
        </a:p>
        <a:p>
          <a:pPr algn="l"/>
          <a:endParaRPr lang="en-US" sz="1100" b="0" i="1">
            <a:solidFill>
              <a:sysClr val="windowText" lastClr="000000"/>
            </a:solidFill>
          </a:endParaRPr>
        </a:p>
        <a:p>
          <a:pPr algn="l"/>
          <a:r>
            <a:rPr lang="en-US" sz="1100" b="0" i="0">
              <a:solidFill>
                <a:sysClr val="windowText" lastClr="000000"/>
              </a:solidFill>
            </a:rPr>
            <a:t>2)</a:t>
          </a:r>
          <a:r>
            <a:rPr lang="en-US" sz="1100" b="0" i="0" baseline="0">
              <a:solidFill>
                <a:sysClr val="windowText" lastClr="000000"/>
              </a:solidFill>
            </a:rPr>
            <a:t> $0.14/kWh = </a:t>
          </a:r>
          <a:r>
            <a:rPr lang="en-US" sz="1100" b="1" i="0" u="sng" baseline="0">
              <a:solidFill>
                <a:schemeClr val="accent6">
                  <a:lumMod val="75000"/>
                </a:schemeClr>
              </a:solidFill>
            </a:rPr>
            <a:t>$0.039/MJ </a:t>
          </a:r>
          <a:r>
            <a:rPr lang="en-US" sz="1100" b="1" i="1" baseline="0">
              <a:solidFill>
                <a:sysClr val="windowText" lastClr="000000"/>
              </a:solidFill>
            </a:rPr>
            <a:t>Charging Cost</a:t>
          </a:r>
        </a:p>
        <a:p>
          <a:pPr algn="l"/>
          <a:endParaRPr lang="en-US" sz="1100" b="0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923924</xdr:colOff>
      <xdr:row>26</xdr:row>
      <xdr:rowOff>38100</xdr:rowOff>
    </xdr:from>
    <xdr:to>
      <xdr:col>10</xdr:col>
      <xdr:colOff>352425</xdr:colOff>
      <xdr:row>30</xdr:row>
      <xdr:rowOff>142875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BF3AB50-6ACB-4799-A4FF-B309110B7C78}"/>
            </a:ext>
          </a:extLst>
        </xdr:cNvPr>
        <xdr:cNvSpPr txBox="1"/>
      </xdr:nvSpPr>
      <xdr:spPr>
        <a:xfrm>
          <a:off x="6000749" y="7105650"/>
          <a:ext cx="4914901" cy="86677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Li-Ion Volume Required</a:t>
          </a:r>
          <a:r>
            <a:rPr lang="en-US" sz="1100" b="1" baseline="0"/>
            <a:t> Calculations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1) 867,529 MJ required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2) 0.954 MJ/kg so for 867,529 MJ =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909,359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kg of batteries</a:t>
          </a:r>
        </a:p>
        <a:p>
          <a:pPr algn="l"/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3.95 kg/L so for 909,359 kg =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230,217 L = </a:t>
          </a:r>
          <a:r>
            <a:rPr lang="en-US" sz="1100" b="1" i="0" u="sng" strike="noStrik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230</a:t>
          </a:r>
          <a:r>
            <a:rPr lang="en-US" sz="1100" b="1" i="0" u="sng" strike="noStrike" baseline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m^3 </a:t>
          </a:r>
          <a:r>
            <a:rPr lang="en-US" sz="1100" b="1" i="0" u="sng" strike="noStrik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space required</a:t>
          </a:r>
          <a:endParaRPr lang="en-US" sz="1100" b="1" u="sng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933451</xdr:colOff>
      <xdr:row>31</xdr:row>
      <xdr:rowOff>9526</xdr:rowOff>
    </xdr:from>
    <xdr:to>
      <xdr:col>10</xdr:col>
      <xdr:colOff>352425</xdr:colOff>
      <xdr:row>36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6EA2F79-0CE3-4819-A606-1C15CA566BDA}"/>
            </a:ext>
          </a:extLst>
        </xdr:cNvPr>
        <xdr:cNvSpPr txBox="1"/>
      </xdr:nvSpPr>
      <xdr:spPr>
        <a:xfrm>
          <a:off x="6010276" y="8029576"/>
          <a:ext cx="4905374" cy="942974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Electricity CO₂ Emissions Calculations</a:t>
          </a:r>
          <a:endParaRPr lang="en-US" sz="1100" b="1" baseline="0"/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1) 0.818 lbs CO₂ per kWh = 0.37 kg/kWh = 0.37 kg / 3.6 MJ = </a:t>
          </a:r>
          <a:r>
            <a:rPr lang="en-US" sz="1100" b="1" u="sng" baseline="0">
              <a:solidFill>
                <a:schemeClr val="accent6">
                  <a:lumMod val="75000"/>
                </a:schemeClr>
              </a:solidFill>
            </a:rPr>
            <a:t>0.103 kg/MJ CO₂</a:t>
          </a: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0.954 MJ/kg and 3.85 kg/L for Li-Ion, so 3.77 MJ/L for Li-Ion, and with 0.103 kg CO₂ / MJ, then 3.77 MJ/L * 0.103 kg CO₂ / MJ = </a:t>
          </a:r>
          <a:r>
            <a:rPr lang="en-US" sz="1100" b="1" u="sng" baseline="0">
              <a:solidFill>
                <a:schemeClr val="accent6">
                  <a:lumMod val="75000"/>
                </a:schemeClr>
              </a:solidFill>
            </a:rPr>
            <a:t>0.39 kg CO₂ / L Li-Ion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6C77-9606-4512-8138-F90528AD3376}">
  <dimension ref="B2:M17"/>
  <sheetViews>
    <sheetView tabSelected="1" topLeftCell="A9" workbookViewId="0">
      <selection activeCell="H41" sqref="H41"/>
    </sheetView>
  </sheetViews>
  <sheetFormatPr defaultColWidth="9.140625" defaultRowHeight="15" x14ac:dyDescent="0.25"/>
  <cols>
    <col min="1" max="1" width="9.140625" style="1"/>
    <col min="2" max="2" width="13.85546875" style="2" customWidth="1"/>
    <col min="3" max="4" width="15.42578125" style="2" customWidth="1"/>
    <col min="5" max="5" width="22.28515625" style="1" bestFit="1" customWidth="1"/>
    <col min="6" max="6" width="23" style="2" customWidth="1"/>
    <col min="7" max="7" width="12" style="1" customWidth="1"/>
    <col min="8" max="8" width="24.28515625" style="1" customWidth="1"/>
    <col min="9" max="9" width="12.42578125" style="1" bestFit="1" customWidth="1"/>
    <col min="10" max="11" width="10.5703125" style="1" customWidth="1"/>
    <col min="12" max="12" width="11.28515625" style="1" customWidth="1"/>
    <col min="13" max="13" width="54" style="1" customWidth="1"/>
    <col min="14" max="16384" width="9.140625" style="1"/>
  </cols>
  <sheetData>
    <row r="2" spans="2:13" ht="15.75" thickBot="1" x14ac:dyDescent="0.3"/>
    <row r="3" spans="2:13" s="3" customFormat="1" ht="60" x14ac:dyDescent="0.25">
      <c r="B3" s="14" t="s">
        <v>2</v>
      </c>
      <c r="C3" s="15" t="s">
        <v>14</v>
      </c>
      <c r="D3" s="15" t="s">
        <v>13</v>
      </c>
      <c r="E3" s="15" t="s">
        <v>21</v>
      </c>
      <c r="F3" s="15" t="s">
        <v>3</v>
      </c>
      <c r="G3" s="15" t="s">
        <v>11</v>
      </c>
      <c r="H3" s="15" t="s">
        <v>6</v>
      </c>
      <c r="I3" s="15" t="s">
        <v>22</v>
      </c>
      <c r="J3" s="15" t="s">
        <v>23</v>
      </c>
      <c r="K3" s="15" t="s">
        <v>9</v>
      </c>
      <c r="L3" s="15" t="s">
        <v>10</v>
      </c>
      <c r="M3" s="16" t="s">
        <v>1</v>
      </c>
    </row>
    <row r="4" spans="2:13" ht="60" x14ac:dyDescent="0.25">
      <c r="B4" s="17" t="s">
        <v>0</v>
      </c>
      <c r="C4" s="2">
        <v>0.77900000000000003</v>
      </c>
      <c r="D4" s="2">
        <v>42.8</v>
      </c>
      <c r="E4" s="6" t="s">
        <v>5</v>
      </c>
      <c r="F4" s="2" t="s">
        <v>4</v>
      </c>
      <c r="G4" s="4">
        <f>2.73/(6.5/2.95)/42.8</f>
        <v>2.8948598130841125E-2</v>
      </c>
      <c r="H4" s="5">
        <f>((867529/D4)/C4)*0.001</f>
        <v>26.01972934387485</v>
      </c>
      <c r="I4" s="5">
        <f>9.75/3.7854</f>
        <v>2.5756855286099221</v>
      </c>
      <c r="J4" s="19">
        <f>I4/(D4*C4)</f>
        <v>7.725233430740111E-2</v>
      </c>
      <c r="K4" s="5"/>
      <c r="M4" s="7" t="s">
        <v>12</v>
      </c>
    </row>
    <row r="5" spans="2:13" ht="75" x14ac:dyDescent="0.25">
      <c r="B5" s="17" t="s">
        <v>7</v>
      </c>
      <c r="C5" s="2">
        <v>3.95</v>
      </c>
      <c r="D5" s="2">
        <v>0.95399999999999996</v>
      </c>
      <c r="E5" s="6" t="s">
        <v>15</v>
      </c>
      <c r="F5" s="2" t="s">
        <v>4</v>
      </c>
      <c r="G5" s="4" t="s">
        <v>16</v>
      </c>
      <c r="H5" s="5">
        <f>((867529/D5)/C5) *0.001</f>
        <v>230.21760475546003</v>
      </c>
      <c r="I5" s="5">
        <f>D5*C5*J5</f>
        <v>0.38813489999999995</v>
      </c>
      <c r="J5" s="19">
        <v>0.10299999999999999</v>
      </c>
      <c r="K5" s="5"/>
      <c r="M5" s="21" t="s">
        <v>24</v>
      </c>
    </row>
    <row r="6" spans="2:13" x14ac:dyDescent="0.25">
      <c r="B6" s="17" t="s">
        <v>8</v>
      </c>
      <c r="G6" s="4"/>
      <c r="H6" s="5"/>
      <c r="I6" s="5"/>
      <c r="J6" s="19"/>
      <c r="K6" s="5"/>
      <c r="M6" s="8"/>
    </row>
    <row r="7" spans="2:13" ht="30" x14ac:dyDescent="0.25">
      <c r="B7" s="17" t="s">
        <v>20</v>
      </c>
      <c r="G7" s="4"/>
      <c r="H7" s="5"/>
      <c r="I7" s="5"/>
      <c r="J7" s="19"/>
      <c r="K7" s="5"/>
      <c r="M7" s="8"/>
    </row>
    <row r="8" spans="2:13" x14ac:dyDescent="0.25">
      <c r="B8" s="17" t="s">
        <v>17</v>
      </c>
      <c r="G8" s="4"/>
      <c r="H8" s="5"/>
      <c r="I8" s="5"/>
      <c r="J8" s="19"/>
      <c r="K8" s="5"/>
      <c r="M8" s="8"/>
    </row>
    <row r="9" spans="2:13" x14ac:dyDescent="0.25">
      <c r="B9" s="17" t="s">
        <v>18</v>
      </c>
      <c r="G9" s="4"/>
      <c r="H9" s="5"/>
      <c r="I9" s="5"/>
      <c r="J9" s="19"/>
      <c r="K9" s="5"/>
      <c r="M9" s="8"/>
    </row>
    <row r="10" spans="2:13" ht="15.75" thickBot="1" x14ac:dyDescent="0.3">
      <c r="B10" s="18" t="s">
        <v>19</v>
      </c>
      <c r="C10" s="9"/>
      <c r="D10" s="9"/>
      <c r="E10" s="10"/>
      <c r="F10" s="9"/>
      <c r="G10" s="11"/>
      <c r="H10" s="12"/>
      <c r="I10" s="12"/>
      <c r="J10" s="20"/>
      <c r="K10" s="12"/>
      <c r="L10" s="10"/>
      <c r="M10" s="13"/>
    </row>
    <row r="11" spans="2:13" x14ac:dyDescent="0.25">
      <c r="G11" s="4"/>
      <c r="H11" s="5"/>
      <c r="I11" s="5"/>
      <c r="J11" s="5"/>
      <c r="K11" s="5"/>
    </row>
    <row r="12" spans="2:13" x14ac:dyDescent="0.25">
      <c r="G12" s="4"/>
      <c r="H12" s="5"/>
      <c r="I12" s="5"/>
      <c r="J12" s="5"/>
      <c r="K12" s="5"/>
    </row>
    <row r="13" spans="2:13" x14ac:dyDescent="0.25">
      <c r="H13" s="5"/>
      <c r="I13" s="5"/>
      <c r="J13" s="5"/>
      <c r="K13" s="5"/>
    </row>
    <row r="14" spans="2:13" x14ac:dyDescent="0.25">
      <c r="H14" s="5"/>
      <c r="I14" s="5"/>
      <c r="J14" s="5"/>
      <c r="K14" s="5"/>
    </row>
    <row r="15" spans="2:13" x14ac:dyDescent="0.25">
      <c r="H15" s="2"/>
      <c r="I15" s="2"/>
      <c r="J15" s="2"/>
      <c r="K15" s="2"/>
    </row>
    <row r="16" spans="2:13" x14ac:dyDescent="0.25">
      <c r="H16" s="2"/>
      <c r="I16" s="2"/>
      <c r="J16" s="2"/>
      <c r="K16" s="2"/>
    </row>
    <row r="17" spans="8:11" x14ac:dyDescent="0.25">
      <c r="H17" s="2"/>
      <c r="I17" s="2"/>
      <c r="J17" s="2"/>
      <c r="K17" s="2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Convergent Dynamics LLC</dc:creator>
  <cp:lastModifiedBy>Woiny Teka</cp:lastModifiedBy>
  <dcterms:created xsi:type="dcterms:W3CDTF">2022-12-18T07:25:04Z</dcterms:created>
  <dcterms:modified xsi:type="dcterms:W3CDTF">2024-12-14T23:46:56Z</dcterms:modified>
</cp:coreProperties>
</file>