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5"/>
  </bookViews>
  <sheets>
    <sheet name="Arkusz1" sheetId="1" r:id="rId1"/>
    <sheet name="opisowe" sheetId="2" r:id="rId2"/>
    <sheet name="Metoda Wzorca Rozwoju" sheetId="3" r:id="rId3"/>
    <sheet name="Metoda Sum Standaryzowanych" sheetId="4" r:id="rId4"/>
    <sheet name="Srednie - AnSkup" sheetId="5" r:id="rId5"/>
    <sheet name="HDI UE" sheetId="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0" hidden="1">Arkusz1!$A$4:$L$32</definedName>
    <definedName name="_xlnm._FilterDatabase" localSheetId="5" hidden="1">'HDI UE'!$A$1:$H$29</definedName>
    <definedName name="_xlnm._FilterDatabase" localSheetId="3" hidden="1">'Metoda Sum Standaryzowanych'!$AD$2:$AG$30</definedName>
    <definedName name="_xlnm._FilterDatabase" localSheetId="2" hidden="1">'Metoda Wzorca Rozwoju'!$Q$2:$T$2</definedName>
    <definedName name="_xlnm._FilterDatabase" localSheetId="1" hidden="1">opisowe!$A$1:$L$29</definedName>
  </definedNames>
  <calcPr calcId="125725"/>
</workbook>
</file>

<file path=xl/calcChain.xml><?xml version="1.0" encoding="utf-8"?>
<calcChain xmlns="http://schemas.openxmlformats.org/spreadsheetml/2006/main">
  <c r="D5" i="6"/>
  <c r="D4"/>
  <c r="D8"/>
  <c r="D16"/>
  <c r="D3"/>
  <c r="D9"/>
  <c r="D6"/>
  <c r="D14"/>
  <c r="D2"/>
  <c r="D15"/>
  <c r="D7"/>
  <c r="D23"/>
  <c r="D17"/>
  <c r="D11"/>
  <c r="D12"/>
  <c r="D13"/>
  <c r="D26"/>
  <c r="D25"/>
  <c r="D20"/>
  <c r="D19"/>
  <c r="D28"/>
  <c r="D22"/>
  <c r="D27"/>
  <c r="D29"/>
  <c r="D18"/>
  <c r="D21"/>
  <c r="D24"/>
  <c r="D10"/>
  <c r="F28"/>
  <c r="F14"/>
  <c r="F6"/>
  <c r="F3"/>
  <c r="F18"/>
  <c r="F2"/>
  <c r="F21"/>
  <c r="F13"/>
  <c r="F15"/>
  <c r="F27"/>
  <c r="F17"/>
  <c r="F19"/>
  <c r="F24"/>
  <c r="F22"/>
  <c r="F11"/>
  <c r="F26"/>
  <c r="F16"/>
  <c r="F5"/>
  <c r="F10"/>
  <c r="F20"/>
  <c r="F25"/>
  <c r="F29"/>
  <c r="F12"/>
  <c r="F23"/>
  <c r="F7"/>
  <c r="F4"/>
  <c r="F8"/>
  <c r="F9"/>
  <c r="E28"/>
  <c r="E14"/>
  <c r="E6"/>
  <c r="E3"/>
  <c r="E18"/>
  <c r="E2"/>
  <c r="E21"/>
  <c r="E13"/>
  <c r="E15"/>
  <c r="E27"/>
  <c r="E17"/>
  <c r="E19"/>
  <c r="E24"/>
  <c r="E22"/>
  <c r="E11"/>
  <c r="E26"/>
  <c r="E16"/>
  <c r="E5"/>
  <c r="E10"/>
  <c r="E20"/>
  <c r="E25"/>
  <c r="E29"/>
  <c r="E12"/>
  <c r="E23"/>
  <c r="E7"/>
  <c r="E4"/>
  <c r="E8"/>
  <c r="E9"/>
  <c r="D33" i="2"/>
  <c r="E33"/>
  <c r="F33"/>
  <c r="G33"/>
  <c r="H33"/>
  <c r="I33"/>
  <c r="J33"/>
  <c r="K33"/>
  <c r="L33"/>
  <c r="C33"/>
  <c r="AE4" i="4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"/>
  <c r="R4" i="3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"/>
  <c r="S9" i="5"/>
  <c r="T9"/>
  <c r="U9"/>
  <c r="V9"/>
  <c r="W9"/>
  <c r="X9"/>
  <c r="Y9"/>
  <c r="Z9"/>
  <c r="AA9"/>
  <c r="S10"/>
  <c r="T10"/>
  <c r="U10"/>
  <c r="V10"/>
  <c r="W10"/>
  <c r="X10"/>
  <c r="Y10"/>
  <c r="Z10"/>
  <c r="AA10"/>
  <c r="R10"/>
  <c r="R9"/>
  <c r="N2"/>
  <c r="N3"/>
  <c r="N7"/>
  <c r="N8"/>
  <c r="N10"/>
  <c r="N11"/>
  <c r="N13"/>
  <c r="N14"/>
  <c r="N15"/>
  <c r="N17"/>
  <c r="N19"/>
  <c r="N20"/>
  <c r="N24"/>
  <c r="N25"/>
  <c r="N26"/>
  <c r="N28"/>
  <c r="N29"/>
  <c r="S3"/>
  <c r="T3"/>
  <c r="U3"/>
  <c r="V3"/>
  <c r="W3"/>
  <c r="X3"/>
  <c r="Y3"/>
  <c r="Z3"/>
  <c r="AA3"/>
  <c r="S4"/>
  <c r="T4"/>
  <c r="U4"/>
  <c r="V4"/>
  <c r="W4"/>
  <c r="X4"/>
  <c r="Y4"/>
  <c r="Z4"/>
  <c r="AA4"/>
  <c r="S5"/>
  <c r="T5"/>
  <c r="U5"/>
  <c r="V5"/>
  <c r="W5"/>
  <c r="X5"/>
  <c r="Y5"/>
  <c r="Z5"/>
  <c r="AA5"/>
  <c r="R4"/>
  <c r="R5"/>
  <c r="R3"/>
  <c r="O11" i="2"/>
  <c r="Q3" i="4"/>
  <c r="R3"/>
  <c r="S3"/>
  <c r="T3"/>
  <c r="U3"/>
  <c r="V3"/>
  <c r="W3"/>
  <c r="X3"/>
  <c r="Q4"/>
  <c r="R4"/>
  <c r="S4"/>
  <c r="T4"/>
  <c r="U4"/>
  <c r="V4"/>
  <c r="W4"/>
  <c r="X4"/>
  <c r="Q5"/>
  <c r="R5"/>
  <c r="S5"/>
  <c r="T5"/>
  <c r="U5"/>
  <c r="V5"/>
  <c r="W5"/>
  <c r="X5"/>
  <c r="Q6"/>
  <c r="R6"/>
  <c r="S6"/>
  <c r="T6"/>
  <c r="U6"/>
  <c r="V6"/>
  <c r="W6"/>
  <c r="X6"/>
  <c r="Q7"/>
  <c r="R7"/>
  <c r="S7"/>
  <c r="T7"/>
  <c r="U7"/>
  <c r="V7"/>
  <c r="W7"/>
  <c r="X7"/>
  <c r="Q8"/>
  <c r="R8"/>
  <c r="S8"/>
  <c r="T8"/>
  <c r="U8"/>
  <c r="V8"/>
  <c r="W8"/>
  <c r="X8"/>
  <c r="Q9"/>
  <c r="R9"/>
  <c r="S9"/>
  <c r="T9"/>
  <c r="U9"/>
  <c r="V9"/>
  <c r="W9"/>
  <c r="X9"/>
  <c r="Q10"/>
  <c r="R10"/>
  <c r="S10"/>
  <c r="T10"/>
  <c r="U10"/>
  <c r="V10"/>
  <c r="W10"/>
  <c r="X10"/>
  <c r="Q11"/>
  <c r="R11"/>
  <c r="S11"/>
  <c r="T11"/>
  <c r="U11"/>
  <c r="V11"/>
  <c r="W11"/>
  <c r="X11"/>
  <c r="Q12"/>
  <c r="R12"/>
  <c r="S12"/>
  <c r="T12"/>
  <c r="U12"/>
  <c r="V12"/>
  <c r="W12"/>
  <c r="X12"/>
  <c r="Q13"/>
  <c r="R13"/>
  <c r="S13"/>
  <c r="T13"/>
  <c r="U13"/>
  <c r="V13"/>
  <c r="W13"/>
  <c r="X13"/>
  <c r="Q14"/>
  <c r="R14"/>
  <c r="S14"/>
  <c r="T14"/>
  <c r="U14"/>
  <c r="V14"/>
  <c r="W14"/>
  <c r="X14"/>
  <c r="Q15"/>
  <c r="R15"/>
  <c r="S15"/>
  <c r="T15"/>
  <c r="U15"/>
  <c r="V15"/>
  <c r="W15"/>
  <c r="X15"/>
  <c r="Q16"/>
  <c r="R16"/>
  <c r="S16"/>
  <c r="T16"/>
  <c r="U16"/>
  <c r="V16"/>
  <c r="W16"/>
  <c r="X16"/>
  <c r="Q17"/>
  <c r="R17"/>
  <c r="S17"/>
  <c r="T17"/>
  <c r="U17"/>
  <c r="V17"/>
  <c r="W17"/>
  <c r="X17"/>
  <c r="Q18"/>
  <c r="R18"/>
  <c r="S18"/>
  <c r="T18"/>
  <c r="U18"/>
  <c r="V18"/>
  <c r="W18"/>
  <c r="X18"/>
  <c r="Q19"/>
  <c r="R19"/>
  <c r="S19"/>
  <c r="T19"/>
  <c r="U19"/>
  <c r="V19"/>
  <c r="W19"/>
  <c r="X19"/>
  <c r="Q20"/>
  <c r="R20"/>
  <c r="S20"/>
  <c r="T20"/>
  <c r="U20"/>
  <c r="V20"/>
  <c r="W20"/>
  <c r="X20"/>
  <c r="Q21"/>
  <c r="R21"/>
  <c r="S21"/>
  <c r="T21"/>
  <c r="U21"/>
  <c r="V21"/>
  <c r="W21"/>
  <c r="X21"/>
  <c r="Q22"/>
  <c r="R22"/>
  <c r="S22"/>
  <c r="T22"/>
  <c r="U22"/>
  <c r="V22"/>
  <c r="W22"/>
  <c r="X22"/>
  <c r="Q23"/>
  <c r="R23"/>
  <c r="S23"/>
  <c r="T23"/>
  <c r="U23"/>
  <c r="V23"/>
  <c r="W23"/>
  <c r="X23"/>
  <c r="Q24"/>
  <c r="R24"/>
  <c r="S24"/>
  <c r="T24"/>
  <c r="U24"/>
  <c r="V24"/>
  <c r="W24"/>
  <c r="X24"/>
  <c r="Q25"/>
  <c r="R25"/>
  <c r="S25"/>
  <c r="T25"/>
  <c r="U25"/>
  <c r="V25"/>
  <c r="W25"/>
  <c r="X25"/>
  <c r="Q26"/>
  <c r="R26"/>
  <c r="S26"/>
  <c r="T26"/>
  <c r="U26"/>
  <c r="V26"/>
  <c r="W26"/>
  <c r="X26"/>
  <c r="Q27"/>
  <c r="R27"/>
  <c r="S27"/>
  <c r="T27"/>
  <c r="U27"/>
  <c r="V27"/>
  <c r="W27"/>
  <c r="X27"/>
  <c r="Q28"/>
  <c r="R28"/>
  <c r="S28"/>
  <c r="T28"/>
  <c r="U28"/>
  <c r="V28"/>
  <c r="W28"/>
  <c r="X28"/>
  <c r="Q29"/>
  <c r="R29"/>
  <c r="S29"/>
  <c r="T29"/>
  <c r="U29"/>
  <c r="V29"/>
  <c r="W29"/>
  <c r="X29"/>
  <c r="Q30"/>
  <c r="R30"/>
  <c r="S30"/>
  <c r="T30"/>
  <c r="U30"/>
  <c r="V30"/>
  <c r="W30"/>
  <c r="X30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O4"/>
  <c r="Z4" s="1"/>
  <c r="O5"/>
  <c r="O6"/>
  <c r="Z6" s="1"/>
  <c r="O7"/>
  <c r="O8"/>
  <c r="Z8" s="1"/>
  <c r="O9"/>
  <c r="O10"/>
  <c r="Z10" s="1"/>
  <c r="O11"/>
  <c r="O12"/>
  <c r="Z12" s="1"/>
  <c r="O13"/>
  <c r="O14"/>
  <c r="Z14" s="1"/>
  <c r="O15"/>
  <c r="O16"/>
  <c r="Z16" s="1"/>
  <c r="O17"/>
  <c r="O18"/>
  <c r="Z18" s="1"/>
  <c r="O19"/>
  <c r="O20"/>
  <c r="Z20" s="1"/>
  <c r="O21"/>
  <c r="O22"/>
  <c r="Z22" s="1"/>
  <c r="O23"/>
  <c r="O24"/>
  <c r="Z24" s="1"/>
  <c r="O25"/>
  <c r="O26"/>
  <c r="Z26" s="1"/>
  <c r="O27"/>
  <c r="O28"/>
  <c r="Z28" s="1"/>
  <c r="O29"/>
  <c r="O30"/>
  <c r="Z30" s="1"/>
  <c r="O3"/>
  <c r="N4" i="3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"/>
  <c r="M34"/>
  <c r="M35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C35"/>
  <c r="D35"/>
  <c r="E35"/>
  <c r="F35"/>
  <c r="G35"/>
  <c r="H35"/>
  <c r="I35"/>
  <c r="J35"/>
  <c r="K35"/>
  <c r="B35"/>
  <c r="C34"/>
  <c r="D34"/>
  <c r="E34"/>
  <c r="F34"/>
  <c r="G34"/>
  <c r="H34"/>
  <c r="I34"/>
  <c r="J34"/>
  <c r="K34"/>
  <c r="B34"/>
  <c r="O34" i="4" l="1"/>
  <c r="Z29"/>
  <c r="Z27"/>
  <c r="Z25"/>
  <c r="Z23"/>
  <c r="Z21"/>
  <c r="Z19"/>
  <c r="Z17"/>
  <c r="Z15"/>
  <c r="Z13"/>
  <c r="Z11"/>
  <c r="Z9"/>
  <c r="Z7"/>
  <c r="Z5"/>
  <c r="X33"/>
  <c r="V33"/>
  <c r="T33"/>
  <c r="R33"/>
  <c r="X34"/>
  <c r="V34"/>
  <c r="T34"/>
  <c r="R34"/>
  <c r="P34"/>
  <c r="W34"/>
  <c r="U34"/>
  <c r="S34"/>
  <c r="Q34"/>
  <c r="P33"/>
  <c r="Z3"/>
  <c r="O33"/>
  <c r="W33"/>
  <c r="U33"/>
  <c r="S33"/>
  <c r="Q33"/>
  <c r="X2" i="2"/>
  <c r="Y2"/>
  <c r="Z2"/>
  <c r="AA2"/>
  <c r="AB2"/>
  <c r="AC2"/>
  <c r="AD2"/>
  <c r="AE2"/>
  <c r="AF2"/>
  <c r="X3"/>
  <c r="Y3"/>
  <c r="Z3"/>
  <c r="AA3"/>
  <c r="AB3"/>
  <c r="AC3"/>
  <c r="AD3"/>
  <c r="AE3"/>
  <c r="AF3"/>
  <c r="X4"/>
  <c r="Y4"/>
  <c r="Z4"/>
  <c r="AA4"/>
  <c r="AB4"/>
  <c r="AC4"/>
  <c r="AD4"/>
  <c r="AE4"/>
  <c r="AF4"/>
  <c r="X5"/>
  <c r="Y5"/>
  <c r="Z5"/>
  <c r="AA5"/>
  <c r="AB5"/>
  <c r="AC5"/>
  <c r="AD5"/>
  <c r="AE5"/>
  <c r="AF5"/>
  <c r="X6"/>
  <c r="Y6"/>
  <c r="Z6"/>
  <c r="AA6"/>
  <c r="AB6"/>
  <c r="AC6"/>
  <c r="AD6"/>
  <c r="AE6"/>
  <c r="AF6"/>
  <c r="X7"/>
  <c r="Y7"/>
  <c r="Z7"/>
  <c r="AA7"/>
  <c r="AB7"/>
  <c r="AC7"/>
  <c r="AD7"/>
  <c r="AE7"/>
  <c r="AF7"/>
  <c r="X8"/>
  <c r="Y8"/>
  <c r="Z8"/>
  <c r="AA8"/>
  <c r="AB8"/>
  <c r="AC8"/>
  <c r="AD8"/>
  <c r="AE8"/>
  <c r="AF8"/>
  <c r="X9"/>
  <c r="Y9"/>
  <c r="Z9"/>
  <c r="AA9"/>
  <c r="AB9"/>
  <c r="AC9"/>
  <c r="AD9"/>
  <c r="AE9"/>
  <c r="AF9"/>
  <c r="X10"/>
  <c r="Y10"/>
  <c r="Z10"/>
  <c r="AA10"/>
  <c r="AB10"/>
  <c r="AC10"/>
  <c r="AD10"/>
  <c r="AE10"/>
  <c r="AF10"/>
  <c r="X11"/>
  <c r="Y11"/>
  <c r="Z11"/>
  <c r="AA11"/>
  <c r="AB11"/>
  <c r="AC11"/>
  <c r="AD11"/>
  <c r="AE11"/>
  <c r="AF11"/>
  <c r="X12"/>
  <c r="Y12"/>
  <c r="Z12"/>
  <c r="AA12"/>
  <c r="AB12"/>
  <c r="AC12"/>
  <c r="AD12"/>
  <c r="AE12"/>
  <c r="AF12"/>
  <c r="X13"/>
  <c r="Y13"/>
  <c r="Z13"/>
  <c r="AA13"/>
  <c r="AB13"/>
  <c r="AC13"/>
  <c r="AD13"/>
  <c r="AE13"/>
  <c r="AF13"/>
  <c r="X14"/>
  <c r="Y14"/>
  <c r="Z14"/>
  <c r="AA14"/>
  <c r="AB14"/>
  <c r="AC14"/>
  <c r="AD14"/>
  <c r="AE14"/>
  <c r="AF14"/>
  <c r="X15"/>
  <c r="Y15"/>
  <c r="Z15"/>
  <c r="AA15"/>
  <c r="AB15"/>
  <c r="AC15"/>
  <c r="AD15"/>
  <c r="AE15"/>
  <c r="AF15"/>
  <c r="X16"/>
  <c r="Y16"/>
  <c r="Z16"/>
  <c r="AA16"/>
  <c r="AB16"/>
  <c r="AC16"/>
  <c r="AD16"/>
  <c r="AE16"/>
  <c r="AF16"/>
  <c r="X17"/>
  <c r="Y17"/>
  <c r="Z17"/>
  <c r="AA17"/>
  <c r="AB17"/>
  <c r="AC17"/>
  <c r="AD17"/>
  <c r="AE17"/>
  <c r="AF17"/>
  <c r="X18"/>
  <c r="Y18"/>
  <c r="Z18"/>
  <c r="AA18"/>
  <c r="AB18"/>
  <c r="AC18"/>
  <c r="AD18"/>
  <c r="AE18"/>
  <c r="AF18"/>
  <c r="X19"/>
  <c r="Y19"/>
  <c r="Z19"/>
  <c r="AA19"/>
  <c r="AB19"/>
  <c r="AC19"/>
  <c r="AD19"/>
  <c r="AE19"/>
  <c r="AF19"/>
  <c r="X20"/>
  <c r="Y20"/>
  <c r="Z20"/>
  <c r="AA20"/>
  <c r="AB20"/>
  <c r="AC20"/>
  <c r="AD20"/>
  <c r="AE20"/>
  <c r="AF20"/>
  <c r="X21"/>
  <c r="Y21"/>
  <c r="Z21"/>
  <c r="AA21"/>
  <c r="AB21"/>
  <c r="AC21"/>
  <c r="AD21"/>
  <c r="AE21"/>
  <c r="AF21"/>
  <c r="X22"/>
  <c r="Y22"/>
  <c r="Z22"/>
  <c r="AA22"/>
  <c r="AB22"/>
  <c r="AC22"/>
  <c r="AD22"/>
  <c r="AE22"/>
  <c r="AF22"/>
  <c r="X23"/>
  <c r="Y23"/>
  <c r="Z23"/>
  <c r="AA23"/>
  <c r="AB23"/>
  <c r="AC23"/>
  <c r="AD23"/>
  <c r="AE23"/>
  <c r="AF23"/>
  <c r="X24"/>
  <c r="Y24"/>
  <c r="Z24"/>
  <c r="AA24"/>
  <c r="AB24"/>
  <c r="AC24"/>
  <c r="AD24"/>
  <c r="AE24"/>
  <c r="AF24"/>
  <c r="X25"/>
  <c r="Y25"/>
  <c r="Z25"/>
  <c r="AA25"/>
  <c r="AB25"/>
  <c r="AC25"/>
  <c r="AD25"/>
  <c r="AE25"/>
  <c r="AF25"/>
  <c r="X26"/>
  <c r="Y26"/>
  <c r="Z26"/>
  <c r="AA26"/>
  <c r="AB26"/>
  <c r="AC26"/>
  <c r="AD26"/>
  <c r="AE26"/>
  <c r="AF26"/>
  <c r="X27"/>
  <c r="Y27"/>
  <c r="Z27"/>
  <c r="AA27"/>
  <c r="AB27"/>
  <c r="AC27"/>
  <c r="AD27"/>
  <c r="AE27"/>
  <c r="AF27"/>
  <c r="X28"/>
  <c r="Y28"/>
  <c r="Z28"/>
  <c r="AA28"/>
  <c r="AB28"/>
  <c r="AC28"/>
  <c r="AD28"/>
  <c r="AE28"/>
  <c r="AF28"/>
  <c r="X29"/>
  <c r="Y29"/>
  <c r="Z29"/>
  <c r="AA29"/>
  <c r="AB29"/>
  <c r="AC29"/>
  <c r="AD29"/>
  <c r="AE29"/>
  <c r="AF29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2"/>
  <c r="D46"/>
  <c r="E46"/>
  <c r="F46"/>
  <c r="G46"/>
  <c r="H46"/>
  <c r="I46"/>
  <c r="J46"/>
  <c r="K46"/>
  <c r="L46"/>
  <c r="D47"/>
  <c r="E47"/>
  <c r="F47"/>
  <c r="G47"/>
  <c r="H47"/>
  <c r="I47"/>
  <c r="J47"/>
  <c r="K47"/>
  <c r="L47"/>
  <c r="C47"/>
  <c r="C46"/>
  <c r="D44"/>
  <c r="E44"/>
  <c r="F44"/>
  <c r="G44"/>
  <c r="H44"/>
  <c r="I44"/>
  <c r="J44"/>
  <c r="K44"/>
  <c r="L44"/>
  <c r="C44"/>
  <c r="D42"/>
  <c r="E42"/>
  <c r="F42"/>
  <c r="G42"/>
  <c r="H42"/>
  <c r="I42"/>
  <c r="J42"/>
  <c r="K42"/>
  <c r="L42"/>
  <c r="C42"/>
  <c r="D41"/>
  <c r="E41"/>
  <c r="F41"/>
  <c r="G41"/>
  <c r="H41"/>
  <c r="I41"/>
  <c r="J41"/>
  <c r="K41"/>
  <c r="L41"/>
  <c r="C41"/>
  <c r="D39"/>
  <c r="E39"/>
  <c r="F39"/>
  <c r="G39"/>
  <c r="H39"/>
  <c r="I39"/>
  <c r="J39"/>
  <c r="K39"/>
  <c r="L39"/>
  <c r="C39"/>
  <c r="D38"/>
  <c r="E38"/>
  <c r="F38"/>
  <c r="G38"/>
  <c r="H38"/>
  <c r="I38"/>
  <c r="J38"/>
  <c r="K38"/>
  <c r="L38"/>
  <c r="C38"/>
  <c r="D37"/>
  <c r="E37"/>
  <c r="F37"/>
  <c r="G37"/>
  <c r="H37"/>
  <c r="I37"/>
  <c r="J37"/>
  <c r="K37"/>
  <c r="L37"/>
  <c r="C37"/>
  <c r="D35"/>
  <c r="E35"/>
  <c r="F35"/>
  <c r="G35"/>
  <c r="H35"/>
  <c r="I35"/>
  <c r="J35"/>
  <c r="K35"/>
  <c r="L35"/>
  <c r="C35"/>
  <c r="D34"/>
  <c r="E34"/>
  <c r="F34"/>
  <c r="G34"/>
  <c r="H34"/>
  <c r="I34"/>
  <c r="J34"/>
  <c r="K34"/>
  <c r="L34"/>
  <c r="C34"/>
  <c r="D32"/>
  <c r="E32"/>
  <c r="F32"/>
  <c r="G32"/>
  <c r="H32"/>
  <c r="I32"/>
  <c r="J32"/>
  <c r="K32"/>
  <c r="L32"/>
  <c r="C32"/>
  <c r="D31"/>
  <c r="E31"/>
  <c r="F31"/>
  <c r="G31"/>
  <c r="H31"/>
  <c r="I31"/>
  <c r="J31"/>
  <c r="K31"/>
  <c r="L31"/>
  <c r="C31"/>
  <c r="L7" i="1"/>
  <c r="L10"/>
  <c r="L11"/>
  <c r="L15"/>
  <c r="L12"/>
  <c r="L18"/>
  <c r="L16"/>
  <c r="L30"/>
  <c r="L14"/>
  <c r="L8"/>
  <c r="L19"/>
  <c r="L9"/>
  <c r="L20"/>
  <c r="L21"/>
  <c r="L22"/>
  <c r="L17"/>
  <c r="L23"/>
  <c r="L24"/>
  <c r="L5"/>
  <c r="L25"/>
  <c r="L26"/>
  <c r="L27"/>
  <c r="L29"/>
  <c r="L28"/>
  <c r="L13"/>
  <c r="L31"/>
  <c r="L32"/>
  <c r="L6"/>
  <c r="K7"/>
  <c r="K10"/>
  <c r="K11"/>
  <c r="K15"/>
  <c r="K12"/>
  <c r="K18"/>
  <c r="K16"/>
  <c r="K30"/>
  <c r="K14"/>
  <c r="K8"/>
  <c r="K19"/>
  <c r="K9"/>
  <c r="K20"/>
  <c r="K21"/>
  <c r="K22"/>
  <c r="K17"/>
  <c r="K23"/>
  <c r="K24"/>
  <c r="K5"/>
  <c r="K25"/>
  <c r="K26"/>
  <c r="K27"/>
  <c r="K29"/>
  <c r="K28"/>
  <c r="K13"/>
  <c r="K31"/>
  <c r="K32"/>
  <c r="K6"/>
  <c r="J7"/>
  <c r="J10"/>
  <c r="J11"/>
  <c r="J15"/>
  <c r="J12"/>
  <c r="J18"/>
  <c r="J16"/>
  <c r="J30"/>
  <c r="J14"/>
  <c r="J8"/>
  <c r="J19"/>
  <c r="J9"/>
  <c r="J20"/>
  <c r="J21"/>
  <c r="J22"/>
  <c r="J17"/>
  <c r="J23"/>
  <c r="J24"/>
  <c r="J5"/>
  <c r="J25"/>
  <c r="J26"/>
  <c r="J27"/>
  <c r="J29"/>
  <c r="J28"/>
  <c r="J13"/>
  <c r="J31"/>
  <c r="J32"/>
  <c r="J6"/>
  <c r="I7"/>
  <c r="I10"/>
  <c r="I11"/>
  <c r="I15"/>
  <c r="I12"/>
  <c r="I18"/>
  <c r="I16"/>
  <c r="I30"/>
  <c r="I14"/>
  <c r="I8"/>
  <c r="I19"/>
  <c r="I9"/>
  <c r="I20"/>
  <c r="I21"/>
  <c r="I22"/>
  <c r="I17"/>
  <c r="I23"/>
  <c r="I24"/>
  <c r="I5"/>
  <c r="I25"/>
  <c r="I26"/>
  <c r="I27"/>
  <c r="I29"/>
  <c r="I28"/>
  <c r="I13"/>
  <c r="I31"/>
  <c r="I32"/>
  <c r="I6"/>
  <c r="H7"/>
  <c r="H10"/>
  <c r="H11"/>
  <c r="H15"/>
  <c r="H12"/>
  <c r="H18"/>
  <c r="H16"/>
  <c r="H30"/>
  <c r="H14"/>
  <c r="H8"/>
  <c r="H19"/>
  <c r="H9"/>
  <c r="H20"/>
  <c r="H21"/>
  <c r="H22"/>
  <c r="H17"/>
  <c r="H23"/>
  <c r="H24"/>
  <c r="H5"/>
  <c r="H25"/>
  <c r="H26"/>
  <c r="H27"/>
  <c r="H29"/>
  <c r="H28"/>
  <c r="H13"/>
  <c r="H31"/>
  <c r="H32"/>
  <c r="H6"/>
  <c r="G7"/>
  <c r="G10"/>
  <c r="G11"/>
  <c r="G15"/>
  <c r="G12"/>
  <c r="G18"/>
  <c r="G16"/>
  <c r="G30"/>
  <c r="G14"/>
  <c r="G8"/>
  <c r="G19"/>
  <c r="G9"/>
  <c r="G20"/>
  <c r="G21"/>
  <c r="G22"/>
  <c r="G17"/>
  <c r="G23"/>
  <c r="G24"/>
  <c r="G5"/>
  <c r="G25"/>
  <c r="G26"/>
  <c r="G27"/>
  <c r="G29"/>
  <c r="G28"/>
  <c r="G13"/>
  <c r="G31"/>
  <c r="G32"/>
  <c r="G6"/>
  <c r="F7"/>
  <c r="F10"/>
  <c r="F11"/>
  <c r="F15"/>
  <c r="F12"/>
  <c r="F18"/>
  <c r="F16"/>
  <c r="F30"/>
  <c r="F14"/>
  <c r="F8"/>
  <c r="F19"/>
  <c r="F9"/>
  <c r="F20"/>
  <c r="F21"/>
  <c r="F22"/>
  <c r="F17"/>
  <c r="F23"/>
  <c r="F24"/>
  <c r="F5"/>
  <c r="F25"/>
  <c r="F26"/>
  <c r="F27"/>
  <c r="F29"/>
  <c r="F28"/>
  <c r="F13"/>
  <c r="F31"/>
  <c r="F32"/>
  <c r="F6"/>
  <c r="E7"/>
  <c r="E10"/>
  <c r="E11"/>
  <c r="E15"/>
  <c r="E12"/>
  <c r="E18"/>
  <c r="E16"/>
  <c r="E30"/>
  <c r="E14"/>
  <c r="E8"/>
  <c r="E19"/>
  <c r="E9"/>
  <c r="E20"/>
  <c r="E21"/>
  <c r="E22"/>
  <c r="E17"/>
  <c r="E23"/>
  <c r="E24"/>
  <c r="E5"/>
  <c r="E25"/>
  <c r="E26"/>
  <c r="E27"/>
  <c r="E29"/>
  <c r="E28"/>
  <c r="E13"/>
  <c r="E31"/>
  <c r="E32"/>
  <c r="E6"/>
  <c r="D7"/>
  <c r="D10"/>
  <c r="D11"/>
  <c r="D15"/>
  <c r="D12"/>
  <c r="D18"/>
  <c r="D16"/>
  <c r="D30"/>
  <c r="D14"/>
  <c r="D8"/>
  <c r="D19"/>
  <c r="D9"/>
  <c r="D20"/>
  <c r="D21"/>
  <c r="D22"/>
  <c r="D17"/>
  <c r="D23"/>
  <c r="D24"/>
  <c r="D5"/>
  <c r="D25"/>
  <c r="D26"/>
  <c r="D27"/>
  <c r="D29"/>
  <c r="D28"/>
  <c r="D13"/>
  <c r="D31"/>
  <c r="D32"/>
  <c r="D6"/>
  <c r="C7"/>
  <c r="C10"/>
  <c r="C11"/>
  <c r="C15"/>
  <c r="C12"/>
  <c r="C18"/>
  <c r="C16"/>
  <c r="C30"/>
  <c r="C14"/>
  <c r="C8"/>
  <c r="C19"/>
  <c r="C9"/>
  <c r="C20"/>
  <c r="C21"/>
  <c r="C22"/>
  <c r="C17"/>
  <c r="C23"/>
  <c r="C24"/>
  <c r="C5"/>
  <c r="C25"/>
  <c r="C26"/>
  <c r="C27"/>
  <c r="C29"/>
  <c r="C28"/>
  <c r="C13"/>
  <c r="C31"/>
  <c r="C32"/>
  <c r="C6"/>
  <c r="Z34" i="4" l="1"/>
  <c r="Z33"/>
  <c r="AA32" s="1"/>
  <c r="AA5" l="1"/>
  <c r="AA7"/>
  <c r="AA9"/>
  <c r="AA11"/>
  <c r="AA13"/>
  <c r="AA15"/>
  <c r="AA17"/>
  <c r="AA19"/>
  <c r="AA21"/>
  <c r="AA23"/>
  <c r="AA25"/>
  <c r="AA27"/>
  <c r="AA29"/>
  <c r="AA3"/>
  <c r="AA4"/>
  <c r="AA6"/>
  <c r="AA8"/>
  <c r="AA10"/>
  <c r="AA12"/>
  <c r="AA14"/>
  <c r="AA16"/>
  <c r="AA18"/>
  <c r="AA20"/>
  <c r="AA22"/>
  <c r="AA24"/>
  <c r="AA26"/>
  <c r="AA28"/>
  <c r="AA30"/>
  <c r="AA33"/>
</calcChain>
</file>

<file path=xl/sharedStrings.xml><?xml version="1.0" encoding="utf-8"?>
<sst xmlns="http://schemas.openxmlformats.org/spreadsheetml/2006/main" count="612" uniqueCount="142">
  <si>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</si>
  <si>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</si>
  <si>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</si>
  <si>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</si>
  <si>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</si>
  <si>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</si>
  <si>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</si>
  <si>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</si>
  <si>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</si>
  <si>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</si>
  <si>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</si>
  <si>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</si>
  <si>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</si>
  <si>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</si>
  <si>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</si>
  <si>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</si>
  <si>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</si>
  <si>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</si>
  <si>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</si>
  <si>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</si>
  <si>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</si>
  <si>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</si>
  <si>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</si>
  <si>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</si>
  <si>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</si>
  <si>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</si>
  <si>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</si>
  <si>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</si>
  <si>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EARN</t>
  </si>
  <si>
    <t>CO2</t>
  </si>
  <si>
    <t>gov_hlth</t>
  </si>
  <si>
    <t>Self_prcv_hth</t>
  </si>
  <si>
    <t>Rep_unmet_need</t>
  </si>
  <si>
    <t>Face_unexpect</t>
  </si>
  <si>
    <t>House_depr</t>
  </si>
  <si>
    <t>Mat_Soc_depr</t>
  </si>
  <si>
    <t>Prec_emplyment</t>
  </si>
  <si>
    <t>Unemploy</t>
  </si>
  <si>
    <t>Państwo</t>
  </si>
  <si>
    <t>AT</t>
  </si>
  <si>
    <t>BE</t>
  </si>
  <si>
    <t>BG</t>
  </si>
  <si>
    <t>CY</t>
  </si>
  <si>
    <t>CZ</t>
  </si>
  <si>
    <t>DK</t>
  </si>
  <si>
    <t>EE</t>
  </si>
  <si>
    <t>HR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</si>
  <si>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</si>
  <si>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</si>
  <si>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</si>
  <si>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</si>
  <si>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</si>
  <si>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</si>
  <si>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</si>
  <si>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</si>
  <si>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</si>
  <si>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</si>
  <si>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</si>
  <si>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</si>
  <si>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</si>
  <si>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</si>
  <si>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</si>
  <si>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</si>
  <si>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</si>
  <si>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</si>
  <si>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</si>
  <si>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GB</t>
  </si>
  <si>
    <t>https://en.wikipedia.org/wiki/ISO_3166-1</t>
  </si>
  <si>
    <t>kody</t>
  </si>
  <si>
    <t>Skrót</t>
  </si>
  <si>
    <t>Belgia</t>
  </si>
  <si>
    <t>Bułgaria</t>
  </si>
  <si>
    <t>Chorwacja</t>
  </si>
  <si>
    <t>Cypr</t>
  </si>
  <si>
    <t>Czechy</t>
  </si>
  <si>
    <t>Dania</t>
  </si>
  <si>
    <t>Finlandia</t>
  </si>
  <si>
    <t>Francja</t>
  </si>
  <si>
    <t>Niemcy</t>
  </si>
  <si>
    <t>Grecja</t>
  </si>
  <si>
    <t>Węgry</t>
  </si>
  <si>
    <t>Irlandia</t>
  </si>
  <si>
    <t>Włochy</t>
  </si>
  <si>
    <t>Łotwa</t>
  </si>
  <si>
    <t>Litwa</t>
  </si>
  <si>
    <t>Luksemburg</t>
  </si>
  <si>
    <t>Holandia</t>
  </si>
  <si>
    <t>Polska</t>
  </si>
  <si>
    <t>Portugalia</t>
  </si>
  <si>
    <t>Rumunia</t>
  </si>
  <si>
    <t>Słowacja</t>
  </si>
  <si>
    <t>Słowenia</t>
  </si>
  <si>
    <t>Hiszpania</t>
  </si>
  <si>
    <t>Szwecja</t>
  </si>
  <si>
    <t>Wielka Brytania</t>
  </si>
  <si>
    <t>Kod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</si>
  <si>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</si>
  <si>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</si>
  <si>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</si>
  <si>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</si>
  <si>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</si>
  <si>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</si>
  <si>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</si>
  <si>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</si>
  <si>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</si>
  <si>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</si>
  <si>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SR</t>
  </si>
  <si>
    <t>ODCH</t>
  </si>
  <si>
    <t>Dol</t>
  </si>
  <si>
    <t>Gora</t>
  </si>
  <si>
    <t>Med.</t>
  </si>
  <si>
    <t>Q1</t>
  </si>
  <si>
    <t>Modalna</t>
  </si>
  <si>
    <t>Rozstep</t>
  </si>
  <si>
    <t>OdchCwiart</t>
  </si>
  <si>
    <t>Q3</t>
  </si>
  <si>
    <t>KlasVs</t>
  </si>
  <si>
    <t>PozVs</t>
  </si>
  <si>
    <t>WSZYSTKO SIĘ ZGADZA Z R</t>
  </si>
  <si>
    <t>STANDARYZACJA</t>
  </si>
  <si>
    <t>MACIERZ ZESTANDARYZOWANYCH WARTOŚCI</t>
  </si>
  <si>
    <t>wzorzec</t>
  </si>
  <si>
    <t>antywzorzec</t>
  </si>
  <si>
    <t>S</t>
  </si>
  <si>
    <t>Stym/Destym</t>
  </si>
  <si>
    <t>D</t>
  </si>
  <si>
    <t>Di</t>
  </si>
  <si>
    <t>M</t>
  </si>
  <si>
    <t>Ranking</t>
  </si>
  <si>
    <t>MACIERZ ZESTANDARYZOWANYCH WARTOŚCI - PRZEMIENIONE NA STYMULANTY</t>
  </si>
  <si>
    <t>pi</t>
  </si>
  <si>
    <t>mi*</t>
  </si>
  <si>
    <t>Skupienie</t>
  </si>
  <si>
    <t xml:space="preserve">SKOS </t>
  </si>
  <si>
    <t>ale inny wzór niż ten opisany w pracy</t>
  </si>
  <si>
    <t>Germany</t>
  </si>
  <si>
    <t>Kraj</t>
  </si>
  <si>
    <t>HDI</t>
  </si>
  <si>
    <t>RankWR</t>
  </si>
  <si>
    <t>RankSS</t>
  </si>
  <si>
    <t>mi</t>
  </si>
  <si>
    <t>HDI 2018</t>
  </si>
</sst>
</file>

<file path=xl/styles.xml><?xml version="1.0" encoding="utf-8"?>
<styleSheet xmlns="http://schemas.openxmlformats.org/spreadsheetml/2006/main">
  <numFmts count="7">
    <numFmt numFmtId="43" formatCode="_-* #,##0.00\ _z_ł_-;\-* #,##0.00\ _z_ł_-;_-* &quot;-&quot;??\ _z_ł_-;_-@_-"/>
    <numFmt numFmtId="164" formatCode="_-* #,##0\ _z_ł_-;\-* #,##0\ _z_ł_-;_-* &quot;-&quot;??\ _z_ł_-;_-@_-"/>
    <numFmt numFmtId="165" formatCode="0.0"/>
    <numFmt numFmtId="166" formatCode="_-* #,##0.0\ _z_ł_-;\-* #,##0.0\ _z_ł_-;_-* &quot;-&quot;??\ _z_ł_-;_-@_-"/>
    <numFmt numFmtId="167" formatCode="0.0%"/>
    <numFmt numFmtId="168" formatCode="0.000"/>
    <numFmt numFmtId="169" formatCode="_-* #,##0.000\ _z_ł_-;\-* #,##0.000\ _z_ł_-;_-* &quot;-&quot;??\ _z_ł_-;_-@_-"/>
  </numFmts>
  <fonts count="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</font>
    <font>
      <u/>
      <sz val="11"/>
      <color theme="1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1" xfId="0" applyNumberFormat="1" applyFont="1" applyFill="1" applyBorder="1" applyAlignment="1"/>
    <xf numFmtId="164" fontId="0" fillId="0" borderId="0" xfId="1" applyNumberFormat="1" applyFont="1"/>
    <xf numFmtId="0" fontId="2" fillId="0" borderId="0" xfId="0" applyNumberFormat="1" applyFont="1" applyFill="1" applyBorder="1" applyAlignment="1"/>
    <xf numFmtId="0" fontId="0" fillId="0" borderId="0" xfId="0" applyFill="1"/>
    <xf numFmtId="0" fontId="3" fillId="0" borderId="0" xfId="2" applyAlignment="1" applyProtection="1"/>
    <xf numFmtId="0" fontId="0" fillId="0" borderId="2" xfId="0" applyBorder="1"/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165" fontId="0" fillId="0" borderId="0" xfId="0" applyNumberFormat="1"/>
    <xf numFmtId="0" fontId="0" fillId="0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/>
    <xf numFmtId="166" fontId="0" fillId="0" borderId="0" xfId="1" applyNumberFormat="1" applyFont="1"/>
    <xf numFmtId="9" fontId="0" fillId="0" borderId="0" xfId="3" applyFont="1"/>
    <xf numFmtId="167" fontId="0" fillId="0" borderId="0" xfId="3" applyNumberFormat="1" applyFont="1"/>
    <xf numFmtId="0" fontId="0" fillId="0" borderId="2" xfId="0" applyBorder="1" applyAlignment="1">
      <alignment horizontal="center"/>
    </xf>
    <xf numFmtId="2" fontId="0" fillId="0" borderId="2" xfId="1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0" fillId="0" borderId="2" xfId="0" applyNumberFormat="1" applyBorder="1"/>
    <xf numFmtId="168" fontId="0" fillId="0" borderId="2" xfId="0" applyNumberFormat="1" applyFill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169" fontId="0" fillId="0" borderId="0" xfId="1" applyNumberFormat="1" applyFo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Dziesiętny" xfId="1" builtinId="3"/>
    <cellStyle name="Hiperłącze" xfId="2" builtinId="8"/>
    <cellStyle name="Normalny" xfId="0" builtinId="0"/>
    <cellStyle name="Procentowy" xfId="3" builtinId="5"/>
  </cellStyles>
  <dxfs count="20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arn_nt_net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nv_ac_ainah_r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gov_10a_exp%20(3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lth_silc_01%20(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lth_silc_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ilc_mdes0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ilc_mdho06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ilc_mdsd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lfsa_qoe_4ax1r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une_rt_a%20(1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ojtek/Desktop/MGR%20-%20W&#321;A&#346;CIWE/HDI/HDI%20DA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</sheetNames>
    <sheetDataSet>
      <sheetData sheetId="0">
        <row r="10">
          <cell r="A10" t="str">
            <v>European Union - 27 countries (from 2020)</v>
          </cell>
          <cell r="B10">
            <v>23285.89</v>
          </cell>
        </row>
        <row r="11">
          <cell r="A11" t="str">
            <v>European Union - 28 countries (2013-2020)</v>
          </cell>
          <cell r="B11">
            <v>24148.1</v>
          </cell>
        </row>
        <row r="12">
          <cell r="A12" t="str">
            <v>European Union - 15 countries (1995-2004)</v>
          </cell>
          <cell r="B12">
            <v>26487.01</v>
          </cell>
        </row>
        <row r="13">
          <cell r="A13" t="str">
            <v>Euro area - 19 countries  (from 2015)</v>
          </cell>
          <cell r="B13">
            <v>25245.57</v>
          </cell>
        </row>
        <row r="14">
          <cell r="A14" t="str">
            <v>Belgium</v>
          </cell>
          <cell r="B14">
            <v>26327.79</v>
          </cell>
        </row>
        <row r="15">
          <cell r="A15" t="str">
            <v>Bulgaria</v>
          </cell>
          <cell r="B15">
            <v>10771.12</v>
          </cell>
        </row>
        <row r="16">
          <cell r="A16" t="str">
            <v>Czechia</v>
          </cell>
          <cell r="B16">
            <v>15952.61</v>
          </cell>
        </row>
        <row r="17">
          <cell r="A17" t="str">
            <v>Denmark</v>
          </cell>
          <cell r="B17">
            <v>26487.919999999998</v>
          </cell>
        </row>
        <row r="18">
          <cell r="A18" t="str">
            <v>Germany (until 1990 former territory of the FRG)</v>
          </cell>
          <cell r="B18">
            <v>29277.9</v>
          </cell>
        </row>
        <row r="19">
          <cell r="A19" t="str">
            <v>Estonia</v>
          </cell>
          <cell r="B19">
            <v>16778.759999999998</v>
          </cell>
        </row>
        <row r="20">
          <cell r="A20" t="str">
            <v>Ireland</v>
          </cell>
          <cell r="B20">
            <v>27586.13</v>
          </cell>
        </row>
        <row r="21">
          <cell r="A21" t="str">
            <v>Greece</v>
          </cell>
          <cell r="B21">
            <v>18657.98</v>
          </cell>
        </row>
        <row r="22">
          <cell r="A22" t="str">
            <v>Spain</v>
          </cell>
          <cell r="B22">
            <v>22923.73</v>
          </cell>
        </row>
        <row r="23">
          <cell r="A23" t="str">
            <v>France</v>
          </cell>
          <cell r="B23">
            <v>25411.57</v>
          </cell>
        </row>
        <row r="24">
          <cell r="A24" t="str">
            <v>Croatia</v>
          </cell>
          <cell r="B24">
            <v>13644.76</v>
          </cell>
        </row>
        <row r="25">
          <cell r="A25" t="str">
            <v>Italy</v>
          </cell>
          <cell r="B25">
            <v>21218.28</v>
          </cell>
        </row>
        <row r="26">
          <cell r="A26" t="str">
            <v>Cyprus</v>
          </cell>
          <cell r="B26">
            <v>23706.86</v>
          </cell>
        </row>
        <row r="27">
          <cell r="A27" t="str">
            <v>Latvia</v>
          </cell>
          <cell r="B27">
            <v>11540.35</v>
          </cell>
        </row>
        <row r="28">
          <cell r="A28" t="str">
            <v>Lithuania</v>
          </cell>
          <cell r="B28">
            <v>13220.59</v>
          </cell>
        </row>
        <row r="29">
          <cell r="A29" t="str">
            <v>Luxembourg</v>
          </cell>
          <cell r="B29">
            <v>33228.379999999997</v>
          </cell>
        </row>
        <row r="30">
          <cell r="A30" t="str">
            <v>Hungary</v>
          </cell>
          <cell r="B30">
            <v>13755.13</v>
          </cell>
        </row>
        <row r="31">
          <cell r="A31" t="str">
            <v>Malta</v>
          </cell>
          <cell r="B31">
            <v>21755.94</v>
          </cell>
        </row>
        <row r="32">
          <cell r="A32" t="str">
            <v>Netherlands</v>
          </cell>
          <cell r="B32">
            <v>32153.47</v>
          </cell>
        </row>
        <row r="33">
          <cell r="A33" t="str">
            <v>Austria</v>
          </cell>
          <cell r="B33">
            <v>28902.67</v>
          </cell>
        </row>
        <row r="34">
          <cell r="A34" t="str">
            <v>Poland</v>
          </cell>
          <cell r="B34">
            <v>16413.3</v>
          </cell>
        </row>
        <row r="35">
          <cell r="A35" t="str">
            <v>Portugal</v>
          </cell>
          <cell r="B35">
            <v>15524.92</v>
          </cell>
        </row>
        <row r="36">
          <cell r="A36" t="str">
            <v>Romania</v>
          </cell>
          <cell r="B36">
            <v>12624.31</v>
          </cell>
        </row>
        <row r="37">
          <cell r="A37" t="str">
            <v>Slovenia</v>
          </cell>
          <cell r="B37">
            <v>15188.28</v>
          </cell>
        </row>
        <row r="38">
          <cell r="A38" t="str">
            <v>Slovakia</v>
          </cell>
          <cell r="B38">
            <v>13193.12</v>
          </cell>
        </row>
        <row r="39">
          <cell r="A39" t="str">
            <v>Finland</v>
          </cell>
          <cell r="B39">
            <v>25506.12</v>
          </cell>
        </row>
        <row r="40">
          <cell r="A40" t="str">
            <v>Sweden</v>
          </cell>
          <cell r="B40">
            <v>27594.080000000002</v>
          </cell>
        </row>
        <row r="41">
          <cell r="A41" t="str">
            <v>United Kingdom</v>
          </cell>
          <cell r="B41">
            <v>29418.92</v>
          </cell>
        </row>
        <row r="42">
          <cell r="A42" t="str">
            <v>Iceland</v>
          </cell>
          <cell r="B42">
            <v>33391.43</v>
          </cell>
        </row>
        <row r="43">
          <cell r="A43" t="str">
            <v>Norway</v>
          </cell>
          <cell r="B43">
            <v>30492.639999999999</v>
          </cell>
        </row>
        <row r="44">
          <cell r="A44" t="str">
            <v>United States</v>
          </cell>
          <cell r="B44">
            <v>32640.560000000001</v>
          </cell>
        </row>
        <row r="45">
          <cell r="A45" t="str">
            <v>Japan</v>
          </cell>
          <cell r="B45">
            <v>29568.639999999999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</sheetNames>
    <sheetDataSet>
      <sheetData sheetId="0">
        <row r="12">
          <cell r="A12" t="str">
            <v>European Union - 27 countries (from 2020)</v>
          </cell>
          <cell r="B12">
            <v>5700.0811299999996</v>
          </cell>
        </row>
        <row r="13">
          <cell r="A13" t="str">
            <v>European Union - 28 countries (2013-2020)</v>
          </cell>
          <cell r="B13">
            <v>5545.2604799999999</v>
          </cell>
        </row>
        <row r="14">
          <cell r="A14" t="str">
            <v>Belgium</v>
          </cell>
          <cell r="B14">
            <v>6480.8548700000001</v>
          </cell>
        </row>
        <row r="15">
          <cell r="A15" t="str">
            <v>Bulgaria</v>
          </cell>
          <cell r="B15">
            <v>5897.3329400000002</v>
          </cell>
        </row>
        <row r="16">
          <cell r="A16" t="str">
            <v>Czechia</v>
          </cell>
          <cell r="B16">
            <v>7953.2067399999996</v>
          </cell>
        </row>
        <row r="17">
          <cell r="A17" t="str">
            <v>Denmark</v>
          </cell>
          <cell r="B17">
            <v>11607.630929999999</v>
          </cell>
        </row>
        <row r="18">
          <cell r="A18" t="str">
            <v>Germany (until 1990 former territory of the FRG)</v>
          </cell>
          <cell r="B18">
            <v>7738.5859300000002</v>
          </cell>
        </row>
        <row r="19">
          <cell r="A19" t="str">
            <v>Estonia</v>
          </cell>
          <cell r="B19">
            <v>12921.34489</v>
          </cell>
        </row>
        <row r="20">
          <cell r="A20" t="str">
            <v>Ireland</v>
          </cell>
          <cell r="B20">
            <v>7758.2213599999995</v>
          </cell>
        </row>
        <row r="21">
          <cell r="A21" t="str">
            <v>Greece</v>
          </cell>
          <cell r="B21">
            <v>5498.6897300000001</v>
          </cell>
        </row>
        <row r="22">
          <cell r="A22" t="str">
            <v>Spain</v>
          </cell>
          <cell r="B22">
            <v>4585.2050200000003</v>
          </cell>
        </row>
        <row r="23">
          <cell r="A23" t="str">
            <v>France</v>
          </cell>
          <cell r="B23">
            <v>3349.5447399999998</v>
          </cell>
        </row>
        <row r="24">
          <cell r="A24" t="str">
            <v>Croatia</v>
          </cell>
          <cell r="B24">
            <v>3094.4749700000002</v>
          </cell>
        </row>
        <row r="25">
          <cell r="A25" t="str">
            <v>Italy</v>
          </cell>
          <cell r="B25">
            <v>4220.8357999999998</v>
          </cell>
        </row>
        <row r="26">
          <cell r="A26" t="str">
            <v>Cyprus</v>
          </cell>
          <cell r="B26">
            <v>6604.9836500000001</v>
          </cell>
        </row>
        <row r="27">
          <cell r="A27" t="str">
            <v>Latvia</v>
          </cell>
          <cell r="B27">
            <v>3993.62781</v>
          </cell>
        </row>
        <row r="28">
          <cell r="A28" t="str">
            <v>Lithuania</v>
          </cell>
          <cell r="B28">
            <v>6712.0227999999997</v>
          </cell>
        </row>
        <row r="29">
          <cell r="A29" t="str">
            <v>Luxembourg</v>
          </cell>
          <cell r="B29">
            <v>12169.819740000001</v>
          </cell>
        </row>
        <row r="30">
          <cell r="A30" t="str">
            <v>Hungary</v>
          </cell>
          <cell r="B30">
            <v>3774.3066100000001</v>
          </cell>
        </row>
        <row r="31">
          <cell r="A31" t="str">
            <v>Malta</v>
          </cell>
          <cell r="B31">
            <v>5951.2196599999997</v>
          </cell>
        </row>
        <row r="32">
          <cell r="A32" t="str">
            <v>Netherlands</v>
          </cell>
          <cell r="B32">
            <v>8490.4657599999991</v>
          </cell>
        </row>
        <row r="33">
          <cell r="A33" t="str">
            <v>Austria</v>
          </cell>
          <cell r="B33">
            <v>5305.7728399999996</v>
          </cell>
        </row>
        <row r="34">
          <cell r="A34" t="str">
            <v>Poland</v>
          </cell>
          <cell r="B34">
            <v>7992.2105899999997</v>
          </cell>
        </row>
        <row r="35">
          <cell r="A35" t="str">
            <v>Portugal</v>
          </cell>
          <cell r="B35">
            <v>4297.4168799999998</v>
          </cell>
        </row>
        <row r="36">
          <cell r="A36" t="str">
            <v>Romania</v>
          </cell>
          <cell r="B36">
            <v>3354.29331</v>
          </cell>
        </row>
        <row r="37">
          <cell r="A37" t="str">
            <v>Slovenia</v>
          </cell>
          <cell r="B37">
            <v>5925.0965200000001</v>
          </cell>
        </row>
        <row r="38">
          <cell r="A38" t="str">
            <v>Slovakia</v>
          </cell>
          <cell r="B38">
            <v>5633.6384799999996</v>
          </cell>
        </row>
        <row r="39">
          <cell r="A39" t="str">
            <v>Finland</v>
          </cell>
          <cell r="B39">
            <v>7879.5549799999999</v>
          </cell>
        </row>
        <row r="40">
          <cell r="A40" t="str">
            <v>Sweden</v>
          </cell>
          <cell r="B40">
            <v>4275.1402099999996</v>
          </cell>
        </row>
        <row r="41">
          <cell r="A41" t="str">
            <v>United Kingdom</v>
          </cell>
          <cell r="B41">
            <v>4505.2198399999997</v>
          </cell>
        </row>
        <row r="42">
          <cell r="A42" t="str">
            <v>Iceland</v>
          </cell>
          <cell r="B42" t="str">
            <v>:</v>
          </cell>
        </row>
        <row r="43">
          <cell r="A43" t="str">
            <v>Norway</v>
          </cell>
          <cell r="B43" t="str">
            <v>:</v>
          </cell>
        </row>
        <row r="44">
          <cell r="A44" t="str">
            <v>Switzerland</v>
          </cell>
          <cell r="B44" t="str">
            <v>:</v>
          </cell>
        </row>
        <row r="45">
          <cell r="A45" t="str">
            <v>Serbia</v>
          </cell>
          <cell r="B45" t="str">
            <v>:</v>
          </cell>
        </row>
        <row r="46">
          <cell r="A46" t="str">
            <v>Turkey</v>
          </cell>
          <cell r="B46" t="str">
            <v>: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</sheetNames>
    <sheetDataSet>
      <sheetData sheetId="0">
        <row r="13">
          <cell r="A13" t="str">
            <v>European Union - 27 countries (from 2020)</v>
          </cell>
          <cell r="B13">
            <v>7</v>
          </cell>
        </row>
        <row r="14">
          <cell r="A14" t="str">
            <v>European Union - 28 countries (2013-2020)</v>
          </cell>
          <cell r="B14">
            <v>7.1</v>
          </cell>
        </row>
        <row r="15">
          <cell r="A15" t="str">
            <v>European Union - 27 countries (2007-2013)</v>
          </cell>
          <cell r="B15" t="str">
            <v>:</v>
          </cell>
        </row>
        <row r="16">
          <cell r="A16" t="str">
            <v>European Union - 25 countries (2004-2006)</v>
          </cell>
          <cell r="B16">
            <v>7.1</v>
          </cell>
        </row>
        <row r="17">
          <cell r="A17" t="str">
            <v>European Union - 15 countries (1995-2004)</v>
          </cell>
          <cell r="B17">
            <v>7.2</v>
          </cell>
        </row>
        <row r="18">
          <cell r="A18" t="str">
            <v>Euro area - 19 countries  (from 2015)</v>
          </cell>
          <cell r="B18">
            <v>7.1</v>
          </cell>
        </row>
        <row r="19">
          <cell r="A19" t="str">
            <v>Euro area - 18 countries (2014)</v>
          </cell>
          <cell r="B19">
            <v>7.1</v>
          </cell>
        </row>
        <row r="20">
          <cell r="A20" t="str">
            <v>Euro area - 17 countries (2011-2013)</v>
          </cell>
          <cell r="B20">
            <v>7.1</v>
          </cell>
        </row>
        <row r="21">
          <cell r="A21" t="str">
            <v>Euro area - 16 countries (2009-2010)</v>
          </cell>
          <cell r="B21">
            <v>7.2</v>
          </cell>
        </row>
        <row r="22">
          <cell r="A22" t="str">
            <v>Euro area - 15 countries (2008)</v>
          </cell>
          <cell r="B22">
            <v>7.1</v>
          </cell>
        </row>
        <row r="23">
          <cell r="A23" t="str">
            <v>Euro area - 13 countries (2007)</v>
          </cell>
          <cell r="B23">
            <v>7.2</v>
          </cell>
        </row>
        <row r="24">
          <cell r="A24" t="str">
            <v>Euro area - 12 countries (2001-2006)</v>
          </cell>
          <cell r="B24">
            <v>7.2</v>
          </cell>
        </row>
        <row r="25">
          <cell r="A25" t="str">
            <v>Euro area - 11 countries (1999-2000)</v>
          </cell>
          <cell r="B25">
            <v>7.2</v>
          </cell>
        </row>
        <row r="26">
          <cell r="A26" t="str">
            <v>Belgium</v>
          </cell>
          <cell r="B26">
            <v>7.6</v>
          </cell>
        </row>
        <row r="27">
          <cell r="A27" t="str">
            <v>Bulgaria</v>
          </cell>
          <cell r="B27">
            <v>5</v>
          </cell>
        </row>
        <row r="28">
          <cell r="A28" t="str">
            <v>Czechia</v>
          </cell>
          <cell r="B28">
            <v>7.6</v>
          </cell>
        </row>
        <row r="29">
          <cell r="A29" t="str">
            <v>Denmark</v>
          </cell>
          <cell r="B29">
            <v>8.3000000000000007</v>
          </cell>
        </row>
        <row r="30">
          <cell r="A30" t="str">
            <v>Germany (until 1990 former territory of the FRG)</v>
          </cell>
          <cell r="B30">
            <v>7.2</v>
          </cell>
        </row>
        <row r="31">
          <cell r="A31" t="str">
            <v>Estonia</v>
          </cell>
          <cell r="B31">
            <v>5.0999999999999996</v>
          </cell>
        </row>
        <row r="32">
          <cell r="A32" t="str">
            <v>Ireland</v>
          </cell>
          <cell r="B32">
            <v>5</v>
          </cell>
        </row>
        <row r="33">
          <cell r="A33" t="str">
            <v>Greece</v>
          </cell>
          <cell r="B33">
            <v>5</v>
          </cell>
        </row>
        <row r="34">
          <cell r="A34" t="str">
            <v>Spain</v>
          </cell>
          <cell r="B34">
            <v>6</v>
          </cell>
        </row>
        <row r="35">
          <cell r="A35" t="str">
            <v>France</v>
          </cell>
          <cell r="B35">
            <v>8.1</v>
          </cell>
        </row>
        <row r="36">
          <cell r="A36" t="str">
            <v>Croatia</v>
          </cell>
          <cell r="B36">
            <v>6.6</v>
          </cell>
        </row>
        <row r="37">
          <cell r="A37" t="str">
            <v>Italy</v>
          </cell>
          <cell r="B37">
            <v>6.8</v>
          </cell>
        </row>
        <row r="38">
          <cell r="A38" t="str">
            <v>Cyprus</v>
          </cell>
          <cell r="B38">
            <v>2.7</v>
          </cell>
        </row>
        <row r="39">
          <cell r="A39" t="str">
            <v>Latvia</v>
          </cell>
          <cell r="B39">
            <v>4</v>
          </cell>
        </row>
        <row r="40">
          <cell r="A40" t="str">
            <v>Lithuania</v>
          </cell>
          <cell r="B40">
            <v>5.9</v>
          </cell>
        </row>
        <row r="41">
          <cell r="A41" t="str">
            <v>Luxembourg</v>
          </cell>
          <cell r="B41">
            <v>4.7</v>
          </cell>
        </row>
        <row r="42">
          <cell r="A42" t="str">
            <v>Hungary</v>
          </cell>
          <cell r="B42">
            <v>4.7</v>
          </cell>
        </row>
        <row r="43">
          <cell r="A43" t="str">
            <v>Malta</v>
          </cell>
          <cell r="B43">
            <v>5.3</v>
          </cell>
        </row>
        <row r="44">
          <cell r="A44" t="str">
            <v>Netherlands</v>
          </cell>
          <cell r="B44">
            <v>7.6</v>
          </cell>
        </row>
        <row r="45">
          <cell r="A45" t="str">
            <v>Austria</v>
          </cell>
          <cell r="B45">
            <v>8.1999999999999993</v>
          </cell>
        </row>
        <row r="46">
          <cell r="A46" t="str">
            <v>Poland</v>
          </cell>
          <cell r="B46">
            <v>4.8</v>
          </cell>
        </row>
        <row r="47">
          <cell r="A47" t="str">
            <v>Portugal</v>
          </cell>
          <cell r="B47">
            <v>6.3</v>
          </cell>
        </row>
        <row r="48">
          <cell r="A48" t="str">
            <v>Romania</v>
          </cell>
          <cell r="B48">
            <v>4.7</v>
          </cell>
        </row>
        <row r="49">
          <cell r="A49" t="str">
            <v>Slovenia</v>
          </cell>
          <cell r="B49">
            <v>6.6</v>
          </cell>
        </row>
        <row r="50">
          <cell r="A50" t="str">
            <v>Slovakia</v>
          </cell>
          <cell r="B50">
            <v>7.3</v>
          </cell>
        </row>
        <row r="51">
          <cell r="A51" t="str">
            <v>Finland</v>
          </cell>
          <cell r="B51">
            <v>7</v>
          </cell>
        </row>
        <row r="52">
          <cell r="A52" t="str">
            <v>Sweden</v>
          </cell>
          <cell r="B52">
            <v>7</v>
          </cell>
        </row>
        <row r="53">
          <cell r="A53" t="str">
            <v>United Kingdom</v>
          </cell>
          <cell r="B53">
            <v>7.5</v>
          </cell>
        </row>
        <row r="54">
          <cell r="A54" t="str">
            <v>Iceland</v>
          </cell>
          <cell r="B54">
            <v>7.8</v>
          </cell>
        </row>
        <row r="55">
          <cell r="A55" t="str">
            <v>Norway</v>
          </cell>
          <cell r="B55">
            <v>8.1999999999999993</v>
          </cell>
        </row>
        <row r="56">
          <cell r="A56" t="str">
            <v>Switzerland</v>
          </cell>
          <cell r="B56">
            <v>2.2000000000000002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Data2"/>
    </sheetNames>
    <sheetDataSet>
      <sheetData sheetId="0">
        <row r="14">
          <cell r="A14" t="str">
            <v>European Union (EU6-1958, EU9-1973, EU10-1981, EU12-1986, EU15-1995, EU25-2004, EU27-2007, EU28-2013, EU27-2020)</v>
          </cell>
          <cell r="B14">
            <v>69.099999999999994</v>
          </cell>
        </row>
        <row r="15">
          <cell r="A15" t="str">
            <v>European Union - 27 countries (from 2020)</v>
          </cell>
          <cell r="B15">
            <v>68.5</v>
          </cell>
        </row>
        <row r="16">
          <cell r="A16" t="str">
            <v>European Union - 28 countries (2013-2020)</v>
          </cell>
          <cell r="B16">
            <v>69.099999999999994</v>
          </cell>
        </row>
        <row r="17">
          <cell r="A17" t="str">
            <v>European Union - 27 countries (2007-2013)</v>
          </cell>
          <cell r="B17">
            <v>69.2</v>
          </cell>
        </row>
        <row r="18">
          <cell r="A18" t="str">
            <v>Euro area (EA11-1999, EA12-2001, EA13-2007, EA15-2008, EA16-2009, EA17-2011, EA18-2014, EA19-2015)</v>
          </cell>
          <cell r="B18">
            <v>69.5</v>
          </cell>
        </row>
        <row r="19">
          <cell r="A19" t="str">
            <v>Euro area - 19 countries  (from 2015)</v>
          </cell>
          <cell r="B19">
            <v>69.5</v>
          </cell>
        </row>
        <row r="20">
          <cell r="A20" t="str">
            <v>Euro area - 18 countries (2014)</v>
          </cell>
          <cell r="B20">
            <v>69.599999999999994</v>
          </cell>
        </row>
        <row r="21">
          <cell r="A21" t="str">
            <v>Belgium</v>
          </cell>
          <cell r="B21">
            <v>74.900000000000006</v>
          </cell>
        </row>
        <row r="22">
          <cell r="A22" t="str">
            <v>Bulgaria</v>
          </cell>
          <cell r="B22">
            <v>66.3</v>
          </cell>
        </row>
        <row r="23">
          <cell r="A23" t="str">
            <v>Czechia</v>
          </cell>
          <cell r="B23">
            <v>62</v>
          </cell>
        </row>
        <row r="24">
          <cell r="A24" t="str">
            <v>Denmark</v>
          </cell>
          <cell r="B24">
            <v>71.2</v>
          </cell>
        </row>
        <row r="25">
          <cell r="A25" t="str">
            <v>Germany (until 1990 former territory of the FRG)</v>
          </cell>
          <cell r="B25">
            <v>65.5</v>
          </cell>
        </row>
        <row r="26">
          <cell r="A26" t="str">
            <v>Estonia</v>
          </cell>
          <cell r="B26">
            <v>51.6</v>
          </cell>
        </row>
        <row r="27">
          <cell r="A27" t="str">
            <v>Ireland</v>
          </cell>
          <cell r="B27">
            <v>84.1</v>
          </cell>
        </row>
        <row r="28">
          <cell r="A28" t="str">
            <v>Greece</v>
          </cell>
          <cell r="B28">
            <v>76.2</v>
          </cell>
        </row>
        <row r="29">
          <cell r="A29" t="str">
            <v>Spain</v>
          </cell>
          <cell r="B29">
            <v>73.599999999999994</v>
          </cell>
        </row>
        <row r="30">
          <cell r="A30" t="str">
            <v>France</v>
          </cell>
          <cell r="B30">
            <v>67.5</v>
          </cell>
        </row>
        <row r="31">
          <cell r="A31" t="str">
            <v>Croatia</v>
          </cell>
          <cell r="B31">
            <v>60.5</v>
          </cell>
        </row>
        <row r="32">
          <cell r="A32" t="str">
            <v>Italy</v>
          </cell>
          <cell r="B32">
            <v>73.3</v>
          </cell>
        </row>
        <row r="33">
          <cell r="A33" t="str">
            <v>Cyprus</v>
          </cell>
          <cell r="B33">
            <v>77.8</v>
          </cell>
        </row>
        <row r="34">
          <cell r="A34" t="str">
            <v>Latvia</v>
          </cell>
          <cell r="B34">
            <v>46.9</v>
          </cell>
        </row>
        <row r="35">
          <cell r="A35" t="str">
            <v>Lithuania</v>
          </cell>
          <cell r="B35">
            <v>44</v>
          </cell>
        </row>
        <row r="36">
          <cell r="A36" t="str">
            <v>Luxembourg</v>
          </cell>
          <cell r="B36">
            <v>68.599999999999994</v>
          </cell>
        </row>
        <row r="37">
          <cell r="A37" t="str">
            <v>Hungary</v>
          </cell>
          <cell r="B37">
            <v>60.6</v>
          </cell>
        </row>
        <row r="38">
          <cell r="A38" t="str">
            <v>Malta</v>
          </cell>
          <cell r="B38">
            <v>74.900000000000006</v>
          </cell>
        </row>
        <row r="39">
          <cell r="A39" t="str">
            <v>Netherlands</v>
          </cell>
          <cell r="B39">
            <v>75.599999999999994</v>
          </cell>
        </row>
        <row r="40">
          <cell r="A40" t="str">
            <v>Austria</v>
          </cell>
          <cell r="B40">
            <v>71.7</v>
          </cell>
        </row>
        <row r="41">
          <cell r="A41" t="str">
            <v>Poland</v>
          </cell>
          <cell r="B41">
            <v>59.1</v>
          </cell>
        </row>
        <row r="42">
          <cell r="A42" t="str">
            <v>Portugal</v>
          </cell>
          <cell r="B42">
            <v>49.3</v>
          </cell>
        </row>
        <row r="43">
          <cell r="A43" t="str">
            <v>Romania</v>
          </cell>
          <cell r="B43">
            <v>70.599999999999994</v>
          </cell>
        </row>
        <row r="44">
          <cell r="A44" t="str">
            <v>Slovenia</v>
          </cell>
          <cell r="B44">
            <v>65.400000000000006</v>
          </cell>
        </row>
        <row r="45">
          <cell r="A45" t="str">
            <v>Slovakia</v>
          </cell>
          <cell r="B45">
            <v>66.599999999999994</v>
          </cell>
        </row>
        <row r="46">
          <cell r="A46" t="str">
            <v>Finland</v>
          </cell>
          <cell r="B46">
            <v>68.8</v>
          </cell>
        </row>
        <row r="47">
          <cell r="A47" t="str">
            <v>Sweden</v>
          </cell>
          <cell r="B47">
            <v>76.099999999999994</v>
          </cell>
        </row>
        <row r="48">
          <cell r="A48" t="str">
            <v>United Kingdom</v>
          </cell>
          <cell r="B48">
            <v>73.2</v>
          </cell>
        </row>
        <row r="49">
          <cell r="A49" t="str">
            <v>Iceland</v>
          </cell>
          <cell r="B49" t="str">
            <v>:</v>
          </cell>
        </row>
        <row r="50">
          <cell r="A50" t="str">
            <v>Norway</v>
          </cell>
          <cell r="B50">
            <v>76.599999999999994</v>
          </cell>
        </row>
        <row r="51">
          <cell r="A51" t="str">
            <v>Switzerland</v>
          </cell>
          <cell r="B51">
            <v>80.7</v>
          </cell>
        </row>
        <row r="52">
          <cell r="A52" t="str">
            <v>Montenegro</v>
          </cell>
          <cell r="B52" t="str">
            <v>:</v>
          </cell>
        </row>
        <row r="53">
          <cell r="A53" t="str">
            <v>North Macedonia</v>
          </cell>
          <cell r="B53">
            <v>75.400000000000006</v>
          </cell>
        </row>
        <row r="54">
          <cell r="A54" t="str">
            <v>Serbia</v>
          </cell>
          <cell r="B54">
            <v>56.3</v>
          </cell>
        </row>
        <row r="55">
          <cell r="A55" t="str">
            <v>Turkey</v>
          </cell>
          <cell r="B55" t="str">
            <v>: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</sheetNames>
    <sheetDataSet>
      <sheetData sheetId="0">
        <row r="14">
          <cell r="A14" t="str">
            <v>European Union (EU6-1958, EU9-1973, EU10-1981, EU12-1986, EU15-1995, EU25-2004, EU27-2007, EU28-2013, EU27-2020)</v>
          </cell>
          <cell r="B14">
            <v>2</v>
          </cell>
        </row>
        <row r="15">
          <cell r="A15" t="str">
            <v>European Union - 27 countries (from 2020)</v>
          </cell>
          <cell r="B15">
            <v>1.8</v>
          </cell>
        </row>
        <row r="16">
          <cell r="A16" t="str">
            <v>European Union - 28 countries (2013-2020)</v>
          </cell>
          <cell r="B16">
            <v>2</v>
          </cell>
        </row>
        <row r="17">
          <cell r="A17" t="str">
            <v>European Union - 27 countries (2007-2013)</v>
          </cell>
          <cell r="B17">
            <v>2</v>
          </cell>
        </row>
        <row r="18">
          <cell r="A18" t="str">
            <v>Euro area (EA11-1999, EA12-2001, EA13-2007, EA15-2008, EA16-2009, EA17-2011, EA18-2014, EA19-2015)</v>
          </cell>
          <cell r="B18">
            <v>1.4</v>
          </cell>
        </row>
        <row r="19">
          <cell r="A19" t="str">
            <v>Euro area - 19 countries  (from 2015)</v>
          </cell>
          <cell r="B19">
            <v>1.4</v>
          </cell>
        </row>
        <row r="20">
          <cell r="A20" t="str">
            <v>Euro area - 18 countries (2014)</v>
          </cell>
          <cell r="B20">
            <v>1.4</v>
          </cell>
        </row>
        <row r="21">
          <cell r="A21" t="str">
            <v>Belgium</v>
          </cell>
          <cell r="B21">
            <v>1.8</v>
          </cell>
        </row>
        <row r="22">
          <cell r="A22" t="str">
            <v>Bulgaria</v>
          </cell>
          <cell r="B22">
            <v>1.9</v>
          </cell>
        </row>
        <row r="23">
          <cell r="A23" t="str">
            <v>Czechia</v>
          </cell>
          <cell r="B23">
            <v>0.3</v>
          </cell>
        </row>
        <row r="24">
          <cell r="A24" t="str">
            <v>Denmark</v>
          </cell>
          <cell r="B24">
            <v>1.3</v>
          </cell>
        </row>
        <row r="25">
          <cell r="A25" t="str">
            <v>Germany (until 1990 former territory of the FRG)</v>
          </cell>
          <cell r="B25">
            <v>0.2</v>
          </cell>
        </row>
        <row r="26">
          <cell r="A26" t="str">
            <v>Estonia</v>
          </cell>
          <cell r="B26">
            <v>16.399999999999999</v>
          </cell>
        </row>
        <row r="27">
          <cell r="A27" t="str">
            <v>Ireland</v>
          </cell>
          <cell r="B27">
            <v>2</v>
          </cell>
        </row>
        <row r="28">
          <cell r="A28" t="str">
            <v>Greece</v>
          </cell>
          <cell r="B28">
            <v>8.8000000000000007</v>
          </cell>
        </row>
        <row r="29">
          <cell r="A29" t="str">
            <v>Spain</v>
          </cell>
          <cell r="B29">
            <v>0.2</v>
          </cell>
        </row>
        <row r="30">
          <cell r="A30" t="str">
            <v>France</v>
          </cell>
          <cell r="B30">
            <v>1.2</v>
          </cell>
        </row>
        <row r="31">
          <cell r="A31" t="str">
            <v>Croatia</v>
          </cell>
          <cell r="B31">
            <v>1.4</v>
          </cell>
        </row>
        <row r="32">
          <cell r="A32" t="str">
            <v>Italy</v>
          </cell>
          <cell r="B32">
            <v>2.4</v>
          </cell>
        </row>
        <row r="33">
          <cell r="A33" t="str">
            <v>Cyprus</v>
          </cell>
          <cell r="B33">
            <v>1.4</v>
          </cell>
        </row>
        <row r="34">
          <cell r="A34" t="str">
            <v>Latvia</v>
          </cell>
          <cell r="B34">
            <v>6.2</v>
          </cell>
        </row>
        <row r="35">
          <cell r="A35" t="str">
            <v>Lithuania</v>
          </cell>
          <cell r="B35">
            <v>2.2000000000000002</v>
          </cell>
        </row>
        <row r="36">
          <cell r="A36" t="str">
            <v>Luxembourg</v>
          </cell>
          <cell r="B36">
            <v>0.3</v>
          </cell>
        </row>
        <row r="37">
          <cell r="A37" t="str">
            <v>Hungary</v>
          </cell>
          <cell r="B37">
            <v>0.8</v>
          </cell>
        </row>
        <row r="38">
          <cell r="A38" t="str">
            <v>Malta</v>
          </cell>
          <cell r="B38">
            <v>0.2</v>
          </cell>
        </row>
        <row r="39">
          <cell r="A39" t="str">
            <v>Netherlands</v>
          </cell>
          <cell r="B39">
            <v>0.2</v>
          </cell>
        </row>
        <row r="40">
          <cell r="A40" t="str">
            <v>Austria</v>
          </cell>
          <cell r="B40">
            <v>0.1</v>
          </cell>
        </row>
        <row r="41">
          <cell r="A41" t="str">
            <v>Poland</v>
          </cell>
          <cell r="B41">
            <v>4.2</v>
          </cell>
        </row>
        <row r="42">
          <cell r="A42" t="str">
            <v>Portugal</v>
          </cell>
          <cell r="B42">
            <v>2.1</v>
          </cell>
        </row>
        <row r="43">
          <cell r="A43" t="str">
            <v>Romania</v>
          </cell>
          <cell r="B43">
            <v>4.9000000000000004</v>
          </cell>
        </row>
        <row r="44">
          <cell r="A44" t="str">
            <v>Slovenia</v>
          </cell>
          <cell r="B44">
            <v>3.3</v>
          </cell>
        </row>
        <row r="45">
          <cell r="A45" t="str">
            <v>Slovakia</v>
          </cell>
          <cell r="B45">
            <v>2.6</v>
          </cell>
        </row>
        <row r="46">
          <cell r="A46" t="str">
            <v>Finland</v>
          </cell>
          <cell r="B46">
            <v>4.7</v>
          </cell>
        </row>
        <row r="47">
          <cell r="A47" t="str">
            <v>Sweden</v>
          </cell>
          <cell r="B47">
            <v>1.5</v>
          </cell>
        </row>
        <row r="48">
          <cell r="A48" t="str">
            <v>United Kingdom</v>
          </cell>
          <cell r="B48">
            <v>4.5</v>
          </cell>
        </row>
        <row r="49">
          <cell r="A49" t="str">
            <v>Iceland</v>
          </cell>
          <cell r="B49" t="str">
            <v>:</v>
          </cell>
        </row>
        <row r="50">
          <cell r="A50" t="str">
            <v>Norway</v>
          </cell>
          <cell r="B50">
            <v>1.4</v>
          </cell>
        </row>
        <row r="51">
          <cell r="A51" t="str">
            <v>Switzerland</v>
          </cell>
          <cell r="B51">
            <v>0.7</v>
          </cell>
        </row>
        <row r="52">
          <cell r="A52" t="str">
            <v>Montenegro</v>
          </cell>
          <cell r="B52" t="str">
            <v>:</v>
          </cell>
        </row>
        <row r="53">
          <cell r="A53" t="str">
            <v>North Macedonia</v>
          </cell>
          <cell r="B53">
            <v>2.2999999999999998</v>
          </cell>
        </row>
        <row r="54">
          <cell r="A54" t="str">
            <v>Serbia</v>
          </cell>
          <cell r="B54">
            <v>5.8</v>
          </cell>
        </row>
        <row r="55">
          <cell r="A55" t="str">
            <v>Turkey</v>
          </cell>
          <cell r="B55" t="str">
            <v>: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</sheetNames>
    <sheetDataSet>
      <sheetData sheetId="0">
        <row r="12">
          <cell r="A12" t="str">
            <v>European Union (EU6-1958, EU9-1973, EU10-1981, EU12-1986, EU15-1995, EU25-2004, EU27-2007, EU28-2013, EU27-2020)</v>
          </cell>
          <cell r="B12">
            <v>32.5</v>
          </cell>
        </row>
        <row r="13">
          <cell r="A13" t="str">
            <v>European Union - 27 countries (from 2020)</v>
          </cell>
          <cell r="B13">
            <v>32.200000000000003</v>
          </cell>
        </row>
        <row r="14">
          <cell r="A14" t="str">
            <v>European Union - 28 countries (2013-2020)</v>
          </cell>
          <cell r="B14">
            <v>32.5</v>
          </cell>
        </row>
        <row r="15">
          <cell r="A15" t="str">
            <v>European Union - 27 countries (2007-2013)</v>
          </cell>
          <cell r="B15">
            <v>32.4</v>
          </cell>
        </row>
        <row r="16">
          <cell r="A16" t="str">
            <v>European Union - 15 countries (1995-2004)</v>
          </cell>
          <cell r="B16" t="str">
            <v>:</v>
          </cell>
        </row>
        <row r="17">
          <cell r="A17" t="str">
            <v>Euro area (EA11-1999, EA12-2001, EA13-2007, EA15-2008, EA16-2009, EA17-2011, EA18-2014, EA19-2015)</v>
          </cell>
          <cell r="B17">
            <v>31.9</v>
          </cell>
        </row>
        <row r="18">
          <cell r="A18" t="str">
            <v>Euro area - 19 countries  (from 2015)</v>
          </cell>
          <cell r="B18">
            <v>31.9</v>
          </cell>
        </row>
        <row r="19">
          <cell r="A19" t="str">
            <v>Euro area - 18 countries (2014)</v>
          </cell>
          <cell r="B19">
            <v>31.8</v>
          </cell>
        </row>
        <row r="20">
          <cell r="A20" t="str">
            <v>Euro area - 17 countries (2011-2013)</v>
          </cell>
          <cell r="B20" t="str">
            <v>:</v>
          </cell>
        </row>
        <row r="21">
          <cell r="A21" t="str">
            <v>Belgium</v>
          </cell>
          <cell r="B21">
            <v>24.5</v>
          </cell>
        </row>
        <row r="22">
          <cell r="A22" t="str">
            <v>Bulgaria</v>
          </cell>
          <cell r="B22">
            <v>32.1</v>
          </cell>
        </row>
        <row r="23">
          <cell r="A23" t="str">
            <v>Czechia</v>
          </cell>
          <cell r="B23">
            <v>23.7</v>
          </cell>
        </row>
        <row r="24">
          <cell r="A24" t="str">
            <v>Denmark</v>
          </cell>
          <cell r="B24">
            <v>25.2</v>
          </cell>
        </row>
        <row r="25">
          <cell r="A25" t="str">
            <v>Germany (until 1990 former territory of the FRG)</v>
          </cell>
          <cell r="B25">
            <v>28.1</v>
          </cell>
        </row>
        <row r="26">
          <cell r="A26" t="str">
            <v>Estonia</v>
          </cell>
          <cell r="B26">
            <v>34.700000000000003</v>
          </cell>
        </row>
        <row r="27">
          <cell r="A27" t="str">
            <v>Ireland</v>
          </cell>
          <cell r="B27">
            <v>37.299999999999997</v>
          </cell>
        </row>
        <row r="28">
          <cell r="A28" t="str">
            <v>Greece</v>
          </cell>
          <cell r="B28">
            <v>50.4</v>
          </cell>
        </row>
        <row r="29">
          <cell r="A29" t="str">
            <v>Spain</v>
          </cell>
          <cell r="B29">
            <v>35.9</v>
          </cell>
        </row>
        <row r="30">
          <cell r="A30" t="str">
            <v>France</v>
          </cell>
          <cell r="B30">
            <v>31.4</v>
          </cell>
        </row>
        <row r="31">
          <cell r="A31" t="str">
            <v>Croatia</v>
          </cell>
          <cell r="B31">
            <v>52.9</v>
          </cell>
        </row>
        <row r="32">
          <cell r="A32" t="str">
            <v>Italy</v>
          </cell>
          <cell r="B32">
            <v>35.1</v>
          </cell>
        </row>
        <row r="33">
          <cell r="A33" t="str">
            <v>Cyprus</v>
          </cell>
          <cell r="B33">
            <v>49.5</v>
          </cell>
        </row>
        <row r="34">
          <cell r="A34" t="str">
            <v>Latvia</v>
          </cell>
          <cell r="B34">
            <v>55.3</v>
          </cell>
        </row>
        <row r="35">
          <cell r="A35" t="str">
            <v>Lithuania</v>
          </cell>
          <cell r="B35">
            <v>48.8</v>
          </cell>
        </row>
        <row r="36">
          <cell r="A36" t="str">
            <v>Luxembourg</v>
          </cell>
          <cell r="B36">
            <v>19.7</v>
          </cell>
        </row>
        <row r="37">
          <cell r="A37" t="str">
            <v>Hungary</v>
          </cell>
          <cell r="B37">
            <v>33.299999999999997</v>
          </cell>
        </row>
        <row r="38">
          <cell r="A38" t="str">
            <v>Malta</v>
          </cell>
          <cell r="B38">
            <v>13.9</v>
          </cell>
        </row>
        <row r="39">
          <cell r="A39" t="str">
            <v>Netherlands</v>
          </cell>
          <cell r="B39">
            <v>21.5</v>
          </cell>
        </row>
        <row r="40">
          <cell r="A40" t="str">
            <v>Austria</v>
          </cell>
          <cell r="B40">
            <v>20.100000000000001</v>
          </cell>
        </row>
        <row r="41">
          <cell r="A41" t="str">
            <v>Poland</v>
          </cell>
          <cell r="B41">
            <v>31.7</v>
          </cell>
        </row>
        <row r="42">
          <cell r="A42" t="str">
            <v>Portugal</v>
          </cell>
          <cell r="B42">
            <v>34.700000000000003</v>
          </cell>
        </row>
        <row r="43">
          <cell r="A43" t="str">
            <v>Romania</v>
          </cell>
          <cell r="B43">
            <v>45.9</v>
          </cell>
        </row>
        <row r="44">
          <cell r="A44" t="str">
            <v>Slovenia</v>
          </cell>
          <cell r="B44">
            <v>33.1</v>
          </cell>
        </row>
        <row r="45">
          <cell r="A45" t="str">
            <v>Slovakia</v>
          </cell>
          <cell r="B45">
            <v>31.5</v>
          </cell>
        </row>
        <row r="46">
          <cell r="A46" t="str">
            <v>Finland</v>
          </cell>
          <cell r="B46">
            <v>27.2</v>
          </cell>
        </row>
        <row r="47">
          <cell r="A47" t="str">
            <v>Sweden</v>
          </cell>
          <cell r="B47">
            <v>20.2</v>
          </cell>
        </row>
        <row r="48">
          <cell r="A48" t="str">
            <v>United Kingdom</v>
          </cell>
          <cell r="B48">
            <v>34.6</v>
          </cell>
        </row>
        <row r="49">
          <cell r="A49" t="str">
            <v>Iceland</v>
          </cell>
          <cell r="B49" t="str">
            <v>:</v>
          </cell>
        </row>
        <row r="50">
          <cell r="A50" t="str">
            <v>Norway</v>
          </cell>
          <cell r="B50">
            <v>19.7</v>
          </cell>
        </row>
        <row r="51">
          <cell r="A51" t="str">
            <v>Switzerland</v>
          </cell>
          <cell r="B51">
            <v>20.399999999999999</v>
          </cell>
        </row>
        <row r="52">
          <cell r="A52" t="str">
            <v>Montenegro</v>
          </cell>
          <cell r="B52" t="str">
            <v>:</v>
          </cell>
        </row>
        <row r="53">
          <cell r="A53" t="str">
            <v>North Macedonia</v>
          </cell>
          <cell r="B53">
            <v>54.2</v>
          </cell>
        </row>
        <row r="54">
          <cell r="A54" t="str">
            <v>Serbia</v>
          </cell>
          <cell r="B54">
            <v>39.799999999999997</v>
          </cell>
        </row>
        <row r="55">
          <cell r="A55" t="str">
            <v>Turkey</v>
          </cell>
          <cell r="B55" t="str">
            <v>: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</sheetNames>
    <sheetDataSet>
      <sheetData sheetId="0">
        <row r="13">
          <cell r="A13" t="str">
            <v>European Union (EU6-1958, EU9-1973, EU10-1981, EU12-1986, EU15-1995, EU25-2004, EU27-2007, EU28-2013, EU27-2020)</v>
          </cell>
          <cell r="B13">
            <v>4</v>
          </cell>
        </row>
        <row r="14">
          <cell r="A14" t="str">
            <v>European Union - 27 countries (from 2020)</v>
          </cell>
          <cell r="B14">
            <v>4.3</v>
          </cell>
        </row>
        <row r="15">
          <cell r="A15" t="str">
            <v>European Union - 28 countries (2013-2020)</v>
          </cell>
          <cell r="B15">
            <v>4</v>
          </cell>
        </row>
        <row r="16">
          <cell r="A16" t="str">
            <v>European Union - 27 countries (2007-2013)</v>
          </cell>
          <cell r="B16">
            <v>4</v>
          </cell>
        </row>
        <row r="17">
          <cell r="A17" t="str">
            <v>Euro area (EA11-1999, EA12-2001, EA13-2007, EA15-2008, EA16-2009, EA17-2011, EA18-2014, EA19-2015)</v>
          </cell>
          <cell r="B17">
            <v>3</v>
          </cell>
        </row>
        <row r="18">
          <cell r="A18" t="str">
            <v>Euro area - 19 countries  (from 2015)</v>
          </cell>
          <cell r="B18">
            <v>3</v>
          </cell>
        </row>
        <row r="19">
          <cell r="A19" t="str">
            <v>Euro area - 18 countries (2014)</v>
          </cell>
          <cell r="B19">
            <v>3</v>
          </cell>
        </row>
        <row r="20">
          <cell r="A20" t="str">
            <v>Belgium</v>
          </cell>
          <cell r="B20">
            <v>2.2000000000000002</v>
          </cell>
        </row>
        <row r="21">
          <cell r="A21" t="str">
            <v>Bulgaria</v>
          </cell>
          <cell r="B21">
            <v>10.1</v>
          </cell>
        </row>
        <row r="22">
          <cell r="A22" t="str">
            <v>Czechia</v>
          </cell>
          <cell r="B22">
            <v>2.2999999999999998</v>
          </cell>
        </row>
        <row r="23">
          <cell r="A23" t="str">
            <v>Denmark</v>
          </cell>
          <cell r="B23">
            <v>3.2</v>
          </cell>
        </row>
        <row r="24">
          <cell r="A24" t="str">
            <v>Germany (until 1990 former territory of the FRG)</v>
          </cell>
          <cell r="B24">
            <v>2.2999999999999998</v>
          </cell>
        </row>
        <row r="25">
          <cell r="A25" t="str">
            <v>Estonia</v>
          </cell>
          <cell r="B25">
            <v>2.9</v>
          </cell>
        </row>
        <row r="26">
          <cell r="A26" t="str">
            <v>Ireland</v>
          </cell>
          <cell r="B26">
            <v>0.8</v>
          </cell>
        </row>
        <row r="27">
          <cell r="A27" t="str">
            <v>Greece</v>
          </cell>
          <cell r="B27">
            <v>5.9</v>
          </cell>
        </row>
        <row r="28">
          <cell r="A28" t="str">
            <v>Spain</v>
          </cell>
          <cell r="B28">
            <v>1.5</v>
          </cell>
        </row>
        <row r="29">
          <cell r="A29" t="str">
            <v>France</v>
          </cell>
          <cell r="B29">
            <v>2.7</v>
          </cell>
        </row>
        <row r="30">
          <cell r="A30" t="str">
            <v>Croatia</v>
          </cell>
          <cell r="B30">
            <v>6.2</v>
          </cell>
        </row>
        <row r="31">
          <cell r="A31" t="str">
            <v>Italy</v>
          </cell>
          <cell r="B31">
            <v>5</v>
          </cell>
        </row>
        <row r="32">
          <cell r="A32" t="str">
            <v>Cyprus</v>
          </cell>
          <cell r="B32">
            <v>1.1000000000000001</v>
          </cell>
        </row>
        <row r="33">
          <cell r="A33" t="str">
            <v>Latvia</v>
          </cell>
          <cell r="B33">
            <v>14.9</v>
          </cell>
        </row>
        <row r="34">
          <cell r="A34" t="str">
            <v>Lithuania</v>
          </cell>
          <cell r="B34">
            <v>6.9</v>
          </cell>
        </row>
        <row r="35">
          <cell r="A35" t="str">
            <v>Luxembourg</v>
          </cell>
          <cell r="B35">
            <v>2.2000000000000002</v>
          </cell>
        </row>
        <row r="36">
          <cell r="A36" t="str">
            <v>Hungary</v>
          </cell>
          <cell r="B36">
            <v>7.5</v>
          </cell>
        </row>
        <row r="37">
          <cell r="A37" t="str">
            <v>Malta</v>
          </cell>
          <cell r="B37">
            <v>1.2</v>
          </cell>
        </row>
        <row r="38">
          <cell r="A38" t="str">
            <v>Netherlands</v>
          </cell>
          <cell r="B38">
            <v>1.3</v>
          </cell>
        </row>
        <row r="39">
          <cell r="A39" t="str">
            <v>Austria</v>
          </cell>
          <cell r="B39">
            <v>3.2</v>
          </cell>
        </row>
        <row r="40">
          <cell r="A40" t="str">
            <v>Poland</v>
          </cell>
          <cell r="B40">
            <v>8.6</v>
          </cell>
        </row>
        <row r="41">
          <cell r="A41" t="str">
            <v>Portugal</v>
          </cell>
          <cell r="B41">
            <v>4.0999999999999996</v>
          </cell>
        </row>
        <row r="42">
          <cell r="A42" t="str">
            <v>Romania</v>
          </cell>
          <cell r="B42">
            <v>16.100000000000001</v>
          </cell>
        </row>
        <row r="43">
          <cell r="A43" t="str">
            <v>Slovenia</v>
          </cell>
          <cell r="B43">
            <v>4.8</v>
          </cell>
        </row>
        <row r="44">
          <cell r="A44" t="str">
            <v>Slovakia</v>
          </cell>
          <cell r="B44">
            <v>3.7</v>
          </cell>
        </row>
        <row r="45">
          <cell r="A45" t="str">
            <v>Finland</v>
          </cell>
          <cell r="B45">
            <v>0.9</v>
          </cell>
        </row>
        <row r="46">
          <cell r="A46" t="str">
            <v>Sweden</v>
          </cell>
          <cell r="B46">
            <v>2.9</v>
          </cell>
        </row>
        <row r="47">
          <cell r="A47" t="str">
            <v>United Kingdom</v>
          </cell>
          <cell r="B47">
            <v>1.9</v>
          </cell>
        </row>
        <row r="48">
          <cell r="A48" t="str">
            <v>Iceland</v>
          </cell>
          <cell r="B48" t="str">
            <v>:</v>
          </cell>
        </row>
        <row r="49">
          <cell r="A49" t="str">
            <v>Norway</v>
          </cell>
          <cell r="B49">
            <v>0.9</v>
          </cell>
        </row>
        <row r="50">
          <cell r="A50" t="str">
            <v>Switzerland</v>
          </cell>
          <cell r="B50">
            <v>2.2999999999999998</v>
          </cell>
        </row>
        <row r="51">
          <cell r="A51" t="str">
            <v>Montenegro</v>
          </cell>
          <cell r="B51" t="str">
            <v>:</v>
          </cell>
        </row>
        <row r="52">
          <cell r="A52" t="str">
            <v>North Macedonia</v>
          </cell>
          <cell r="B52">
            <v>11.1</v>
          </cell>
        </row>
        <row r="53">
          <cell r="A53" t="str">
            <v>Serbia</v>
          </cell>
          <cell r="B53">
            <v>11.8</v>
          </cell>
        </row>
        <row r="54">
          <cell r="A54" t="str">
            <v>Turkey</v>
          </cell>
          <cell r="B54" t="str">
            <v>: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</sheetNames>
    <sheetDataSet>
      <sheetData sheetId="0">
        <row r="13">
          <cell r="A13" t="str">
            <v>European Union (EU6-1958, EU9-1973, EU10-1981, EU12-1986, EU15-1995, EU25-2004, EU27-2007, EU28-2013, EU27-2020)</v>
          </cell>
          <cell r="B13">
            <v>7.9</v>
          </cell>
        </row>
        <row r="14">
          <cell r="A14" t="str">
            <v>European Union - 27 countries (from 2020)</v>
          </cell>
          <cell r="B14">
            <v>8.1999999999999993</v>
          </cell>
        </row>
        <row r="15">
          <cell r="A15" t="str">
            <v>European Union - 28 countries (2013-2020)</v>
          </cell>
          <cell r="B15">
            <v>7.9</v>
          </cell>
        </row>
        <row r="16">
          <cell r="A16" t="str">
            <v>European Union - 27 countries (2007-2013)</v>
          </cell>
          <cell r="B16">
            <v>7.9</v>
          </cell>
        </row>
        <row r="17">
          <cell r="A17" t="str">
            <v>Euro area (EA11-1999, EA12-2001, EA13-2007, EA15-2008, EA16-2009, EA17-2011, EA18-2014, EA19-2015)</v>
          </cell>
          <cell r="B17">
            <v>6.9</v>
          </cell>
        </row>
        <row r="18">
          <cell r="A18" t="str">
            <v>Euro area - 19 countries  (from 2015)</v>
          </cell>
          <cell r="B18">
            <v>6.9</v>
          </cell>
        </row>
        <row r="19">
          <cell r="A19" t="str">
            <v>Euro area - 18 countries (2014)</v>
          </cell>
          <cell r="B19">
            <v>6.8</v>
          </cell>
        </row>
        <row r="20">
          <cell r="A20" t="str">
            <v>Belgium</v>
          </cell>
          <cell r="B20">
            <v>4.9000000000000004</v>
          </cell>
        </row>
        <row r="21">
          <cell r="A21" t="str">
            <v>Bulgaria</v>
          </cell>
          <cell r="B21">
            <v>20.9</v>
          </cell>
        </row>
        <row r="22">
          <cell r="A22" t="str">
            <v>Czechia</v>
          </cell>
          <cell r="B22">
            <v>3</v>
          </cell>
        </row>
        <row r="23">
          <cell r="A23" t="str">
            <v>Denmark</v>
          </cell>
          <cell r="B23">
            <v>4.4000000000000004</v>
          </cell>
        </row>
        <row r="24">
          <cell r="A24" t="str">
            <v>Germany (until 1990 former territory of the FRG)</v>
          </cell>
          <cell r="B24">
            <v>4</v>
          </cell>
        </row>
        <row r="25">
          <cell r="A25" t="str">
            <v>Estonia</v>
          </cell>
          <cell r="B25">
            <v>4.7</v>
          </cell>
        </row>
        <row r="26">
          <cell r="A26" t="str">
            <v>Ireland</v>
          </cell>
          <cell r="B26">
            <v>6.1</v>
          </cell>
        </row>
        <row r="27">
          <cell r="A27" t="str">
            <v>Greece</v>
          </cell>
          <cell r="B27">
            <v>27.2</v>
          </cell>
        </row>
        <row r="28">
          <cell r="A28" t="str">
            <v>Spain</v>
          </cell>
          <cell r="B28">
            <v>8.1999999999999993</v>
          </cell>
        </row>
        <row r="29">
          <cell r="A29" t="str">
            <v>France</v>
          </cell>
          <cell r="B29">
            <v>8.1999999999999993</v>
          </cell>
        </row>
        <row r="30">
          <cell r="A30" t="str">
            <v>Croatia</v>
          </cell>
          <cell r="B30">
            <v>5.5</v>
          </cell>
        </row>
        <row r="31">
          <cell r="A31" t="str">
            <v>Italy</v>
          </cell>
          <cell r="B31">
            <v>8.1</v>
          </cell>
        </row>
        <row r="32">
          <cell r="A32" t="str">
            <v>Cyprus</v>
          </cell>
          <cell r="B32">
            <v>11.8</v>
          </cell>
        </row>
        <row r="33">
          <cell r="A33" t="str">
            <v>Latvia</v>
          </cell>
          <cell r="B33">
            <v>12.2</v>
          </cell>
        </row>
        <row r="34">
          <cell r="A34" t="str">
            <v>Lithuania</v>
          </cell>
          <cell r="B34">
            <v>15.2</v>
          </cell>
        </row>
        <row r="35">
          <cell r="A35" t="str">
            <v>Luxembourg</v>
          </cell>
          <cell r="B35">
            <v>3.1</v>
          </cell>
        </row>
        <row r="36">
          <cell r="A36" t="str">
            <v>Hungary</v>
          </cell>
          <cell r="B36">
            <v>15.3</v>
          </cell>
        </row>
        <row r="37">
          <cell r="A37" t="str">
            <v>Malta</v>
          </cell>
          <cell r="B37">
            <v>4.5</v>
          </cell>
        </row>
        <row r="38">
          <cell r="A38" t="str">
            <v>Netherlands</v>
          </cell>
          <cell r="B38">
            <v>2.1</v>
          </cell>
        </row>
        <row r="39">
          <cell r="A39" t="str">
            <v>Austria</v>
          </cell>
          <cell r="B39">
            <v>2.8</v>
          </cell>
        </row>
        <row r="40">
          <cell r="A40" t="str">
            <v>Poland</v>
          </cell>
          <cell r="B40">
            <v>5.5</v>
          </cell>
        </row>
        <row r="41">
          <cell r="A41" t="str">
            <v>Portugal</v>
          </cell>
          <cell r="B41">
            <v>9.6</v>
          </cell>
        </row>
        <row r="42">
          <cell r="A42" t="str">
            <v>Romania</v>
          </cell>
          <cell r="B42">
            <v>34.1</v>
          </cell>
        </row>
        <row r="43">
          <cell r="A43" t="str">
            <v>Slovenia</v>
          </cell>
          <cell r="B43">
            <v>5.3</v>
          </cell>
        </row>
        <row r="44">
          <cell r="A44" t="str">
            <v>Slovakia</v>
          </cell>
          <cell r="B44">
            <v>6.3</v>
          </cell>
        </row>
        <row r="45">
          <cell r="A45" t="str">
            <v>Finland</v>
          </cell>
          <cell r="B45">
            <v>2.2999999999999998</v>
          </cell>
        </row>
        <row r="46">
          <cell r="A46" t="str">
            <v>Sweden</v>
          </cell>
          <cell r="B46">
            <v>1.3</v>
          </cell>
        </row>
        <row r="47">
          <cell r="A47" t="str">
            <v>United Kingdom</v>
          </cell>
          <cell r="B47">
            <v>5.9</v>
          </cell>
        </row>
        <row r="48">
          <cell r="A48" t="str">
            <v>Iceland</v>
          </cell>
          <cell r="B48" t="str">
            <v>:</v>
          </cell>
        </row>
        <row r="49">
          <cell r="A49" t="str">
            <v>Norway</v>
          </cell>
          <cell r="B49">
            <v>1.9</v>
          </cell>
        </row>
        <row r="50">
          <cell r="A50" t="str">
            <v>Switzerland</v>
          </cell>
          <cell r="B50">
            <v>3.2</v>
          </cell>
        </row>
        <row r="51">
          <cell r="A51" t="str">
            <v>Montenegro</v>
          </cell>
          <cell r="B51" t="str">
            <v>:</v>
          </cell>
        </row>
        <row r="52">
          <cell r="A52" t="str">
            <v>North Macedonia</v>
          </cell>
          <cell r="B52">
            <v>26.3</v>
          </cell>
        </row>
        <row r="53">
          <cell r="A53" t="str">
            <v>Serbia</v>
          </cell>
          <cell r="B53">
            <v>17.100000000000001</v>
          </cell>
        </row>
        <row r="54">
          <cell r="A54" t="str">
            <v>Turkey</v>
          </cell>
          <cell r="B54" t="str">
            <v>: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</sheetNames>
    <sheetDataSet>
      <sheetData sheetId="0">
        <row r="13">
          <cell r="A13" t="str">
            <v>European Union - 27 countries (from 2020)</v>
          </cell>
          <cell r="B13">
            <v>2.6</v>
          </cell>
        </row>
        <row r="14">
          <cell r="A14" t="str">
            <v>European Union - 28 countries (2013-2020)</v>
          </cell>
          <cell r="B14">
            <v>2.2000000000000002</v>
          </cell>
        </row>
        <row r="15">
          <cell r="A15" t="str">
            <v>European Union - 15 countries (1995-2004)</v>
          </cell>
          <cell r="B15">
            <v>2.2999999999999998</v>
          </cell>
        </row>
        <row r="16">
          <cell r="A16" t="str">
            <v>Euro area - 19 countries  (from 2015)</v>
          </cell>
          <cell r="B16">
            <v>2.6</v>
          </cell>
        </row>
        <row r="17">
          <cell r="A17" t="str">
            <v>Belgium</v>
          </cell>
          <cell r="B17">
            <v>4.2</v>
          </cell>
        </row>
        <row r="18">
          <cell r="A18" t="str">
            <v>Bulgaria</v>
          </cell>
          <cell r="B18">
            <v>0.6</v>
          </cell>
        </row>
        <row r="19">
          <cell r="A19" t="str">
            <v>Czechia</v>
          </cell>
          <cell r="B19">
            <v>0.3</v>
          </cell>
        </row>
        <row r="20">
          <cell r="A20" t="str">
            <v>Denmark</v>
          </cell>
          <cell r="B20">
            <v>1.1000000000000001</v>
          </cell>
        </row>
        <row r="21">
          <cell r="A21" t="str">
            <v>Germany (until 1990 former territory of the FRG)</v>
          </cell>
          <cell r="B21">
            <v>0.4</v>
          </cell>
        </row>
        <row r="22">
          <cell r="A22" t="str">
            <v>Estonia</v>
          </cell>
          <cell r="B22">
            <v>1.5</v>
          </cell>
        </row>
        <row r="23">
          <cell r="A23" t="str">
            <v>Ireland</v>
          </cell>
          <cell r="B23">
            <v>1.6</v>
          </cell>
        </row>
        <row r="24">
          <cell r="A24" t="str">
            <v>Greece</v>
          </cell>
          <cell r="B24">
            <v>1.3</v>
          </cell>
        </row>
        <row r="25">
          <cell r="A25" t="str">
            <v>Spain</v>
          </cell>
          <cell r="B25">
            <v>4.4000000000000004</v>
          </cell>
        </row>
        <row r="26">
          <cell r="A26" t="str">
            <v>France</v>
          </cell>
          <cell r="B26">
            <v>4.9000000000000004</v>
          </cell>
        </row>
        <row r="27">
          <cell r="A27" t="str">
            <v>Croatia</v>
          </cell>
          <cell r="B27">
            <v>6.9</v>
          </cell>
        </row>
        <row r="28">
          <cell r="A28" t="str">
            <v>Italy</v>
          </cell>
          <cell r="B28">
            <v>3.8</v>
          </cell>
        </row>
        <row r="29">
          <cell r="A29" t="str">
            <v>Cyprus</v>
          </cell>
          <cell r="B29">
            <v>0.5</v>
          </cell>
        </row>
        <row r="30">
          <cell r="A30" t="str">
            <v>Latvia</v>
          </cell>
          <cell r="B30">
            <v>1.2</v>
          </cell>
        </row>
        <row r="31">
          <cell r="A31" t="str">
            <v>Lithuania</v>
          </cell>
          <cell r="B31">
            <v>0.9</v>
          </cell>
        </row>
        <row r="32">
          <cell r="A32" t="str">
            <v>Luxembourg</v>
          </cell>
          <cell r="B32">
            <v>1.6</v>
          </cell>
        </row>
        <row r="33">
          <cell r="A33" t="str">
            <v>Hungary</v>
          </cell>
          <cell r="B33">
            <v>2</v>
          </cell>
        </row>
        <row r="34">
          <cell r="A34" t="str">
            <v>Malta</v>
          </cell>
          <cell r="B34">
            <v>0.7</v>
          </cell>
        </row>
        <row r="35">
          <cell r="A35" t="str">
            <v>Netherlands</v>
          </cell>
          <cell r="B35">
            <v>1</v>
          </cell>
        </row>
        <row r="36">
          <cell r="A36" t="str">
            <v>Austria</v>
          </cell>
          <cell r="B36">
            <v>1</v>
          </cell>
        </row>
        <row r="37">
          <cell r="A37" t="str">
            <v>Poland</v>
          </cell>
          <cell r="B37">
            <v>3.8</v>
          </cell>
        </row>
        <row r="38">
          <cell r="A38" t="str">
            <v>Portugal</v>
          </cell>
          <cell r="B38">
            <v>2.8</v>
          </cell>
        </row>
        <row r="39">
          <cell r="A39" t="str">
            <v>Romania</v>
          </cell>
          <cell r="B39">
            <v>0.2</v>
          </cell>
        </row>
        <row r="40">
          <cell r="A40" t="str">
            <v>Slovenia</v>
          </cell>
          <cell r="B40">
            <v>4.3</v>
          </cell>
        </row>
        <row r="41">
          <cell r="A41" t="str">
            <v>Slovakia</v>
          </cell>
          <cell r="B41">
            <v>1.4</v>
          </cell>
        </row>
        <row r="42">
          <cell r="A42" t="str">
            <v>Finland</v>
          </cell>
          <cell r="B42">
            <v>4.3</v>
          </cell>
        </row>
        <row r="43">
          <cell r="A43" t="str">
            <v>Sweden</v>
          </cell>
          <cell r="B43">
            <v>3.4</v>
          </cell>
        </row>
        <row r="44">
          <cell r="A44" t="str">
            <v>United Kingdom</v>
          </cell>
          <cell r="B44">
            <v>0.3</v>
          </cell>
        </row>
        <row r="45">
          <cell r="A45" t="str">
            <v>Iceland</v>
          </cell>
          <cell r="B45">
            <v>3.1</v>
          </cell>
        </row>
        <row r="46">
          <cell r="A46" t="str">
            <v>Norway</v>
          </cell>
          <cell r="B46">
            <v>0.6</v>
          </cell>
        </row>
        <row r="47">
          <cell r="A47" t="str">
            <v>Switzerland</v>
          </cell>
          <cell r="B47">
            <v>1.4</v>
          </cell>
        </row>
        <row r="48">
          <cell r="A48" t="str">
            <v>Montenegro</v>
          </cell>
          <cell r="B48">
            <v>8.6999999999999993</v>
          </cell>
        </row>
        <row r="49">
          <cell r="A49" t="str">
            <v>North Macedonia</v>
          </cell>
          <cell r="B49">
            <v>5.7</v>
          </cell>
        </row>
        <row r="50">
          <cell r="A50" t="str">
            <v>Serbia</v>
          </cell>
          <cell r="B50">
            <v>8.8000000000000007</v>
          </cell>
        </row>
        <row r="51">
          <cell r="A51" t="str">
            <v>Turkey</v>
          </cell>
          <cell r="B51">
            <v>6.2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</sheetNames>
    <sheetDataSet>
      <sheetData sheetId="0">
        <row r="12">
          <cell r="A12" t="str">
            <v>European Union - 27 countries (from 2020)</v>
          </cell>
          <cell r="B12">
            <v>7.3</v>
          </cell>
        </row>
        <row r="13">
          <cell r="A13" t="str">
            <v>European Union - 28 countries (2013-2020)</v>
          </cell>
          <cell r="B13">
            <v>6.8</v>
          </cell>
        </row>
        <row r="14">
          <cell r="A14" t="str">
            <v>European Union - 27 countries (2007-2013)</v>
          </cell>
          <cell r="B14">
            <v>6.8</v>
          </cell>
        </row>
        <row r="15">
          <cell r="A15" t="str">
            <v>European Union - 25 countries (2004-2006)</v>
          </cell>
          <cell r="B15">
            <v>7</v>
          </cell>
        </row>
        <row r="16">
          <cell r="A16" t="str">
            <v>Euro area (EA11-1999, EA12-2001, EA13-2007, EA15-2008, EA16-2009, EA17-2011, EA18-2014, EA19-2015)</v>
          </cell>
          <cell r="B16">
            <v>8.1999999999999993</v>
          </cell>
        </row>
        <row r="17">
          <cell r="A17" t="str">
            <v>Euro area - 19 countries  (from 2015)</v>
          </cell>
          <cell r="B17">
            <v>8.1999999999999993</v>
          </cell>
        </row>
        <row r="18">
          <cell r="A18" t="str">
            <v>Euro area - 18 countries (2014)</v>
          </cell>
          <cell r="B18">
            <v>8.1999999999999993</v>
          </cell>
        </row>
        <row r="19">
          <cell r="A19" t="str">
            <v>Belgium</v>
          </cell>
          <cell r="B19">
            <v>6</v>
          </cell>
        </row>
        <row r="20">
          <cell r="A20" t="str">
            <v>Bulgaria</v>
          </cell>
          <cell r="B20">
            <v>5.2</v>
          </cell>
        </row>
        <row r="21">
          <cell r="A21" t="str">
            <v>Czechia</v>
          </cell>
          <cell r="B21">
            <v>2.2000000000000002</v>
          </cell>
        </row>
        <row r="22">
          <cell r="A22" t="str">
            <v>Denmark</v>
          </cell>
          <cell r="B22">
            <v>5.0999999999999996</v>
          </cell>
        </row>
        <row r="23">
          <cell r="A23" t="str">
            <v>Germany (until 1990 former territory of the FRG)</v>
          </cell>
          <cell r="B23">
            <v>3.4</v>
          </cell>
        </row>
        <row r="24">
          <cell r="A24" t="str">
            <v>Estonia</v>
          </cell>
          <cell r="B24">
            <v>5.4</v>
          </cell>
        </row>
        <row r="25">
          <cell r="A25" t="str">
            <v>Ireland</v>
          </cell>
          <cell r="B25">
            <v>5.8</v>
          </cell>
        </row>
        <row r="26">
          <cell r="A26" t="str">
            <v>Greece</v>
          </cell>
          <cell r="B26">
            <v>19.3</v>
          </cell>
        </row>
        <row r="27">
          <cell r="A27" t="str">
            <v>Spain</v>
          </cell>
          <cell r="B27">
            <v>15.3</v>
          </cell>
        </row>
        <row r="28">
          <cell r="A28" t="str">
            <v>France</v>
          </cell>
          <cell r="B28">
            <v>9</v>
          </cell>
        </row>
        <row r="29">
          <cell r="A29" t="str">
            <v>Croatia</v>
          </cell>
          <cell r="B29">
            <v>8.4</v>
          </cell>
        </row>
        <row r="30">
          <cell r="A30" t="str">
            <v>Italy</v>
          </cell>
          <cell r="B30">
            <v>10.6</v>
          </cell>
        </row>
        <row r="31">
          <cell r="A31" t="str">
            <v>Cyprus</v>
          </cell>
          <cell r="B31">
            <v>8.4</v>
          </cell>
        </row>
        <row r="32">
          <cell r="A32" t="str">
            <v>Latvia</v>
          </cell>
          <cell r="B32">
            <v>7.4</v>
          </cell>
        </row>
        <row r="33">
          <cell r="A33" t="str">
            <v>Lithuania</v>
          </cell>
          <cell r="B33">
            <v>6.2</v>
          </cell>
        </row>
        <row r="34">
          <cell r="A34" t="str">
            <v>Luxembourg</v>
          </cell>
          <cell r="B34">
            <v>5.5</v>
          </cell>
        </row>
        <row r="35">
          <cell r="A35" t="str">
            <v>Hungary</v>
          </cell>
          <cell r="B35">
            <v>3.7</v>
          </cell>
        </row>
        <row r="36">
          <cell r="A36" t="str">
            <v>Malta</v>
          </cell>
          <cell r="B36">
            <v>3.7</v>
          </cell>
        </row>
        <row r="37">
          <cell r="A37" t="str">
            <v>Netherlands</v>
          </cell>
          <cell r="B37">
            <v>3.8</v>
          </cell>
        </row>
        <row r="38">
          <cell r="A38" t="str">
            <v>Austria</v>
          </cell>
          <cell r="B38">
            <v>4.9000000000000004</v>
          </cell>
        </row>
        <row r="39">
          <cell r="A39" t="str">
            <v>Poland</v>
          </cell>
          <cell r="B39">
            <v>3.9</v>
          </cell>
        </row>
        <row r="40">
          <cell r="A40" t="str">
            <v>Portugal</v>
          </cell>
          <cell r="B40">
            <v>7</v>
          </cell>
        </row>
        <row r="41">
          <cell r="A41" t="str">
            <v>Romania</v>
          </cell>
          <cell r="B41">
            <v>4.2</v>
          </cell>
        </row>
        <row r="42">
          <cell r="A42" t="str">
            <v>Slovenia</v>
          </cell>
          <cell r="B42">
            <v>5.0999999999999996</v>
          </cell>
        </row>
        <row r="43">
          <cell r="A43" t="str">
            <v>Slovakia</v>
          </cell>
          <cell r="B43">
            <v>6.5</v>
          </cell>
        </row>
        <row r="44">
          <cell r="A44" t="str">
            <v>Finland</v>
          </cell>
          <cell r="B44">
            <v>7.4</v>
          </cell>
        </row>
        <row r="45">
          <cell r="A45" t="str">
            <v>Sweden</v>
          </cell>
          <cell r="B45">
            <v>6.3</v>
          </cell>
        </row>
        <row r="46">
          <cell r="A46" t="str">
            <v>United Kingdom</v>
          </cell>
          <cell r="B46">
            <v>4</v>
          </cell>
        </row>
        <row r="47">
          <cell r="A47" t="str">
            <v>Iceland</v>
          </cell>
          <cell r="B47">
            <v>2.7</v>
          </cell>
        </row>
        <row r="48">
          <cell r="A48" t="str">
            <v>Norway</v>
          </cell>
          <cell r="B48">
            <v>3.9</v>
          </cell>
        </row>
        <row r="49">
          <cell r="A49" t="str">
            <v>Turkey</v>
          </cell>
          <cell r="B49">
            <v>11</v>
          </cell>
        </row>
        <row r="50">
          <cell r="A50" t="str">
            <v>United States</v>
          </cell>
          <cell r="B50">
            <v>3.9</v>
          </cell>
        </row>
        <row r="51">
          <cell r="A51" t="str">
            <v>Japan</v>
          </cell>
          <cell r="B51">
            <v>2.4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Human development index (HDI)"/>
      <sheetName val="Sheet1"/>
    </sheetNames>
    <sheetDataSet>
      <sheetData sheetId="0">
        <row r="2">
          <cell r="B2" t="str">
            <v>Norway</v>
          </cell>
          <cell r="C2">
            <v>1</v>
          </cell>
        </row>
        <row r="3">
          <cell r="B3" t="str">
            <v>Switzerland</v>
          </cell>
          <cell r="C3">
            <v>2</v>
          </cell>
        </row>
        <row r="4">
          <cell r="B4" t="str">
            <v>Ireland</v>
          </cell>
          <cell r="C4">
            <v>3</v>
          </cell>
        </row>
        <row r="5">
          <cell r="B5" t="str">
            <v>Germany</v>
          </cell>
          <cell r="C5">
            <v>4</v>
          </cell>
        </row>
        <row r="6">
          <cell r="B6" t="str">
            <v>Hong Kong, China (SAR)</v>
          </cell>
          <cell r="C6">
            <v>4</v>
          </cell>
        </row>
        <row r="7">
          <cell r="B7" t="str">
            <v>Australia</v>
          </cell>
          <cell r="C7">
            <v>6</v>
          </cell>
        </row>
        <row r="8">
          <cell r="B8" t="str">
            <v>Iceland</v>
          </cell>
          <cell r="C8">
            <v>6</v>
          </cell>
        </row>
        <row r="9">
          <cell r="B9" t="str">
            <v>Sweden</v>
          </cell>
          <cell r="C9">
            <v>8</v>
          </cell>
        </row>
        <row r="10">
          <cell r="B10" t="str">
            <v>Singapore</v>
          </cell>
          <cell r="C10">
            <v>9</v>
          </cell>
        </row>
        <row r="11">
          <cell r="B11" t="str">
            <v>Netherlands</v>
          </cell>
          <cell r="C11">
            <v>10</v>
          </cell>
        </row>
        <row r="12">
          <cell r="B12" t="str">
            <v>Denmark</v>
          </cell>
          <cell r="C12">
            <v>11</v>
          </cell>
        </row>
        <row r="13">
          <cell r="B13" t="str">
            <v>Finland</v>
          </cell>
          <cell r="C13">
            <v>12</v>
          </cell>
        </row>
        <row r="14">
          <cell r="B14" t="str">
            <v>Canada</v>
          </cell>
          <cell r="C14">
            <v>13</v>
          </cell>
        </row>
        <row r="15">
          <cell r="B15" t="str">
            <v>New Zealand</v>
          </cell>
          <cell r="C15">
            <v>14</v>
          </cell>
        </row>
        <row r="16">
          <cell r="B16" t="str">
            <v>United Kingdom</v>
          </cell>
          <cell r="C16">
            <v>15</v>
          </cell>
        </row>
        <row r="17">
          <cell r="B17" t="str">
            <v>United States</v>
          </cell>
          <cell r="C17">
            <v>15</v>
          </cell>
        </row>
        <row r="18">
          <cell r="B18" t="str">
            <v>Belgium</v>
          </cell>
          <cell r="C18">
            <v>17</v>
          </cell>
        </row>
        <row r="19">
          <cell r="B19" t="str">
            <v>Liechtenstein</v>
          </cell>
          <cell r="C19">
            <v>18</v>
          </cell>
        </row>
        <row r="20">
          <cell r="B20" t="str">
            <v>Japan</v>
          </cell>
          <cell r="C20">
            <v>19</v>
          </cell>
        </row>
        <row r="21">
          <cell r="B21" t="str">
            <v>Austria</v>
          </cell>
          <cell r="C21">
            <v>20</v>
          </cell>
        </row>
        <row r="22">
          <cell r="B22" t="str">
            <v>Luxembourg</v>
          </cell>
          <cell r="C22">
            <v>21</v>
          </cell>
        </row>
        <row r="23">
          <cell r="B23" t="str">
            <v>Israel</v>
          </cell>
          <cell r="C23">
            <v>22</v>
          </cell>
        </row>
        <row r="24">
          <cell r="B24" t="str">
            <v>Korea (Republic of)</v>
          </cell>
          <cell r="C24">
            <v>22</v>
          </cell>
        </row>
        <row r="25">
          <cell r="B25" t="str">
            <v>Slovenia</v>
          </cell>
          <cell r="C25">
            <v>24</v>
          </cell>
        </row>
        <row r="26">
          <cell r="B26" t="str">
            <v>Spain</v>
          </cell>
          <cell r="C26">
            <v>25</v>
          </cell>
        </row>
        <row r="27">
          <cell r="B27" t="str">
            <v>Czechia</v>
          </cell>
          <cell r="C27">
            <v>26</v>
          </cell>
        </row>
        <row r="28">
          <cell r="B28" t="str">
            <v>France</v>
          </cell>
          <cell r="C28">
            <v>26</v>
          </cell>
        </row>
        <row r="29">
          <cell r="B29" t="str">
            <v>Malta</v>
          </cell>
          <cell r="C29">
            <v>28</v>
          </cell>
        </row>
        <row r="30">
          <cell r="B30" t="str">
            <v>Italy</v>
          </cell>
          <cell r="C30">
            <v>29</v>
          </cell>
        </row>
        <row r="31">
          <cell r="B31" t="str">
            <v>Estonia</v>
          </cell>
          <cell r="C31">
            <v>30</v>
          </cell>
        </row>
        <row r="32">
          <cell r="B32" t="str">
            <v>Cyprus</v>
          </cell>
          <cell r="C32">
            <v>31</v>
          </cell>
        </row>
        <row r="33">
          <cell r="B33" t="str">
            <v>Greece</v>
          </cell>
          <cell r="C33">
            <v>32</v>
          </cell>
        </row>
        <row r="34">
          <cell r="B34" t="str">
            <v>Poland</v>
          </cell>
          <cell r="C34">
            <v>32</v>
          </cell>
        </row>
        <row r="35">
          <cell r="B35" t="str">
            <v>Lithuania</v>
          </cell>
          <cell r="C35">
            <v>34</v>
          </cell>
        </row>
        <row r="36">
          <cell r="B36" t="str">
            <v>United Arab Emirates</v>
          </cell>
          <cell r="C36">
            <v>35</v>
          </cell>
        </row>
        <row r="37">
          <cell r="B37" t="str">
            <v>Andorra</v>
          </cell>
          <cell r="C37">
            <v>36</v>
          </cell>
        </row>
        <row r="38">
          <cell r="B38" t="str">
            <v>Saudi Arabia</v>
          </cell>
          <cell r="C38">
            <v>36</v>
          </cell>
        </row>
        <row r="39">
          <cell r="B39" t="str">
            <v>Slovakia</v>
          </cell>
          <cell r="C39">
            <v>36</v>
          </cell>
        </row>
        <row r="40">
          <cell r="B40" t="str">
            <v>Latvia</v>
          </cell>
          <cell r="C40">
            <v>39</v>
          </cell>
        </row>
        <row r="41">
          <cell r="B41" t="str">
            <v>Portugal</v>
          </cell>
          <cell r="C41">
            <v>40</v>
          </cell>
        </row>
        <row r="42">
          <cell r="B42" t="str">
            <v>Qatar</v>
          </cell>
          <cell r="C42">
            <v>41</v>
          </cell>
        </row>
        <row r="43">
          <cell r="B43" t="str">
            <v>Chile</v>
          </cell>
          <cell r="C43">
            <v>42</v>
          </cell>
        </row>
        <row r="44">
          <cell r="B44" t="str">
            <v>Brunei Darussalam</v>
          </cell>
          <cell r="C44">
            <v>43</v>
          </cell>
        </row>
        <row r="45">
          <cell r="B45" t="str">
            <v>Hungary</v>
          </cell>
          <cell r="C45">
            <v>43</v>
          </cell>
        </row>
        <row r="46">
          <cell r="B46" t="str">
            <v>Bahrain</v>
          </cell>
          <cell r="C46">
            <v>45</v>
          </cell>
        </row>
        <row r="47">
          <cell r="B47" t="str">
            <v>Croatia</v>
          </cell>
          <cell r="C47">
            <v>46</v>
          </cell>
        </row>
        <row r="48">
          <cell r="B48" t="str">
            <v>Oman</v>
          </cell>
          <cell r="C48">
            <v>47</v>
          </cell>
        </row>
        <row r="49">
          <cell r="B49" t="str">
            <v>Argentina</v>
          </cell>
          <cell r="C49">
            <v>48</v>
          </cell>
        </row>
        <row r="50">
          <cell r="B50" t="str">
            <v>Russian Federation</v>
          </cell>
          <cell r="C50">
            <v>49</v>
          </cell>
        </row>
        <row r="51">
          <cell r="B51" t="str">
            <v>Belarus</v>
          </cell>
          <cell r="C51">
            <v>50</v>
          </cell>
        </row>
        <row r="52">
          <cell r="B52" t="str">
            <v>Kazakhstan</v>
          </cell>
          <cell r="C52">
            <v>50</v>
          </cell>
        </row>
        <row r="53">
          <cell r="B53" t="str">
            <v>Bulgaria</v>
          </cell>
          <cell r="C53">
            <v>52</v>
          </cell>
        </row>
        <row r="54">
          <cell r="B54" t="str">
            <v>Montenegro</v>
          </cell>
          <cell r="C54">
            <v>52</v>
          </cell>
        </row>
        <row r="55">
          <cell r="B55" t="str">
            <v>Romania</v>
          </cell>
          <cell r="C55">
            <v>52</v>
          </cell>
        </row>
        <row r="56">
          <cell r="B56" t="str">
            <v>Palau</v>
          </cell>
          <cell r="C56">
            <v>55</v>
          </cell>
        </row>
        <row r="57">
          <cell r="B57" t="str">
            <v>Barbados</v>
          </cell>
          <cell r="C57">
            <v>56</v>
          </cell>
        </row>
        <row r="58">
          <cell r="B58" t="str">
            <v>Kuwait</v>
          </cell>
          <cell r="C58">
            <v>57</v>
          </cell>
        </row>
        <row r="59">
          <cell r="B59" t="str">
            <v>Uruguay</v>
          </cell>
          <cell r="C59">
            <v>57</v>
          </cell>
        </row>
        <row r="60">
          <cell r="B60" t="str">
            <v>Turkey</v>
          </cell>
          <cell r="C60">
            <v>59</v>
          </cell>
        </row>
        <row r="61">
          <cell r="B61" t="str">
            <v>Bahamas</v>
          </cell>
          <cell r="C61">
            <v>60</v>
          </cell>
        </row>
        <row r="62">
          <cell r="B62" t="str">
            <v>Malaysia</v>
          </cell>
          <cell r="C62">
            <v>61</v>
          </cell>
        </row>
        <row r="63">
          <cell r="B63" t="str">
            <v>Seychelles</v>
          </cell>
          <cell r="C63">
            <v>62</v>
          </cell>
        </row>
        <row r="64">
          <cell r="B64" t="str">
            <v>Serbia</v>
          </cell>
          <cell r="C64">
            <v>63</v>
          </cell>
        </row>
        <row r="65">
          <cell r="B65" t="str">
            <v>Trinidad and Tobago</v>
          </cell>
          <cell r="C65">
            <v>63</v>
          </cell>
        </row>
        <row r="66">
          <cell r="B66" t="str">
            <v>Iran (Islamic Republic of)</v>
          </cell>
          <cell r="C66">
            <v>65</v>
          </cell>
        </row>
        <row r="67">
          <cell r="B67" t="str">
            <v>Mauritius</v>
          </cell>
          <cell r="C67">
            <v>66</v>
          </cell>
        </row>
        <row r="68">
          <cell r="B68" t="str">
            <v>Panama</v>
          </cell>
          <cell r="C68">
            <v>67</v>
          </cell>
        </row>
        <row r="69">
          <cell r="B69" t="str">
            <v>Costa Rica</v>
          </cell>
          <cell r="C69">
            <v>68</v>
          </cell>
        </row>
        <row r="70">
          <cell r="B70" t="str">
            <v>Albania</v>
          </cell>
          <cell r="C70">
            <v>69</v>
          </cell>
        </row>
        <row r="71">
          <cell r="B71" t="str">
            <v>Georgia</v>
          </cell>
          <cell r="C71">
            <v>70</v>
          </cell>
        </row>
        <row r="72">
          <cell r="B72" t="str">
            <v>Sri Lanka</v>
          </cell>
          <cell r="C72">
            <v>71</v>
          </cell>
        </row>
        <row r="73">
          <cell r="B73" t="str">
            <v>Cuba</v>
          </cell>
          <cell r="C73">
            <v>72</v>
          </cell>
        </row>
        <row r="74">
          <cell r="B74" t="str">
            <v>Saint Kitts and Nevis</v>
          </cell>
          <cell r="C74">
            <v>73</v>
          </cell>
        </row>
        <row r="75">
          <cell r="B75" t="str">
            <v>Antigua and Barbuda</v>
          </cell>
          <cell r="C75">
            <v>74</v>
          </cell>
        </row>
        <row r="76">
          <cell r="B76" t="str">
            <v>Bosnia and Herzegovina</v>
          </cell>
          <cell r="C76">
            <v>75</v>
          </cell>
        </row>
        <row r="77">
          <cell r="B77" t="str">
            <v>Mexico</v>
          </cell>
          <cell r="C77">
            <v>76</v>
          </cell>
        </row>
        <row r="78">
          <cell r="B78" t="str">
            <v>Thailand</v>
          </cell>
          <cell r="C78">
            <v>77</v>
          </cell>
        </row>
        <row r="79">
          <cell r="B79" t="str">
            <v>Grenada</v>
          </cell>
          <cell r="C79">
            <v>78</v>
          </cell>
        </row>
        <row r="80">
          <cell r="B80" t="str">
            <v>Brazil</v>
          </cell>
          <cell r="C80">
            <v>79</v>
          </cell>
        </row>
        <row r="81">
          <cell r="B81" t="str">
            <v>Colombia</v>
          </cell>
          <cell r="C81">
            <v>79</v>
          </cell>
        </row>
        <row r="82">
          <cell r="B82" t="str">
            <v>Armenia</v>
          </cell>
          <cell r="C82">
            <v>81</v>
          </cell>
        </row>
        <row r="83">
          <cell r="B83" t="str">
            <v>Algeria</v>
          </cell>
          <cell r="C83">
            <v>82</v>
          </cell>
        </row>
        <row r="84">
          <cell r="B84" t="str">
            <v>North Macedonia</v>
          </cell>
          <cell r="C84">
            <v>82</v>
          </cell>
        </row>
        <row r="85">
          <cell r="B85" t="str">
            <v>Peru</v>
          </cell>
          <cell r="C85">
            <v>82</v>
          </cell>
        </row>
        <row r="86">
          <cell r="B86" t="str">
            <v>China</v>
          </cell>
          <cell r="C86">
            <v>85</v>
          </cell>
        </row>
        <row r="87">
          <cell r="B87" t="str">
            <v>Ecuador</v>
          </cell>
          <cell r="C87">
            <v>85</v>
          </cell>
        </row>
        <row r="88">
          <cell r="B88" t="str">
            <v>Azerbaijan</v>
          </cell>
          <cell r="C88">
            <v>87</v>
          </cell>
        </row>
        <row r="89">
          <cell r="B89" t="str">
            <v>Ukraine</v>
          </cell>
          <cell r="C89">
            <v>88</v>
          </cell>
        </row>
        <row r="90">
          <cell r="B90" t="str">
            <v>Dominican Republic</v>
          </cell>
          <cell r="C90">
            <v>89</v>
          </cell>
        </row>
        <row r="91">
          <cell r="B91" t="str">
            <v>Saint Lucia</v>
          </cell>
          <cell r="C91">
            <v>89</v>
          </cell>
        </row>
        <row r="92">
          <cell r="B92" t="str">
            <v>Tunisia</v>
          </cell>
          <cell r="C92">
            <v>91</v>
          </cell>
        </row>
        <row r="93">
          <cell r="B93" t="str">
            <v>Mongolia</v>
          </cell>
          <cell r="C93">
            <v>92</v>
          </cell>
        </row>
        <row r="94">
          <cell r="B94" t="str">
            <v>Lebanon</v>
          </cell>
          <cell r="C94">
            <v>93</v>
          </cell>
        </row>
        <row r="95">
          <cell r="B95" t="str">
            <v>Botswana</v>
          </cell>
          <cell r="C95">
            <v>94</v>
          </cell>
        </row>
        <row r="96">
          <cell r="B96" t="str">
            <v>Saint Vincent and the Grenadines</v>
          </cell>
          <cell r="C96">
            <v>94</v>
          </cell>
        </row>
        <row r="97">
          <cell r="B97" t="str">
            <v>Jamaica</v>
          </cell>
          <cell r="C97">
            <v>96</v>
          </cell>
        </row>
        <row r="98">
          <cell r="B98" t="str">
            <v>Venezuela (Bolivarian Republic of)</v>
          </cell>
          <cell r="C98">
            <v>96</v>
          </cell>
        </row>
        <row r="99">
          <cell r="B99" t="str">
            <v>Dominica</v>
          </cell>
          <cell r="C99">
            <v>98</v>
          </cell>
        </row>
        <row r="100">
          <cell r="B100" t="str">
            <v>Fiji</v>
          </cell>
          <cell r="C100">
            <v>98</v>
          </cell>
        </row>
        <row r="101">
          <cell r="B101" t="str">
            <v>Paraguay</v>
          </cell>
          <cell r="C101">
            <v>98</v>
          </cell>
        </row>
        <row r="102">
          <cell r="B102" t="str">
            <v>Suriname</v>
          </cell>
          <cell r="C102">
            <v>98</v>
          </cell>
        </row>
        <row r="103">
          <cell r="B103" t="str">
            <v>Jordan</v>
          </cell>
          <cell r="C103">
            <v>102</v>
          </cell>
        </row>
        <row r="104">
          <cell r="B104" t="str">
            <v>Belize</v>
          </cell>
          <cell r="C104">
            <v>103</v>
          </cell>
        </row>
        <row r="105">
          <cell r="B105" t="str">
            <v>Maldives</v>
          </cell>
          <cell r="C105">
            <v>104</v>
          </cell>
        </row>
        <row r="106">
          <cell r="B106" t="str">
            <v>Tonga</v>
          </cell>
          <cell r="C106">
            <v>105</v>
          </cell>
        </row>
        <row r="107">
          <cell r="B107" t="str">
            <v>Philippines</v>
          </cell>
          <cell r="C107">
            <v>106</v>
          </cell>
        </row>
        <row r="108">
          <cell r="B108" t="str">
            <v>Moldova (Republic of)</v>
          </cell>
          <cell r="C108">
            <v>107</v>
          </cell>
        </row>
        <row r="109">
          <cell r="B109" t="str">
            <v>Turkmenistan</v>
          </cell>
          <cell r="C109">
            <v>108</v>
          </cell>
        </row>
        <row r="110">
          <cell r="B110" t="str">
            <v>Uzbekistan</v>
          </cell>
          <cell r="C110">
            <v>108</v>
          </cell>
        </row>
        <row r="111">
          <cell r="B111" t="str">
            <v>Libya</v>
          </cell>
          <cell r="C111">
            <v>110</v>
          </cell>
        </row>
        <row r="112">
          <cell r="B112" t="str">
            <v>Indonesia</v>
          </cell>
          <cell r="C112">
            <v>111</v>
          </cell>
        </row>
        <row r="113">
          <cell r="B113" t="str">
            <v>Samoa</v>
          </cell>
          <cell r="C113">
            <v>111</v>
          </cell>
        </row>
        <row r="114">
          <cell r="B114" t="str">
            <v>South Africa</v>
          </cell>
          <cell r="C114">
            <v>113</v>
          </cell>
        </row>
        <row r="115">
          <cell r="B115" t="str">
            <v>Bolivia (Plurinational State of)</v>
          </cell>
          <cell r="C115">
            <v>114</v>
          </cell>
        </row>
        <row r="116">
          <cell r="B116" t="str">
            <v>Gabon</v>
          </cell>
          <cell r="C116">
            <v>115</v>
          </cell>
        </row>
        <row r="117">
          <cell r="B117" t="str">
            <v>Egypt</v>
          </cell>
          <cell r="C117">
            <v>116</v>
          </cell>
        </row>
        <row r="118">
          <cell r="B118" t="str">
            <v>Viet Nam</v>
          </cell>
          <cell r="C118">
            <v>118</v>
          </cell>
        </row>
        <row r="119">
          <cell r="B119" t="str">
            <v>Palestine, State of</v>
          </cell>
          <cell r="C119">
            <v>119</v>
          </cell>
        </row>
        <row r="120">
          <cell r="B120" t="str">
            <v>Iraq</v>
          </cell>
          <cell r="C120">
            <v>120</v>
          </cell>
        </row>
        <row r="121">
          <cell r="B121" t="str">
            <v>Morocco</v>
          </cell>
          <cell r="C121">
            <v>121</v>
          </cell>
        </row>
        <row r="122">
          <cell r="B122" t="str">
            <v>Kyrgyzstan</v>
          </cell>
          <cell r="C122">
            <v>122</v>
          </cell>
        </row>
        <row r="123">
          <cell r="B123" t="str">
            <v>Guyana</v>
          </cell>
          <cell r="C123">
            <v>123</v>
          </cell>
        </row>
        <row r="124">
          <cell r="B124" t="str">
            <v>El Salvador</v>
          </cell>
          <cell r="C124">
            <v>124</v>
          </cell>
        </row>
        <row r="125">
          <cell r="B125" t="str">
            <v>Tajikistan</v>
          </cell>
          <cell r="C125">
            <v>125</v>
          </cell>
        </row>
        <row r="126">
          <cell r="B126" t="str">
            <v>Cabo Verde</v>
          </cell>
          <cell r="C126">
            <v>126</v>
          </cell>
        </row>
        <row r="127">
          <cell r="B127" t="str">
            <v>Guatemala</v>
          </cell>
          <cell r="C127">
            <v>126</v>
          </cell>
        </row>
        <row r="128">
          <cell r="B128" t="str">
            <v>Nicaragua</v>
          </cell>
          <cell r="C128">
            <v>126</v>
          </cell>
        </row>
        <row r="129">
          <cell r="B129" t="str">
            <v>India</v>
          </cell>
          <cell r="C129">
            <v>129</v>
          </cell>
        </row>
        <row r="130">
          <cell r="B130" t="str">
            <v>Namibia</v>
          </cell>
          <cell r="C130">
            <v>130</v>
          </cell>
        </row>
        <row r="131">
          <cell r="B131" t="str">
            <v>Timor-Leste</v>
          </cell>
          <cell r="C131">
            <v>131</v>
          </cell>
        </row>
        <row r="132">
          <cell r="B132" t="str">
            <v>Honduras</v>
          </cell>
          <cell r="C132">
            <v>132</v>
          </cell>
        </row>
        <row r="133">
          <cell r="B133" t="str">
            <v>Kiribati</v>
          </cell>
          <cell r="C133">
            <v>132</v>
          </cell>
        </row>
        <row r="134">
          <cell r="B134" t="str">
            <v>Bhutan</v>
          </cell>
          <cell r="C134">
            <v>134</v>
          </cell>
        </row>
        <row r="135">
          <cell r="B135" t="str">
            <v>Bangladesh</v>
          </cell>
          <cell r="C135">
            <v>135</v>
          </cell>
        </row>
        <row r="136">
          <cell r="B136" t="str">
            <v>Micronesia (Federated States of)</v>
          </cell>
          <cell r="C136">
            <v>135</v>
          </cell>
        </row>
        <row r="137">
          <cell r="B137" t="str">
            <v>Congo</v>
          </cell>
          <cell r="C137">
            <v>138</v>
          </cell>
        </row>
        <row r="138">
          <cell r="B138" t="str">
            <v>Sao Tome and Principe</v>
          </cell>
          <cell r="C138">
            <v>137</v>
          </cell>
        </row>
        <row r="139">
          <cell r="B139" t="str">
            <v>Eswatini (Kingdom of)</v>
          </cell>
          <cell r="C139">
            <v>138</v>
          </cell>
        </row>
        <row r="140">
          <cell r="B140" t="str">
            <v>Lao People's Democratic Republic</v>
          </cell>
          <cell r="C140">
            <v>140</v>
          </cell>
        </row>
        <row r="141">
          <cell r="B141" t="str">
            <v>Vanuatu</v>
          </cell>
          <cell r="C141">
            <v>141</v>
          </cell>
        </row>
        <row r="142">
          <cell r="B142" t="str">
            <v>Ghana</v>
          </cell>
          <cell r="C142">
            <v>142</v>
          </cell>
        </row>
        <row r="143">
          <cell r="B143" t="str">
            <v>Zambia</v>
          </cell>
          <cell r="C143">
            <v>143</v>
          </cell>
        </row>
        <row r="144">
          <cell r="B144" t="str">
            <v>Equatorial Guinea</v>
          </cell>
          <cell r="C144">
            <v>144</v>
          </cell>
        </row>
        <row r="145">
          <cell r="B145" t="str">
            <v>Myanmar</v>
          </cell>
          <cell r="C145">
            <v>145</v>
          </cell>
        </row>
        <row r="146">
          <cell r="B146" t="str">
            <v>Cambodia</v>
          </cell>
          <cell r="C146">
            <v>146</v>
          </cell>
        </row>
        <row r="147">
          <cell r="B147" t="str">
            <v>Kenya</v>
          </cell>
          <cell r="C147">
            <v>147</v>
          </cell>
        </row>
        <row r="148">
          <cell r="B148" t="str">
            <v>Nepal</v>
          </cell>
          <cell r="C148">
            <v>147</v>
          </cell>
        </row>
        <row r="149">
          <cell r="B149" t="str">
            <v>Angola</v>
          </cell>
          <cell r="C149">
            <v>149</v>
          </cell>
        </row>
        <row r="150">
          <cell r="B150" t="str">
            <v>Cameroon</v>
          </cell>
          <cell r="C150">
            <v>150</v>
          </cell>
        </row>
        <row r="151">
          <cell r="B151" t="str">
            <v>Zimbabwe</v>
          </cell>
          <cell r="C151">
            <v>150</v>
          </cell>
        </row>
        <row r="152">
          <cell r="B152" t="str">
            <v>Pakistan</v>
          </cell>
          <cell r="C152">
            <v>152</v>
          </cell>
        </row>
        <row r="153">
          <cell r="B153" t="str">
            <v>Solomon Islands</v>
          </cell>
          <cell r="C153">
            <v>153</v>
          </cell>
        </row>
        <row r="154">
          <cell r="B154" t="str">
            <v>Syrian Arab Republic</v>
          </cell>
          <cell r="C154">
            <v>154</v>
          </cell>
        </row>
        <row r="155">
          <cell r="B155" t="str">
            <v>Papua New Guinea</v>
          </cell>
          <cell r="C155">
            <v>155</v>
          </cell>
        </row>
        <row r="156">
          <cell r="B156" t="str">
            <v>Comoros</v>
          </cell>
          <cell r="C156">
            <v>156</v>
          </cell>
        </row>
        <row r="157">
          <cell r="B157" t="str">
            <v>Rwanda</v>
          </cell>
          <cell r="C157">
            <v>157</v>
          </cell>
        </row>
        <row r="158">
          <cell r="B158" t="str">
            <v>Nigeria</v>
          </cell>
          <cell r="C158">
            <v>158</v>
          </cell>
        </row>
        <row r="159">
          <cell r="B159" t="str">
            <v>Tanzania (United Republic of)</v>
          </cell>
          <cell r="C159">
            <v>159</v>
          </cell>
        </row>
        <row r="160">
          <cell r="B160" t="str">
            <v>Uganda</v>
          </cell>
          <cell r="C160">
            <v>159</v>
          </cell>
        </row>
        <row r="161">
          <cell r="B161" t="str">
            <v>Mauritania</v>
          </cell>
          <cell r="C161">
            <v>161</v>
          </cell>
        </row>
        <row r="162">
          <cell r="B162" t="str">
            <v>Madagascar</v>
          </cell>
          <cell r="C162">
            <v>162</v>
          </cell>
        </row>
        <row r="163">
          <cell r="B163" t="str">
            <v>Benin</v>
          </cell>
          <cell r="C163">
            <v>163</v>
          </cell>
        </row>
        <row r="164">
          <cell r="B164" t="str">
            <v>Lesotho</v>
          </cell>
          <cell r="C164">
            <v>164</v>
          </cell>
        </row>
        <row r="165">
          <cell r="B165" t="str">
            <v>Côte d'Ivoire</v>
          </cell>
          <cell r="C165">
            <v>165</v>
          </cell>
        </row>
        <row r="166">
          <cell r="B166" t="str">
            <v>Senegal</v>
          </cell>
          <cell r="C166">
            <v>166</v>
          </cell>
        </row>
        <row r="167">
          <cell r="B167" t="str">
            <v>Togo</v>
          </cell>
          <cell r="C167">
            <v>167</v>
          </cell>
        </row>
        <row r="168">
          <cell r="B168" t="str">
            <v>Sudan</v>
          </cell>
          <cell r="C168">
            <v>168</v>
          </cell>
        </row>
        <row r="169">
          <cell r="B169" t="str">
            <v>Haiti</v>
          </cell>
          <cell r="C169">
            <v>169</v>
          </cell>
        </row>
        <row r="170">
          <cell r="B170" t="str">
            <v>Afghanistan</v>
          </cell>
          <cell r="C170">
            <v>170</v>
          </cell>
        </row>
        <row r="171">
          <cell r="B171" t="str">
            <v>Djibouti</v>
          </cell>
          <cell r="C171">
            <v>171</v>
          </cell>
        </row>
        <row r="172">
          <cell r="B172" t="str">
            <v>Malawi</v>
          </cell>
          <cell r="C172">
            <v>172</v>
          </cell>
        </row>
        <row r="173">
          <cell r="B173" t="str">
            <v>Ethiopia</v>
          </cell>
          <cell r="C173">
            <v>173</v>
          </cell>
        </row>
        <row r="174">
          <cell r="B174" t="str">
            <v>Gambia</v>
          </cell>
          <cell r="C174">
            <v>174</v>
          </cell>
        </row>
        <row r="175">
          <cell r="B175" t="str">
            <v>Guinea</v>
          </cell>
          <cell r="C175">
            <v>174</v>
          </cell>
        </row>
        <row r="176">
          <cell r="B176" t="str">
            <v>Liberia</v>
          </cell>
          <cell r="C176">
            <v>176</v>
          </cell>
        </row>
        <row r="177">
          <cell r="B177" t="str">
            <v>Yemen</v>
          </cell>
          <cell r="C177">
            <v>177</v>
          </cell>
        </row>
        <row r="178">
          <cell r="B178" t="str">
            <v>Guinea-Bissau</v>
          </cell>
          <cell r="C178">
            <v>178</v>
          </cell>
        </row>
        <row r="179">
          <cell r="B179" t="str">
            <v>Congo (Democratic Republic of the)</v>
          </cell>
          <cell r="C179">
            <v>179</v>
          </cell>
        </row>
        <row r="180">
          <cell r="B180" t="str">
            <v>Mozambique</v>
          </cell>
          <cell r="C180">
            <v>180</v>
          </cell>
        </row>
        <row r="181">
          <cell r="B181" t="str">
            <v>Sierra Leone</v>
          </cell>
          <cell r="C181">
            <v>181</v>
          </cell>
        </row>
        <row r="182">
          <cell r="B182" t="str">
            <v>Burkina Faso</v>
          </cell>
          <cell r="C182">
            <v>182</v>
          </cell>
        </row>
        <row r="183">
          <cell r="B183" t="str">
            <v>Eritrea</v>
          </cell>
          <cell r="C183">
            <v>182</v>
          </cell>
        </row>
        <row r="184">
          <cell r="B184" t="str">
            <v>Mali</v>
          </cell>
          <cell r="C184">
            <v>184</v>
          </cell>
        </row>
        <row r="185">
          <cell r="B185" t="str">
            <v>Burundi</v>
          </cell>
          <cell r="C185">
            <v>185</v>
          </cell>
        </row>
        <row r="186">
          <cell r="B186" t="str">
            <v>South Sudan</v>
          </cell>
          <cell r="C186">
            <v>186</v>
          </cell>
        </row>
        <row r="187">
          <cell r="B187" t="str">
            <v>Chad</v>
          </cell>
          <cell r="C187">
            <v>187</v>
          </cell>
        </row>
        <row r="188">
          <cell r="B188" t="str">
            <v>Central African Republic</v>
          </cell>
          <cell r="C188">
            <v>188</v>
          </cell>
        </row>
        <row r="189">
          <cell r="B189" t="str">
            <v>Niger</v>
          </cell>
          <cell r="C189">
            <v>189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ISO_3166-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zoomScale="70" zoomScaleNormal="70" workbookViewId="0">
      <selection activeCell="C6" sqref="C6"/>
    </sheetView>
  </sheetViews>
  <sheetFormatPr defaultRowHeight="15"/>
  <cols>
    <col min="1" max="1" width="41.42578125" bestFit="1" customWidth="1"/>
    <col min="2" max="2" width="11.7109375" style="4" customWidth="1"/>
    <col min="3" max="3" width="12.28515625" bestFit="1" customWidth="1"/>
    <col min="4" max="4" width="9.85546875" customWidth="1"/>
  </cols>
  <sheetData>
    <row r="1" spans="1:12">
      <c r="A1" t="s">
        <v>68</v>
      </c>
      <c r="B1"/>
    </row>
    <row r="2" spans="1:12">
      <c r="A2" s="5" t="s">
        <v>67</v>
      </c>
      <c r="B2"/>
    </row>
    <row r="3" spans="1:12">
      <c r="B3"/>
    </row>
    <row r="4" spans="1:12">
      <c r="A4" t="s">
        <v>38</v>
      </c>
      <c r="B4" t="s">
        <v>69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>
      <c r="A5" s="1" t="s">
        <v>19</v>
      </c>
      <c r="B5" s="3" t="s">
        <v>39</v>
      </c>
      <c r="C5" s="2">
        <f>VLOOKUP(A5,[1]Data!$A$10:$B$45,2,0)</f>
        <v>28902.67</v>
      </c>
      <c r="D5" s="2">
        <f>VLOOKUP(A5,[2]Data!$A$12:$B$46,2,0)</f>
        <v>5305.7728399999996</v>
      </c>
      <c r="E5">
        <f>VLOOKUP(A5,[3]Data!$A$13:$B$56,2,0)</f>
        <v>8.1999999999999993</v>
      </c>
      <c r="F5">
        <f>VLOOKUP(A5,[4]Data!$A$14:$B$55,2,0)</f>
        <v>71.7</v>
      </c>
      <c r="G5">
        <f>VLOOKUP(A5,[5]Data!$A$14:$B$55,2,0)</f>
        <v>0.1</v>
      </c>
      <c r="H5">
        <f>VLOOKUP(A5,[6]Data!$A$12:$B$55,2,0)</f>
        <v>20.100000000000001</v>
      </c>
      <c r="I5">
        <f>VLOOKUP(A5,[7]Data!$A$13:$B$54,2,0)</f>
        <v>3.2</v>
      </c>
      <c r="J5">
        <f>VLOOKUP(A5,[8]Data!$A$13:$B$54,2,0)</f>
        <v>2.8</v>
      </c>
      <c r="K5">
        <f>VLOOKUP(A5,[9]Data!$A$13:$B$51,2,0)</f>
        <v>1</v>
      </c>
      <c r="L5">
        <f>VLOOKUP(A5,[10]Data!$A$12:$B$51,2,0)</f>
        <v>4.9000000000000004</v>
      </c>
    </row>
    <row r="6" spans="1:12">
      <c r="A6" s="1" t="s">
        <v>0</v>
      </c>
      <c r="B6" s="3" t="s">
        <v>40</v>
      </c>
      <c r="C6" s="2">
        <f>VLOOKUP(A6,[1]Data!$A$10:$B$45,2,0)</f>
        <v>26327.79</v>
      </c>
      <c r="D6" s="2">
        <f>VLOOKUP(A6,[2]Data!$A$12:$B$46,2,0)</f>
        <v>6480.8548700000001</v>
      </c>
      <c r="E6">
        <f>VLOOKUP(A6,[3]Data!$A$13:$B$56,2,0)</f>
        <v>7.6</v>
      </c>
      <c r="F6">
        <f>VLOOKUP(A6,[4]Data!$A$14:$B$55,2,0)</f>
        <v>74.900000000000006</v>
      </c>
      <c r="G6">
        <f>VLOOKUP(A6,[5]Data!$A$14:$B$55,2,0)</f>
        <v>1.8</v>
      </c>
      <c r="H6">
        <f>VLOOKUP(A6,[6]Data!$A$12:$B$55,2,0)</f>
        <v>24.5</v>
      </c>
      <c r="I6">
        <f>VLOOKUP(A6,[7]Data!$A$13:$B$54,2,0)</f>
        <v>2.2000000000000002</v>
      </c>
      <c r="J6">
        <f>VLOOKUP(A6,[8]Data!$A$13:$B$54,2,0)</f>
        <v>4.9000000000000004</v>
      </c>
      <c r="K6">
        <f>VLOOKUP(A6,[9]Data!$A$13:$B$51,2,0)</f>
        <v>4.2</v>
      </c>
      <c r="L6">
        <f>VLOOKUP(A6,[10]Data!$A$12:$B$51,2,0)</f>
        <v>6</v>
      </c>
    </row>
    <row r="7" spans="1:12">
      <c r="A7" s="1" t="s">
        <v>1</v>
      </c>
      <c r="B7" s="3" t="s">
        <v>41</v>
      </c>
      <c r="C7" s="2">
        <f>VLOOKUP(A7,[1]Data!$A$10:$B$45,2,0)</f>
        <v>10771.12</v>
      </c>
      <c r="D7" s="2">
        <f>VLOOKUP(A7,[2]Data!$A$12:$B$46,2,0)</f>
        <v>5897.3329400000002</v>
      </c>
      <c r="E7">
        <f>VLOOKUP(A7,[3]Data!$A$13:$B$56,2,0)</f>
        <v>5</v>
      </c>
      <c r="F7">
        <f>VLOOKUP(A7,[4]Data!$A$14:$B$55,2,0)</f>
        <v>66.3</v>
      </c>
      <c r="G7">
        <f>VLOOKUP(A7,[5]Data!$A$14:$B$55,2,0)</f>
        <v>1.9</v>
      </c>
      <c r="H7">
        <f>VLOOKUP(A7,[6]Data!$A$12:$B$55,2,0)</f>
        <v>32.1</v>
      </c>
      <c r="I7">
        <f>VLOOKUP(A7,[7]Data!$A$13:$B$54,2,0)</f>
        <v>10.1</v>
      </c>
      <c r="J7">
        <f>VLOOKUP(A7,[8]Data!$A$13:$B$54,2,0)</f>
        <v>20.9</v>
      </c>
      <c r="K7">
        <f>VLOOKUP(A7,[9]Data!$A$13:$B$51,2,0)</f>
        <v>0.6</v>
      </c>
      <c r="L7">
        <f>VLOOKUP(A7,[10]Data!$A$12:$B$51,2,0)</f>
        <v>5.2</v>
      </c>
    </row>
    <row r="8" spans="1:12">
      <c r="A8" s="1" t="s">
        <v>10</v>
      </c>
      <c r="B8" s="3" t="s">
        <v>46</v>
      </c>
      <c r="C8" s="2">
        <f>VLOOKUP(A8,[1]Data!$A$10:$B$45,2,0)</f>
        <v>13644.76</v>
      </c>
      <c r="D8" s="2">
        <f>VLOOKUP(A8,[2]Data!$A$12:$B$46,2,0)</f>
        <v>3094.4749700000002</v>
      </c>
      <c r="E8">
        <f>VLOOKUP(A8,[3]Data!$A$13:$B$56,2,0)</f>
        <v>6.6</v>
      </c>
      <c r="F8">
        <f>VLOOKUP(A8,[4]Data!$A$14:$B$55,2,0)</f>
        <v>60.5</v>
      </c>
      <c r="G8">
        <f>VLOOKUP(A8,[5]Data!$A$14:$B$55,2,0)</f>
        <v>1.4</v>
      </c>
      <c r="H8">
        <f>VLOOKUP(A8,[6]Data!$A$12:$B$55,2,0)</f>
        <v>52.9</v>
      </c>
      <c r="I8">
        <f>VLOOKUP(A8,[7]Data!$A$13:$B$54,2,0)</f>
        <v>6.2</v>
      </c>
      <c r="J8">
        <f>VLOOKUP(A8,[8]Data!$A$13:$B$54,2,0)</f>
        <v>5.5</v>
      </c>
      <c r="K8">
        <f>VLOOKUP(A8,[9]Data!$A$13:$B$51,2,0)</f>
        <v>6.9</v>
      </c>
      <c r="L8">
        <f>VLOOKUP(A8,[10]Data!$A$12:$B$51,2,0)</f>
        <v>8.4</v>
      </c>
    </row>
    <row r="9" spans="1:12">
      <c r="A9" s="1" t="s">
        <v>12</v>
      </c>
      <c r="B9" s="3" t="s">
        <v>42</v>
      </c>
      <c r="C9" s="2">
        <f>VLOOKUP(A9,[1]Data!$A$10:$B$45,2,0)</f>
        <v>23706.86</v>
      </c>
      <c r="D9" s="2">
        <f>VLOOKUP(A9,[2]Data!$A$12:$B$46,2,0)</f>
        <v>6604.9836500000001</v>
      </c>
      <c r="E9">
        <f>VLOOKUP(A9,[3]Data!$A$13:$B$56,2,0)</f>
        <v>2.7</v>
      </c>
      <c r="F9">
        <f>VLOOKUP(A9,[4]Data!$A$14:$B$55,2,0)</f>
        <v>77.8</v>
      </c>
      <c r="G9">
        <f>VLOOKUP(A9,[5]Data!$A$14:$B$55,2,0)</f>
        <v>1.4</v>
      </c>
      <c r="H9">
        <f>VLOOKUP(A9,[6]Data!$A$12:$B$55,2,0)</f>
        <v>49.5</v>
      </c>
      <c r="I9">
        <f>VLOOKUP(A9,[7]Data!$A$13:$B$54,2,0)</f>
        <v>1.1000000000000001</v>
      </c>
      <c r="J9">
        <f>VLOOKUP(A9,[8]Data!$A$13:$B$54,2,0)</f>
        <v>11.8</v>
      </c>
      <c r="K9">
        <f>VLOOKUP(A9,[9]Data!$A$13:$B$51,2,0)</f>
        <v>0.5</v>
      </c>
      <c r="L9">
        <f>VLOOKUP(A9,[10]Data!$A$12:$B$51,2,0)</f>
        <v>8.4</v>
      </c>
    </row>
    <row r="10" spans="1:12">
      <c r="A10" s="1" t="s">
        <v>2</v>
      </c>
      <c r="B10" s="3" t="s">
        <v>43</v>
      </c>
      <c r="C10" s="2">
        <f>VLOOKUP(A10,[1]Data!$A$10:$B$45,2,0)</f>
        <v>15952.61</v>
      </c>
      <c r="D10" s="2">
        <f>VLOOKUP(A10,[2]Data!$A$12:$B$46,2,0)</f>
        <v>7953.2067399999996</v>
      </c>
      <c r="E10">
        <f>VLOOKUP(A10,[3]Data!$A$13:$B$56,2,0)</f>
        <v>7.6</v>
      </c>
      <c r="F10">
        <f>VLOOKUP(A10,[4]Data!$A$14:$B$55,2,0)</f>
        <v>62</v>
      </c>
      <c r="G10">
        <f>VLOOKUP(A10,[5]Data!$A$14:$B$55,2,0)</f>
        <v>0.3</v>
      </c>
      <c r="H10">
        <f>VLOOKUP(A10,[6]Data!$A$12:$B$55,2,0)</f>
        <v>23.7</v>
      </c>
      <c r="I10">
        <f>VLOOKUP(A10,[7]Data!$A$13:$B$54,2,0)</f>
        <v>2.2999999999999998</v>
      </c>
      <c r="J10">
        <f>VLOOKUP(A10,[8]Data!$A$13:$B$54,2,0)</f>
        <v>3</v>
      </c>
      <c r="K10">
        <f>VLOOKUP(A10,[9]Data!$A$13:$B$51,2,0)</f>
        <v>0.3</v>
      </c>
      <c r="L10">
        <f>VLOOKUP(A10,[10]Data!$A$12:$B$51,2,0)</f>
        <v>2.2000000000000002</v>
      </c>
    </row>
    <row r="11" spans="1:12">
      <c r="A11" s="1" t="s">
        <v>3</v>
      </c>
      <c r="B11" s="3" t="s">
        <v>44</v>
      </c>
      <c r="C11" s="2">
        <f>VLOOKUP(A11,[1]Data!$A$10:$B$45,2,0)</f>
        <v>26487.919999999998</v>
      </c>
      <c r="D11" s="2">
        <f>VLOOKUP(A11,[2]Data!$A$12:$B$46,2,0)</f>
        <v>11607.630929999999</v>
      </c>
      <c r="E11">
        <f>VLOOKUP(A11,[3]Data!$A$13:$B$56,2,0)</f>
        <v>8.3000000000000007</v>
      </c>
      <c r="F11">
        <f>VLOOKUP(A11,[4]Data!$A$14:$B$55,2,0)</f>
        <v>71.2</v>
      </c>
      <c r="G11">
        <f>VLOOKUP(A11,[5]Data!$A$14:$B$55,2,0)</f>
        <v>1.3</v>
      </c>
      <c r="H11">
        <f>VLOOKUP(A11,[6]Data!$A$12:$B$55,2,0)</f>
        <v>25.2</v>
      </c>
      <c r="I11">
        <f>VLOOKUP(A11,[7]Data!$A$13:$B$54,2,0)</f>
        <v>3.2</v>
      </c>
      <c r="J11">
        <f>VLOOKUP(A11,[8]Data!$A$13:$B$54,2,0)</f>
        <v>4.4000000000000004</v>
      </c>
      <c r="K11">
        <f>VLOOKUP(A11,[9]Data!$A$13:$B$51,2,0)</f>
        <v>1.1000000000000001</v>
      </c>
      <c r="L11">
        <f>VLOOKUP(A11,[10]Data!$A$12:$B$51,2,0)</f>
        <v>5.0999999999999996</v>
      </c>
    </row>
    <row r="12" spans="1:12">
      <c r="A12" s="1" t="s">
        <v>5</v>
      </c>
      <c r="B12" s="3" t="s">
        <v>45</v>
      </c>
      <c r="C12" s="2">
        <f>VLOOKUP(A12,[1]Data!$A$10:$B$45,2,0)</f>
        <v>16778.759999999998</v>
      </c>
      <c r="D12" s="2">
        <f>VLOOKUP(A12,[2]Data!$A$12:$B$46,2,0)</f>
        <v>12921.34489</v>
      </c>
      <c r="E12">
        <f>VLOOKUP(A12,[3]Data!$A$13:$B$56,2,0)</f>
        <v>5.0999999999999996</v>
      </c>
      <c r="F12">
        <f>VLOOKUP(A12,[4]Data!$A$14:$B$55,2,0)</f>
        <v>51.6</v>
      </c>
      <c r="G12">
        <f>VLOOKUP(A12,[5]Data!$A$14:$B$55,2,0)</f>
        <v>16.399999999999999</v>
      </c>
      <c r="H12">
        <f>VLOOKUP(A12,[6]Data!$A$12:$B$55,2,0)</f>
        <v>34.700000000000003</v>
      </c>
      <c r="I12">
        <f>VLOOKUP(A12,[7]Data!$A$13:$B$54,2,0)</f>
        <v>2.9</v>
      </c>
      <c r="J12">
        <f>VLOOKUP(A12,[8]Data!$A$13:$B$54,2,0)</f>
        <v>4.7</v>
      </c>
      <c r="K12">
        <f>VLOOKUP(A12,[9]Data!$A$13:$B$51,2,0)</f>
        <v>1.5</v>
      </c>
      <c r="L12">
        <f>VLOOKUP(A12,[10]Data!$A$12:$B$51,2,0)</f>
        <v>5.4</v>
      </c>
    </row>
    <row r="13" spans="1:12">
      <c r="A13" s="1" t="s">
        <v>25</v>
      </c>
      <c r="B13" s="3" t="s">
        <v>47</v>
      </c>
      <c r="C13" s="2">
        <f>VLOOKUP(A13,[1]Data!$A$10:$B$45,2,0)</f>
        <v>25506.12</v>
      </c>
      <c r="D13" s="2">
        <f>VLOOKUP(A13,[2]Data!$A$12:$B$46,2,0)</f>
        <v>7879.5549799999999</v>
      </c>
      <c r="E13">
        <f>VLOOKUP(A13,[3]Data!$A$13:$B$56,2,0)</f>
        <v>7</v>
      </c>
      <c r="F13">
        <f>VLOOKUP(A13,[4]Data!$A$14:$B$55,2,0)</f>
        <v>68.8</v>
      </c>
      <c r="G13">
        <f>VLOOKUP(A13,[5]Data!$A$14:$B$55,2,0)</f>
        <v>4.7</v>
      </c>
      <c r="H13">
        <f>VLOOKUP(A13,[6]Data!$A$12:$B$55,2,0)</f>
        <v>27.2</v>
      </c>
      <c r="I13">
        <f>VLOOKUP(A13,[7]Data!$A$13:$B$54,2,0)</f>
        <v>0.9</v>
      </c>
      <c r="J13">
        <f>VLOOKUP(A13,[8]Data!$A$13:$B$54,2,0)</f>
        <v>2.2999999999999998</v>
      </c>
      <c r="K13">
        <f>VLOOKUP(A13,[9]Data!$A$13:$B$51,2,0)</f>
        <v>4.3</v>
      </c>
      <c r="L13">
        <f>VLOOKUP(A13,[10]Data!$A$12:$B$51,2,0)</f>
        <v>7.4</v>
      </c>
    </row>
    <row r="14" spans="1:12">
      <c r="A14" s="1" t="s">
        <v>9</v>
      </c>
      <c r="B14" s="3" t="s">
        <v>48</v>
      </c>
      <c r="C14" s="2">
        <f>VLOOKUP(A14,[1]Data!$A$10:$B$45,2,0)</f>
        <v>25411.57</v>
      </c>
      <c r="D14" s="2">
        <f>VLOOKUP(A14,[2]Data!$A$12:$B$46,2,0)</f>
        <v>3349.5447399999998</v>
      </c>
      <c r="E14">
        <f>VLOOKUP(A14,[3]Data!$A$13:$B$56,2,0)</f>
        <v>8.1</v>
      </c>
      <c r="F14">
        <f>VLOOKUP(A14,[4]Data!$A$14:$B$55,2,0)</f>
        <v>67.5</v>
      </c>
      <c r="G14">
        <f>VLOOKUP(A14,[5]Data!$A$14:$B$55,2,0)</f>
        <v>1.2</v>
      </c>
      <c r="H14">
        <f>VLOOKUP(A14,[6]Data!$A$12:$B$55,2,0)</f>
        <v>31.4</v>
      </c>
      <c r="I14">
        <f>VLOOKUP(A14,[7]Data!$A$13:$B$54,2,0)</f>
        <v>2.7</v>
      </c>
      <c r="J14">
        <f>VLOOKUP(A14,[8]Data!$A$13:$B$54,2,0)</f>
        <v>8.1999999999999993</v>
      </c>
      <c r="K14">
        <f>VLOOKUP(A14,[9]Data!$A$13:$B$51,2,0)</f>
        <v>4.9000000000000004</v>
      </c>
      <c r="L14">
        <f>VLOOKUP(A14,[10]Data!$A$12:$B$51,2,0)</f>
        <v>9</v>
      </c>
    </row>
    <row r="15" spans="1:12">
      <c r="A15" s="1" t="s">
        <v>4</v>
      </c>
      <c r="B15" s="3" t="s">
        <v>49</v>
      </c>
      <c r="C15" s="2">
        <f>VLOOKUP(A15,[1]Data!$A$10:$B$45,2,0)</f>
        <v>29277.9</v>
      </c>
      <c r="D15" s="2">
        <f>VLOOKUP(A15,[2]Data!$A$12:$B$46,2,0)</f>
        <v>7738.5859300000002</v>
      </c>
      <c r="E15">
        <f>VLOOKUP(A15,[3]Data!$A$13:$B$56,2,0)</f>
        <v>7.2</v>
      </c>
      <c r="F15">
        <f>VLOOKUP(A15,[4]Data!$A$14:$B$55,2,0)</f>
        <v>65.5</v>
      </c>
      <c r="G15">
        <f>VLOOKUP(A15,[5]Data!$A$14:$B$55,2,0)</f>
        <v>0.2</v>
      </c>
      <c r="H15">
        <f>VLOOKUP(A15,[6]Data!$A$12:$B$55,2,0)</f>
        <v>28.1</v>
      </c>
      <c r="I15">
        <f>VLOOKUP(A15,[7]Data!$A$13:$B$54,2,0)</f>
        <v>2.2999999999999998</v>
      </c>
      <c r="J15">
        <f>VLOOKUP(A15,[8]Data!$A$13:$B$54,2,0)</f>
        <v>4</v>
      </c>
      <c r="K15">
        <f>VLOOKUP(A15,[9]Data!$A$13:$B$51,2,0)</f>
        <v>0.4</v>
      </c>
      <c r="L15">
        <f>VLOOKUP(A15,[10]Data!$A$12:$B$51,2,0)</f>
        <v>3.4</v>
      </c>
    </row>
    <row r="16" spans="1:12">
      <c r="A16" s="1" t="s">
        <v>7</v>
      </c>
      <c r="B16" s="3" t="s">
        <v>50</v>
      </c>
      <c r="C16" s="2">
        <f>VLOOKUP(A16,[1]Data!$A$10:$B$45,2,0)</f>
        <v>18657.98</v>
      </c>
      <c r="D16" s="2">
        <f>VLOOKUP(A16,[2]Data!$A$12:$B$46,2,0)</f>
        <v>5498.6897300000001</v>
      </c>
      <c r="E16">
        <f>VLOOKUP(A16,[3]Data!$A$13:$B$56,2,0)</f>
        <v>5</v>
      </c>
      <c r="F16">
        <f>VLOOKUP(A16,[4]Data!$A$14:$B$55,2,0)</f>
        <v>76.2</v>
      </c>
      <c r="G16">
        <f>VLOOKUP(A16,[5]Data!$A$14:$B$55,2,0)</f>
        <v>8.8000000000000007</v>
      </c>
      <c r="H16">
        <f>VLOOKUP(A16,[6]Data!$A$12:$B$55,2,0)</f>
        <v>50.4</v>
      </c>
      <c r="I16">
        <f>VLOOKUP(A16,[7]Data!$A$13:$B$54,2,0)</f>
        <v>5.9</v>
      </c>
      <c r="J16">
        <f>VLOOKUP(A16,[8]Data!$A$13:$B$54,2,0)</f>
        <v>27.2</v>
      </c>
      <c r="K16">
        <f>VLOOKUP(A16,[9]Data!$A$13:$B$51,2,0)</f>
        <v>1.3</v>
      </c>
      <c r="L16">
        <f>VLOOKUP(A16,[10]Data!$A$12:$B$51,2,0)</f>
        <v>19.3</v>
      </c>
    </row>
    <row r="17" spans="1:12">
      <c r="A17" s="1" t="s">
        <v>16</v>
      </c>
      <c r="B17" s="3" t="s">
        <v>51</v>
      </c>
      <c r="C17" s="2">
        <f>VLOOKUP(A17,[1]Data!$A$10:$B$45,2,0)</f>
        <v>13755.13</v>
      </c>
      <c r="D17" s="2">
        <f>VLOOKUP(A17,[2]Data!$A$12:$B$46,2,0)</f>
        <v>3774.3066100000001</v>
      </c>
      <c r="E17">
        <f>VLOOKUP(A17,[3]Data!$A$13:$B$56,2,0)</f>
        <v>4.7</v>
      </c>
      <c r="F17">
        <f>VLOOKUP(A17,[4]Data!$A$14:$B$55,2,0)</f>
        <v>60.6</v>
      </c>
      <c r="G17">
        <f>VLOOKUP(A17,[5]Data!$A$14:$B$55,2,0)</f>
        <v>0.8</v>
      </c>
      <c r="H17">
        <f>VLOOKUP(A17,[6]Data!$A$12:$B$55,2,0)</f>
        <v>33.299999999999997</v>
      </c>
      <c r="I17">
        <f>VLOOKUP(A17,[7]Data!$A$13:$B$54,2,0)</f>
        <v>7.5</v>
      </c>
      <c r="J17">
        <f>VLOOKUP(A17,[8]Data!$A$13:$B$54,2,0)</f>
        <v>15.3</v>
      </c>
      <c r="K17">
        <f>VLOOKUP(A17,[9]Data!$A$13:$B$51,2,0)</f>
        <v>2</v>
      </c>
      <c r="L17">
        <f>VLOOKUP(A17,[10]Data!$A$12:$B$51,2,0)</f>
        <v>3.7</v>
      </c>
    </row>
    <row r="18" spans="1:12">
      <c r="A18" s="1" t="s">
        <v>6</v>
      </c>
      <c r="B18" s="3" t="s">
        <v>52</v>
      </c>
      <c r="C18" s="2">
        <f>VLOOKUP(A18,[1]Data!$A$10:$B$45,2,0)</f>
        <v>27586.13</v>
      </c>
      <c r="D18" s="2">
        <f>VLOOKUP(A18,[2]Data!$A$12:$B$46,2,0)</f>
        <v>7758.2213599999995</v>
      </c>
      <c r="E18">
        <f>VLOOKUP(A18,[3]Data!$A$13:$B$56,2,0)</f>
        <v>5</v>
      </c>
      <c r="F18">
        <f>VLOOKUP(A18,[4]Data!$A$14:$B$55,2,0)</f>
        <v>84.1</v>
      </c>
      <c r="G18">
        <f>VLOOKUP(A18,[5]Data!$A$14:$B$55,2,0)</f>
        <v>2</v>
      </c>
      <c r="H18">
        <f>VLOOKUP(A18,[6]Data!$A$12:$B$55,2,0)</f>
        <v>37.299999999999997</v>
      </c>
      <c r="I18">
        <f>VLOOKUP(A18,[7]Data!$A$13:$B$54,2,0)</f>
        <v>0.8</v>
      </c>
      <c r="J18">
        <f>VLOOKUP(A18,[8]Data!$A$13:$B$54,2,0)</f>
        <v>6.1</v>
      </c>
      <c r="K18">
        <f>VLOOKUP(A18,[9]Data!$A$13:$B$51,2,0)</f>
        <v>1.6</v>
      </c>
      <c r="L18">
        <f>VLOOKUP(A18,[10]Data!$A$12:$B$51,2,0)</f>
        <v>5.8</v>
      </c>
    </row>
    <row r="19" spans="1:12">
      <c r="A19" s="1" t="s">
        <v>11</v>
      </c>
      <c r="B19" s="3" t="s">
        <v>53</v>
      </c>
      <c r="C19" s="2">
        <f>VLOOKUP(A19,[1]Data!$A$10:$B$45,2,0)</f>
        <v>21218.28</v>
      </c>
      <c r="D19" s="2">
        <f>VLOOKUP(A19,[2]Data!$A$12:$B$46,2,0)</f>
        <v>4220.8357999999998</v>
      </c>
      <c r="E19">
        <f>VLOOKUP(A19,[3]Data!$A$13:$B$56,2,0)</f>
        <v>6.8</v>
      </c>
      <c r="F19">
        <f>VLOOKUP(A19,[4]Data!$A$14:$B$55,2,0)</f>
        <v>73.3</v>
      </c>
      <c r="G19">
        <f>VLOOKUP(A19,[5]Data!$A$14:$B$55,2,0)</f>
        <v>2.4</v>
      </c>
      <c r="H19">
        <f>VLOOKUP(A19,[6]Data!$A$12:$B$55,2,0)</f>
        <v>35.1</v>
      </c>
      <c r="I19">
        <f>VLOOKUP(A19,[7]Data!$A$13:$B$54,2,0)</f>
        <v>5</v>
      </c>
      <c r="J19">
        <f>VLOOKUP(A19,[8]Data!$A$13:$B$54,2,0)</f>
        <v>8.1</v>
      </c>
      <c r="K19">
        <f>VLOOKUP(A19,[9]Data!$A$13:$B$51,2,0)</f>
        <v>3.8</v>
      </c>
      <c r="L19">
        <f>VLOOKUP(A19,[10]Data!$A$12:$B$51,2,0)</f>
        <v>10.6</v>
      </c>
    </row>
    <row r="20" spans="1:12">
      <c r="A20" s="1" t="s">
        <v>13</v>
      </c>
      <c r="B20" s="3" t="s">
        <v>54</v>
      </c>
      <c r="C20" s="2">
        <f>VLOOKUP(A20,[1]Data!$A$10:$B$45,2,0)</f>
        <v>11540.35</v>
      </c>
      <c r="D20" s="2">
        <f>VLOOKUP(A20,[2]Data!$A$12:$B$46,2,0)</f>
        <v>3993.62781</v>
      </c>
      <c r="E20">
        <f>VLOOKUP(A20,[3]Data!$A$13:$B$56,2,0)</f>
        <v>4</v>
      </c>
      <c r="F20">
        <f>VLOOKUP(A20,[4]Data!$A$14:$B$55,2,0)</f>
        <v>46.9</v>
      </c>
      <c r="G20">
        <f>VLOOKUP(A20,[5]Data!$A$14:$B$55,2,0)</f>
        <v>6.2</v>
      </c>
      <c r="H20">
        <f>VLOOKUP(A20,[6]Data!$A$12:$B$55,2,0)</f>
        <v>55.3</v>
      </c>
      <c r="I20">
        <f>VLOOKUP(A20,[7]Data!$A$13:$B$54,2,0)</f>
        <v>14.9</v>
      </c>
      <c r="J20">
        <f>VLOOKUP(A20,[8]Data!$A$13:$B$54,2,0)</f>
        <v>12.2</v>
      </c>
      <c r="K20">
        <f>VLOOKUP(A20,[9]Data!$A$13:$B$51,2,0)</f>
        <v>1.2</v>
      </c>
      <c r="L20">
        <f>VLOOKUP(A20,[10]Data!$A$12:$B$51,2,0)</f>
        <v>7.4</v>
      </c>
    </row>
    <row r="21" spans="1:12">
      <c r="A21" s="1" t="s">
        <v>14</v>
      </c>
      <c r="B21" s="3" t="s">
        <v>55</v>
      </c>
      <c r="C21" s="2">
        <f>VLOOKUP(A21,[1]Data!$A$10:$B$45,2,0)</f>
        <v>13220.59</v>
      </c>
      <c r="D21" s="2">
        <f>VLOOKUP(A21,[2]Data!$A$12:$B$46,2,0)</f>
        <v>6712.0227999999997</v>
      </c>
      <c r="E21">
        <f>VLOOKUP(A21,[3]Data!$A$13:$B$56,2,0)</f>
        <v>5.9</v>
      </c>
      <c r="F21">
        <f>VLOOKUP(A21,[4]Data!$A$14:$B$55,2,0)</f>
        <v>44</v>
      </c>
      <c r="G21">
        <f>VLOOKUP(A21,[5]Data!$A$14:$B$55,2,0)</f>
        <v>2.2000000000000002</v>
      </c>
      <c r="H21">
        <f>VLOOKUP(A21,[6]Data!$A$12:$B$55,2,0)</f>
        <v>48.8</v>
      </c>
      <c r="I21">
        <f>VLOOKUP(A21,[7]Data!$A$13:$B$54,2,0)</f>
        <v>6.9</v>
      </c>
      <c r="J21">
        <f>VLOOKUP(A21,[8]Data!$A$13:$B$54,2,0)</f>
        <v>15.2</v>
      </c>
      <c r="K21">
        <f>VLOOKUP(A21,[9]Data!$A$13:$B$51,2,0)</f>
        <v>0.9</v>
      </c>
      <c r="L21">
        <f>VLOOKUP(A21,[10]Data!$A$12:$B$51,2,0)</f>
        <v>6.2</v>
      </c>
    </row>
    <row r="22" spans="1:12">
      <c r="A22" s="1" t="s">
        <v>15</v>
      </c>
      <c r="B22" s="3" t="s">
        <v>56</v>
      </c>
      <c r="C22" s="2">
        <f>VLOOKUP(A22,[1]Data!$A$10:$B$45,2,0)</f>
        <v>33228.379999999997</v>
      </c>
      <c r="D22" s="2">
        <f>VLOOKUP(A22,[2]Data!$A$12:$B$46,2,0)</f>
        <v>12169.819740000001</v>
      </c>
      <c r="E22">
        <f>VLOOKUP(A22,[3]Data!$A$13:$B$56,2,0)</f>
        <v>4.7</v>
      </c>
      <c r="F22">
        <f>VLOOKUP(A22,[4]Data!$A$14:$B$55,2,0)</f>
        <v>68.599999999999994</v>
      </c>
      <c r="G22">
        <f>VLOOKUP(A22,[5]Data!$A$14:$B$55,2,0)</f>
        <v>0.3</v>
      </c>
      <c r="H22">
        <f>VLOOKUP(A22,[6]Data!$A$12:$B$55,2,0)</f>
        <v>19.7</v>
      </c>
      <c r="I22">
        <f>VLOOKUP(A22,[7]Data!$A$13:$B$54,2,0)</f>
        <v>2.2000000000000002</v>
      </c>
      <c r="J22">
        <f>VLOOKUP(A22,[8]Data!$A$13:$B$54,2,0)</f>
        <v>3.1</v>
      </c>
      <c r="K22">
        <f>VLOOKUP(A22,[9]Data!$A$13:$B$51,2,0)</f>
        <v>1.6</v>
      </c>
      <c r="L22">
        <f>VLOOKUP(A22,[10]Data!$A$12:$B$51,2,0)</f>
        <v>5.5</v>
      </c>
    </row>
    <row r="23" spans="1:12">
      <c r="A23" s="1" t="s">
        <v>17</v>
      </c>
      <c r="B23" s="3" t="s">
        <v>57</v>
      </c>
      <c r="C23" s="2">
        <f>VLOOKUP(A23,[1]Data!$A$10:$B$45,2,0)</f>
        <v>21755.94</v>
      </c>
      <c r="D23" s="2">
        <f>VLOOKUP(A23,[2]Data!$A$12:$B$46,2,0)</f>
        <v>5951.2196599999997</v>
      </c>
      <c r="E23">
        <f>VLOOKUP(A23,[3]Data!$A$13:$B$56,2,0)</f>
        <v>5.3</v>
      </c>
      <c r="F23">
        <f>VLOOKUP(A23,[4]Data!$A$14:$B$55,2,0)</f>
        <v>74.900000000000006</v>
      </c>
      <c r="G23">
        <f>VLOOKUP(A23,[5]Data!$A$14:$B$55,2,0)</f>
        <v>0.2</v>
      </c>
      <c r="H23">
        <f>VLOOKUP(A23,[6]Data!$A$12:$B$55,2,0)</f>
        <v>13.9</v>
      </c>
      <c r="I23">
        <f>VLOOKUP(A23,[7]Data!$A$13:$B$54,2,0)</f>
        <v>1.2</v>
      </c>
      <c r="J23">
        <f>VLOOKUP(A23,[8]Data!$A$13:$B$54,2,0)</f>
        <v>4.5</v>
      </c>
      <c r="K23">
        <f>VLOOKUP(A23,[9]Data!$A$13:$B$51,2,0)</f>
        <v>0.7</v>
      </c>
      <c r="L23">
        <f>VLOOKUP(A23,[10]Data!$A$12:$B$51,2,0)</f>
        <v>3.7</v>
      </c>
    </row>
    <row r="24" spans="1:12">
      <c r="A24" s="1" t="s">
        <v>18</v>
      </c>
      <c r="B24" s="3" t="s">
        <v>58</v>
      </c>
      <c r="C24" s="2">
        <f>VLOOKUP(A24,[1]Data!$A$10:$B$45,2,0)</f>
        <v>32153.47</v>
      </c>
      <c r="D24" s="2">
        <f>VLOOKUP(A24,[2]Data!$A$12:$B$46,2,0)</f>
        <v>8490.4657599999991</v>
      </c>
      <c r="E24">
        <f>VLOOKUP(A24,[3]Data!$A$13:$B$56,2,0)</f>
        <v>7.6</v>
      </c>
      <c r="F24">
        <f>VLOOKUP(A24,[4]Data!$A$14:$B$55,2,0)</f>
        <v>75.599999999999994</v>
      </c>
      <c r="G24">
        <f>VLOOKUP(A24,[5]Data!$A$14:$B$55,2,0)</f>
        <v>0.2</v>
      </c>
      <c r="H24">
        <f>VLOOKUP(A24,[6]Data!$A$12:$B$55,2,0)</f>
        <v>21.5</v>
      </c>
      <c r="I24">
        <f>VLOOKUP(A24,[7]Data!$A$13:$B$54,2,0)</f>
        <v>1.3</v>
      </c>
      <c r="J24">
        <f>VLOOKUP(A24,[8]Data!$A$13:$B$54,2,0)</f>
        <v>2.1</v>
      </c>
      <c r="K24">
        <f>VLOOKUP(A24,[9]Data!$A$13:$B$51,2,0)</f>
        <v>1</v>
      </c>
      <c r="L24">
        <f>VLOOKUP(A24,[10]Data!$A$12:$B$51,2,0)</f>
        <v>3.8</v>
      </c>
    </row>
    <row r="25" spans="1:12">
      <c r="A25" s="1" t="s">
        <v>20</v>
      </c>
      <c r="B25" s="3" t="s">
        <v>59</v>
      </c>
      <c r="C25" s="2">
        <f>VLOOKUP(A25,[1]Data!$A$10:$B$45,2,0)</f>
        <v>16413.3</v>
      </c>
      <c r="D25" s="2">
        <f>VLOOKUP(A25,[2]Data!$A$12:$B$46,2,0)</f>
        <v>7992.2105899999997</v>
      </c>
      <c r="E25">
        <f>VLOOKUP(A25,[3]Data!$A$13:$B$56,2,0)</f>
        <v>4.8</v>
      </c>
      <c r="F25">
        <f>VLOOKUP(A25,[4]Data!$A$14:$B$55,2,0)</f>
        <v>59.1</v>
      </c>
      <c r="G25">
        <f>VLOOKUP(A25,[5]Data!$A$14:$B$55,2,0)</f>
        <v>4.2</v>
      </c>
      <c r="H25">
        <f>VLOOKUP(A25,[6]Data!$A$12:$B$55,2,0)</f>
        <v>31.7</v>
      </c>
      <c r="I25">
        <f>VLOOKUP(A25,[7]Data!$A$13:$B$54,2,0)</f>
        <v>8.6</v>
      </c>
      <c r="J25">
        <f>VLOOKUP(A25,[8]Data!$A$13:$B$54,2,0)</f>
        <v>5.5</v>
      </c>
      <c r="K25">
        <f>VLOOKUP(A25,[9]Data!$A$13:$B$51,2,0)</f>
        <v>3.8</v>
      </c>
      <c r="L25">
        <f>VLOOKUP(A25,[10]Data!$A$12:$B$51,2,0)</f>
        <v>3.9</v>
      </c>
    </row>
    <row r="26" spans="1:12">
      <c r="A26" s="1" t="s">
        <v>21</v>
      </c>
      <c r="B26" s="3" t="s">
        <v>60</v>
      </c>
      <c r="C26" s="2">
        <f>VLOOKUP(A26,[1]Data!$A$10:$B$45,2,0)</f>
        <v>15524.92</v>
      </c>
      <c r="D26" s="2">
        <f>VLOOKUP(A26,[2]Data!$A$12:$B$46,2,0)</f>
        <v>4297.4168799999998</v>
      </c>
      <c r="E26">
        <f>VLOOKUP(A26,[3]Data!$A$13:$B$56,2,0)</f>
        <v>6.3</v>
      </c>
      <c r="F26">
        <f>VLOOKUP(A26,[4]Data!$A$14:$B$55,2,0)</f>
        <v>49.3</v>
      </c>
      <c r="G26">
        <f>VLOOKUP(A26,[5]Data!$A$14:$B$55,2,0)</f>
        <v>2.1</v>
      </c>
      <c r="H26">
        <f>VLOOKUP(A26,[6]Data!$A$12:$B$55,2,0)</f>
        <v>34.700000000000003</v>
      </c>
      <c r="I26">
        <f>VLOOKUP(A26,[7]Data!$A$13:$B$54,2,0)</f>
        <v>4.0999999999999996</v>
      </c>
      <c r="J26">
        <f>VLOOKUP(A26,[8]Data!$A$13:$B$54,2,0)</f>
        <v>9.6</v>
      </c>
      <c r="K26">
        <f>VLOOKUP(A26,[9]Data!$A$13:$B$51,2,0)</f>
        <v>2.8</v>
      </c>
      <c r="L26">
        <f>VLOOKUP(A26,[10]Data!$A$12:$B$51,2,0)</f>
        <v>7</v>
      </c>
    </row>
    <row r="27" spans="1:12">
      <c r="A27" s="1" t="s">
        <v>22</v>
      </c>
      <c r="B27" s="3" t="s">
        <v>61</v>
      </c>
      <c r="C27" s="2">
        <f>VLOOKUP(A27,[1]Data!$A$10:$B$45,2,0)</f>
        <v>12624.31</v>
      </c>
      <c r="D27" s="2">
        <f>VLOOKUP(A27,[2]Data!$A$12:$B$46,2,0)</f>
        <v>3354.29331</v>
      </c>
      <c r="E27">
        <f>VLOOKUP(A27,[3]Data!$A$13:$B$56,2,0)</f>
        <v>4.7</v>
      </c>
      <c r="F27">
        <f>VLOOKUP(A27,[4]Data!$A$14:$B$55,2,0)</f>
        <v>70.599999999999994</v>
      </c>
      <c r="G27">
        <f>VLOOKUP(A27,[5]Data!$A$14:$B$55,2,0)</f>
        <v>4.9000000000000004</v>
      </c>
      <c r="H27">
        <f>VLOOKUP(A27,[6]Data!$A$12:$B$55,2,0)</f>
        <v>45.9</v>
      </c>
      <c r="I27">
        <f>VLOOKUP(A27,[7]Data!$A$13:$B$54,2,0)</f>
        <v>16.100000000000001</v>
      </c>
      <c r="J27">
        <f>VLOOKUP(A27,[8]Data!$A$13:$B$54,2,0)</f>
        <v>34.1</v>
      </c>
      <c r="K27">
        <f>VLOOKUP(A27,[9]Data!$A$13:$B$51,2,0)</f>
        <v>0.2</v>
      </c>
      <c r="L27">
        <f>VLOOKUP(A27,[10]Data!$A$12:$B$51,2,0)</f>
        <v>4.2</v>
      </c>
    </row>
    <row r="28" spans="1:12">
      <c r="A28" s="1" t="s">
        <v>24</v>
      </c>
      <c r="B28" s="3" t="s">
        <v>62</v>
      </c>
      <c r="C28" s="2">
        <f>VLOOKUP(A28,[1]Data!$A$10:$B$45,2,0)</f>
        <v>13193.12</v>
      </c>
      <c r="D28" s="2">
        <f>VLOOKUP(A28,[2]Data!$A$12:$B$46,2,0)</f>
        <v>5633.6384799999996</v>
      </c>
      <c r="E28">
        <f>VLOOKUP(A28,[3]Data!$A$13:$B$56,2,0)</f>
        <v>7.3</v>
      </c>
      <c r="F28">
        <f>VLOOKUP(A28,[4]Data!$A$14:$B$55,2,0)</f>
        <v>66.599999999999994</v>
      </c>
      <c r="G28">
        <f>VLOOKUP(A28,[5]Data!$A$14:$B$55,2,0)</f>
        <v>2.6</v>
      </c>
      <c r="H28">
        <f>VLOOKUP(A28,[6]Data!$A$12:$B$55,2,0)</f>
        <v>31.5</v>
      </c>
      <c r="I28">
        <f>VLOOKUP(A28,[7]Data!$A$13:$B$54,2,0)</f>
        <v>3.7</v>
      </c>
      <c r="J28">
        <f>VLOOKUP(A28,[8]Data!$A$13:$B$54,2,0)</f>
        <v>6.3</v>
      </c>
      <c r="K28">
        <f>VLOOKUP(A28,[9]Data!$A$13:$B$51,2,0)</f>
        <v>1.4</v>
      </c>
      <c r="L28">
        <f>VLOOKUP(A28,[10]Data!$A$12:$B$51,2,0)</f>
        <v>6.5</v>
      </c>
    </row>
    <row r="29" spans="1:12">
      <c r="A29" s="1" t="s">
        <v>23</v>
      </c>
      <c r="B29" s="3" t="s">
        <v>63</v>
      </c>
      <c r="C29" s="2">
        <f>VLOOKUP(A29,[1]Data!$A$10:$B$45,2,0)</f>
        <v>15188.28</v>
      </c>
      <c r="D29" s="2">
        <f>VLOOKUP(A29,[2]Data!$A$12:$B$46,2,0)</f>
        <v>5925.0965200000001</v>
      </c>
      <c r="E29">
        <f>VLOOKUP(A29,[3]Data!$A$13:$B$56,2,0)</f>
        <v>6.6</v>
      </c>
      <c r="F29">
        <f>VLOOKUP(A29,[4]Data!$A$14:$B$55,2,0)</f>
        <v>65.400000000000006</v>
      </c>
      <c r="G29">
        <f>VLOOKUP(A29,[5]Data!$A$14:$B$55,2,0)</f>
        <v>3.3</v>
      </c>
      <c r="H29">
        <f>VLOOKUP(A29,[6]Data!$A$12:$B$55,2,0)</f>
        <v>33.1</v>
      </c>
      <c r="I29">
        <f>VLOOKUP(A29,[7]Data!$A$13:$B$54,2,0)</f>
        <v>4.8</v>
      </c>
      <c r="J29">
        <f>VLOOKUP(A29,[8]Data!$A$13:$B$54,2,0)</f>
        <v>5.3</v>
      </c>
      <c r="K29">
        <f>VLOOKUP(A29,[9]Data!$A$13:$B$51,2,0)</f>
        <v>4.3</v>
      </c>
      <c r="L29">
        <f>VLOOKUP(A29,[10]Data!$A$12:$B$51,2,0)</f>
        <v>5.0999999999999996</v>
      </c>
    </row>
    <row r="30" spans="1:12">
      <c r="A30" s="1" t="s">
        <v>8</v>
      </c>
      <c r="B30" s="3" t="s">
        <v>64</v>
      </c>
      <c r="C30" s="2">
        <f>VLOOKUP(A30,[1]Data!$A$10:$B$45,2,0)</f>
        <v>22923.73</v>
      </c>
      <c r="D30" s="2">
        <f>VLOOKUP(A30,[2]Data!$A$12:$B$46,2,0)</f>
        <v>4585.2050200000003</v>
      </c>
      <c r="E30">
        <f>VLOOKUP(A30,[3]Data!$A$13:$B$56,2,0)</f>
        <v>6</v>
      </c>
      <c r="F30">
        <f>VLOOKUP(A30,[4]Data!$A$14:$B$55,2,0)</f>
        <v>73.599999999999994</v>
      </c>
      <c r="G30">
        <f>VLOOKUP(A30,[5]Data!$A$14:$B$55,2,0)</f>
        <v>0.2</v>
      </c>
      <c r="H30">
        <f>VLOOKUP(A30,[6]Data!$A$12:$B$55,2,0)</f>
        <v>35.9</v>
      </c>
      <c r="I30">
        <f>VLOOKUP(A30,[7]Data!$A$13:$B$54,2,0)</f>
        <v>1.5</v>
      </c>
      <c r="J30">
        <f>VLOOKUP(A30,[8]Data!$A$13:$B$54,2,0)</f>
        <v>8.1999999999999993</v>
      </c>
      <c r="K30">
        <f>VLOOKUP(A30,[9]Data!$A$13:$B$51,2,0)</f>
        <v>4.4000000000000004</v>
      </c>
      <c r="L30">
        <f>VLOOKUP(A30,[10]Data!$A$12:$B$51,2,0)</f>
        <v>15.3</v>
      </c>
    </row>
    <row r="31" spans="1:12">
      <c r="A31" s="1" t="s">
        <v>26</v>
      </c>
      <c r="B31" s="3" t="s">
        <v>65</v>
      </c>
      <c r="C31" s="2">
        <f>VLOOKUP(A31,[1]Data!$A$10:$B$45,2,0)</f>
        <v>27594.080000000002</v>
      </c>
      <c r="D31" s="2">
        <f>VLOOKUP(A31,[2]Data!$A$12:$B$46,2,0)</f>
        <v>4275.1402099999996</v>
      </c>
      <c r="E31">
        <f>VLOOKUP(A31,[3]Data!$A$13:$B$56,2,0)</f>
        <v>7</v>
      </c>
      <c r="F31">
        <f>VLOOKUP(A31,[4]Data!$A$14:$B$55,2,0)</f>
        <v>76.099999999999994</v>
      </c>
      <c r="G31">
        <f>VLOOKUP(A31,[5]Data!$A$14:$B$55,2,0)</f>
        <v>1.5</v>
      </c>
      <c r="H31">
        <f>VLOOKUP(A31,[6]Data!$A$12:$B$55,2,0)</f>
        <v>20.2</v>
      </c>
      <c r="I31">
        <f>VLOOKUP(A31,[7]Data!$A$13:$B$54,2,0)</f>
        <v>2.9</v>
      </c>
      <c r="J31">
        <f>VLOOKUP(A31,[8]Data!$A$13:$B$54,2,0)</f>
        <v>1.3</v>
      </c>
      <c r="K31">
        <f>VLOOKUP(A31,[9]Data!$A$13:$B$51,2,0)</f>
        <v>3.4</v>
      </c>
      <c r="L31">
        <f>VLOOKUP(A31,[10]Data!$A$12:$B$51,2,0)</f>
        <v>6.3</v>
      </c>
    </row>
    <row r="32" spans="1:12">
      <c r="A32" s="1" t="s">
        <v>27</v>
      </c>
      <c r="B32" s="3" t="s">
        <v>66</v>
      </c>
      <c r="C32" s="2">
        <f>VLOOKUP(A32,[1]Data!$A$10:$B$45,2,0)</f>
        <v>29418.92</v>
      </c>
      <c r="D32" s="2">
        <f>VLOOKUP(A32,[2]Data!$A$12:$B$46,2,0)</f>
        <v>4505.2198399999997</v>
      </c>
      <c r="E32">
        <f>VLOOKUP(A32,[3]Data!$A$13:$B$56,2,0)</f>
        <v>7.5</v>
      </c>
      <c r="F32">
        <f>VLOOKUP(A32,[4]Data!$A$14:$B$55,2,0)</f>
        <v>73.2</v>
      </c>
      <c r="G32">
        <f>VLOOKUP(A32,[5]Data!$A$14:$B$55,2,0)</f>
        <v>4.5</v>
      </c>
      <c r="H32">
        <f>VLOOKUP(A32,[6]Data!$A$12:$B$55,2,0)</f>
        <v>34.6</v>
      </c>
      <c r="I32">
        <f>VLOOKUP(A32,[7]Data!$A$13:$B$54,2,0)</f>
        <v>1.9</v>
      </c>
      <c r="J32">
        <f>VLOOKUP(A32,[8]Data!$A$13:$B$54,2,0)</f>
        <v>5.9</v>
      </c>
      <c r="K32">
        <f>VLOOKUP(A32,[9]Data!$A$13:$B$51,2,0)</f>
        <v>0.3</v>
      </c>
      <c r="L32">
        <f>VLOOKUP(A32,[10]Data!$A$12:$B$51,2,0)</f>
        <v>4</v>
      </c>
    </row>
  </sheetData>
  <autoFilter ref="A4:L32">
    <filterColumn colId="1"/>
    <sortState ref="A5:K36">
      <sortCondition ref="A4:A36"/>
    </sortState>
  </autoFilter>
  <hyperlinks>
    <hyperlink ref="A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7"/>
  <sheetViews>
    <sheetView zoomScale="60" zoomScaleNormal="60" workbookViewId="0">
      <selection activeCell="O5" sqref="O5"/>
    </sheetView>
  </sheetViews>
  <sheetFormatPr defaultRowHeight="15"/>
  <cols>
    <col min="1" max="1" width="17" bestFit="1" customWidth="1"/>
    <col min="2" max="2" width="8.7109375" customWidth="1"/>
    <col min="3" max="12" width="10.5703125" customWidth="1"/>
  </cols>
  <sheetData>
    <row r="1" spans="1:32">
      <c r="A1" s="9" t="s">
        <v>38</v>
      </c>
      <c r="B1" s="10" t="s">
        <v>95</v>
      </c>
      <c r="C1" s="10" t="s">
        <v>96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  <c r="K1" s="10" t="s">
        <v>104</v>
      </c>
      <c r="L1" s="10" t="s">
        <v>105</v>
      </c>
      <c r="T1" t="s">
        <v>119</v>
      </c>
      <c r="V1" s="10" t="s">
        <v>95</v>
      </c>
      <c r="W1" s="10" t="s">
        <v>96</v>
      </c>
      <c r="X1" s="10" t="s">
        <v>97</v>
      </c>
      <c r="Y1" s="10" t="s">
        <v>98</v>
      </c>
      <c r="Z1" s="10" t="s">
        <v>99</v>
      </c>
      <c r="AA1" s="10" t="s">
        <v>100</v>
      </c>
      <c r="AB1" s="10" t="s">
        <v>101</v>
      </c>
      <c r="AC1" s="10" t="s">
        <v>102</v>
      </c>
      <c r="AD1" s="10" t="s">
        <v>103</v>
      </c>
      <c r="AE1" s="10" t="s">
        <v>104</v>
      </c>
      <c r="AF1" s="10" t="s">
        <v>105</v>
      </c>
    </row>
    <row r="2" spans="1:32">
      <c r="A2" s="6" t="s">
        <v>19</v>
      </c>
      <c r="B2" s="7" t="s">
        <v>39</v>
      </c>
      <c r="C2" s="11">
        <v>28902.67</v>
      </c>
      <c r="D2" s="11">
        <v>5305.7728399999996</v>
      </c>
      <c r="E2" s="8">
        <v>8.1999999999999993</v>
      </c>
      <c r="F2" s="8">
        <v>71.7</v>
      </c>
      <c r="G2" s="8">
        <v>0.1</v>
      </c>
      <c r="H2" s="8">
        <v>20.100000000000001</v>
      </c>
      <c r="I2" s="8">
        <v>3.2</v>
      </c>
      <c r="J2" s="8">
        <v>2.8</v>
      </c>
      <c r="K2" s="8">
        <v>1</v>
      </c>
      <c r="L2" s="8">
        <v>4.9000000000000004</v>
      </c>
      <c r="V2" s="7" t="s">
        <v>39</v>
      </c>
      <c r="W2" s="21">
        <f>(C2-C$31)/C$32</f>
        <v>1.135642866708872</v>
      </c>
      <c r="X2" s="21">
        <f t="shared" ref="X2:AF17" si="0">(D2-D$31)/D$32</f>
        <v>-0.40211204197880823</v>
      </c>
      <c r="Y2" s="21">
        <f t="shared" si="0"/>
        <v>1.4134748163195521</v>
      </c>
      <c r="Z2" s="21">
        <f t="shared" si="0"/>
        <v>0.47791762821291167</v>
      </c>
      <c r="AA2" s="21">
        <f t="shared" si="0"/>
        <v>-0.78271027256684356</v>
      </c>
      <c r="AB2" s="21">
        <f t="shared" si="0"/>
        <v>-1.2102063312946514</v>
      </c>
      <c r="AC2" s="21">
        <f t="shared" si="0"/>
        <v>-0.33373550200737162</v>
      </c>
      <c r="AD2" s="21">
        <f t="shared" si="0"/>
        <v>-0.75555541101383861</v>
      </c>
      <c r="AE2" s="21">
        <f t="shared" si="0"/>
        <v>-0.65007352627868442</v>
      </c>
      <c r="AF2" s="21">
        <f t="shared" si="0"/>
        <v>-0.45867790188125951</v>
      </c>
    </row>
    <row r="3" spans="1:32">
      <c r="A3" s="6" t="s">
        <v>70</v>
      </c>
      <c r="B3" s="7" t="s">
        <v>40</v>
      </c>
      <c r="C3" s="11">
        <v>26327.79</v>
      </c>
      <c r="D3" s="11">
        <v>6480.8548700000001</v>
      </c>
      <c r="E3" s="8">
        <v>7.6</v>
      </c>
      <c r="F3" s="8">
        <v>74.900000000000006</v>
      </c>
      <c r="G3" s="8">
        <v>1.8</v>
      </c>
      <c r="H3" s="8">
        <v>24.5</v>
      </c>
      <c r="I3" s="8">
        <v>2.2000000000000002</v>
      </c>
      <c r="J3" s="8">
        <v>4.9000000000000004</v>
      </c>
      <c r="K3" s="8">
        <v>4.2</v>
      </c>
      <c r="L3" s="8">
        <v>6</v>
      </c>
      <c r="V3" s="7" t="s">
        <v>40</v>
      </c>
      <c r="W3" s="21">
        <f t="shared" ref="W3:W29" si="1">(C3-C$31)/C$32</f>
        <v>0.76433943226386991</v>
      </c>
      <c r="X3" s="21">
        <f t="shared" si="0"/>
        <v>4.7762984097673267E-2</v>
      </c>
      <c r="Y3" s="21">
        <f t="shared" si="0"/>
        <v>0.99687171256221063</v>
      </c>
      <c r="Z3" s="21">
        <f t="shared" si="0"/>
        <v>0.80306128415730693</v>
      </c>
      <c r="AA3" s="21">
        <f t="shared" si="0"/>
        <v>-0.28127004411217671</v>
      </c>
      <c r="AB3" s="21">
        <f t="shared" si="0"/>
        <v>-0.80669504573172568</v>
      </c>
      <c r="AC3" s="21">
        <f t="shared" si="0"/>
        <v>-0.58766468831732832</v>
      </c>
      <c r="AD3" s="21">
        <f t="shared" si="0"/>
        <v>-0.48482623266153074</v>
      </c>
      <c r="AE3" s="21">
        <f t="shared" si="0"/>
        <v>1.1476606698500234</v>
      </c>
      <c r="AF3" s="21">
        <f t="shared" si="0"/>
        <v>-0.1548654421405542</v>
      </c>
    </row>
    <row r="4" spans="1:32">
      <c r="A4" s="6" t="s">
        <v>71</v>
      </c>
      <c r="B4" s="7" t="s">
        <v>41</v>
      </c>
      <c r="C4" s="11">
        <v>10771.12</v>
      </c>
      <c r="D4" s="11">
        <v>5897.3329400000002</v>
      </c>
      <c r="E4" s="8">
        <v>5</v>
      </c>
      <c r="F4" s="8">
        <v>66.3</v>
      </c>
      <c r="G4" s="8">
        <v>1.9</v>
      </c>
      <c r="H4" s="8">
        <v>32.1</v>
      </c>
      <c r="I4" s="8">
        <v>10.1</v>
      </c>
      <c r="J4" s="8">
        <v>20.9</v>
      </c>
      <c r="K4" s="8">
        <v>0.6</v>
      </c>
      <c r="L4" s="8">
        <v>5.2</v>
      </c>
      <c r="V4" s="7" t="s">
        <v>41</v>
      </c>
      <c r="W4" s="21">
        <f t="shared" si="1"/>
        <v>-1.4789670517383116</v>
      </c>
      <c r="X4" s="21">
        <f t="shared" si="0"/>
        <v>-0.17563583979119909</v>
      </c>
      <c r="Y4" s="21">
        <f t="shared" si="0"/>
        <v>-0.8084084037196031</v>
      </c>
      <c r="Z4" s="21">
        <f t="shared" si="0"/>
        <v>-7.0762291193255389E-2</v>
      </c>
      <c r="AA4" s="21">
        <f t="shared" si="0"/>
        <v>-0.25177356008543161</v>
      </c>
      <c r="AB4" s="21">
        <f t="shared" si="0"/>
        <v>-0.10972100703212655</v>
      </c>
      <c r="AC4" s="21">
        <f t="shared" si="0"/>
        <v>1.4183758835313294</v>
      </c>
      <c r="AD4" s="21">
        <f t="shared" si="0"/>
        <v>1.5778722690703375</v>
      </c>
      <c r="AE4" s="21">
        <f t="shared" si="0"/>
        <v>-0.87479030079477282</v>
      </c>
      <c r="AF4" s="21">
        <f t="shared" si="0"/>
        <v>-0.37581995831561266</v>
      </c>
    </row>
    <row r="5" spans="1:32">
      <c r="A5" s="6" t="s">
        <v>72</v>
      </c>
      <c r="B5" s="7" t="s">
        <v>46</v>
      </c>
      <c r="C5" s="11">
        <v>13644.76</v>
      </c>
      <c r="D5" s="11">
        <v>3094.4749700000002</v>
      </c>
      <c r="E5" s="8">
        <v>6.6</v>
      </c>
      <c r="F5" s="8">
        <v>60.5</v>
      </c>
      <c r="G5" s="8">
        <v>1.4</v>
      </c>
      <c r="H5" s="8">
        <v>52.9</v>
      </c>
      <c r="I5" s="8">
        <v>6.2</v>
      </c>
      <c r="J5" s="8">
        <v>5.5</v>
      </c>
      <c r="K5" s="8">
        <v>6.9</v>
      </c>
      <c r="L5" s="8">
        <v>8.4</v>
      </c>
      <c r="V5" s="7" t="s">
        <v>46</v>
      </c>
      <c r="W5" s="21">
        <f t="shared" si="1"/>
        <v>-1.0645817594689488</v>
      </c>
      <c r="X5" s="21">
        <f t="shared" si="0"/>
        <v>-1.248697779426531</v>
      </c>
      <c r="Y5" s="21">
        <f t="shared" si="0"/>
        <v>0.30253320629997449</v>
      </c>
      <c r="Z5" s="21">
        <f t="shared" si="0"/>
        <v>-0.66008516759247093</v>
      </c>
      <c r="AA5" s="21">
        <f t="shared" si="0"/>
        <v>-0.3992559802191572</v>
      </c>
      <c r="AB5" s="21">
        <f t="shared" si="0"/>
        <v>1.7977868883562496</v>
      </c>
      <c r="AC5" s="21">
        <f t="shared" si="0"/>
        <v>0.42805205692249848</v>
      </c>
      <c r="AD5" s="21">
        <f t="shared" si="0"/>
        <v>-0.40747503884658576</v>
      </c>
      <c r="AE5" s="21">
        <f t="shared" si="0"/>
        <v>2.6644988978336208</v>
      </c>
      <c r="AF5" s="21">
        <f t="shared" si="0"/>
        <v>0.5079981063846214</v>
      </c>
    </row>
    <row r="6" spans="1:32">
      <c r="A6" s="6" t="s">
        <v>73</v>
      </c>
      <c r="B6" s="7" t="s">
        <v>42</v>
      </c>
      <c r="C6" s="11">
        <v>23706.86</v>
      </c>
      <c r="D6" s="11">
        <v>6604.9836500000001</v>
      </c>
      <c r="E6" s="8">
        <v>2.7</v>
      </c>
      <c r="F6" s="8">
        <v>77.8</v>
      </c>
      <c r="G6" s="8">
        <v>1.4</v>
      </c>
      <c r="H6" s="8">
        <v>49.5</v>
      </c>
      <c r="I6" s="8">
        <v>1.1000000000000001</v>
      </c>
      <c r="J6" s="8">
        <v>11.8</v>
      </c>
      <c r="K6" s="8">
        <v>0.5</v>
      </c>
      <c r="L6" s="8">
        <v>8.4</v>
      </c>
      <c r="V6" s="7" t="s">
        <v>42</v>
      </c>
      <c r="W6" s="21">
        <f t="shared" si="1"/>
        <v>0.38639548519063133</v>
      </c>
      <c r="X6" s="21">
        <f t="shared" si="0"/>
        <v>9.528514571165167E-2</v>
      </c>
      <c r="Y6" s="21">
        <f t="shared" si="0"/>
        <v>-2.405386968122746</v>
      </c>
      <c r="Z6" s="21">
        <f t="shared" si="0"/>
        <v>1.0977227223569139</v>
      </c>
      <c r="AA6" s="21">
        <f t="shared" si="0"/>
        <v>-0.3992559802191572</v>
      </c>
      <c r="AB6" s="21">
        <f t="shared" si="0"/>
        <v>1.4859827131485344</v>
      </c>
      <c r="AC6" s="21">
        <f t="shared" si="0"/>
        <v>-0.86698679325828065</v>
      </c>
      <c r="AD6" s="21">
        <f t="shared" si="0"/>
        <v>0.40471249621033761</v>
      </c>
      <c r="AE6" s="21">
        <f t="shared" si="0"/>
        <v>-0.93096949442379495</v>
      </c>
      <c r="AF6" s="21">
        <f t="shared" si="0"/>
        <v>0.5079981063846214</v>
      </c>
    </row>
    <row r="7" spans="1:32">
      <c r="A7" s="6" t="s">
        <v>74</v>
      </c>
      <c r="B7" s="7" t="s">
        <v>43</v>
      </c>
      <c r="C7" s="11">
        <v>15952.61</v>
      </c>
      <c r="D7" s="11">
        <v>7953.2067399999996</v>
      </c>
      <c r="E7" s="8">
        <v>7.6</v>
      </c>
      <c r="F7" s="8">
        <v>62</v>
      </c>
      <c r="G7" s="8">
        <v>0.3</v>
      </c>
      <c r="H7" s="8">
        <v>23.7</v>
      </c>
      <c r="I7" s="8">
        <v>2.2999999999999998</v>
      </c>
      <c r="J7" s="8">
        <v>3</v>
      </c>
      <c r="K7" s="8">
        <v>0.3</v>
      </c>
      <c r="L7" s="8">
        <v>2.2000000000000002</v>
      </c>
      <c r="V7" s="7" t="s">
        <v>43</v>
      </c>
      <c r="W7" s="21">
        <f t="shared" si="1"/>
        <v>-0.73178464613399763</v>
      </c>
      <c r="X7" s="21">
        <f t="shared" si="0"/>
        <v>0.61144647086668269</v>
      </c>
      <c r="Y7" s="21">
        <f t="shared" si="0"/>
        <v>0.99687171256221063</v>
      </c>
      <c r="Z7" s="21">
        <f t="shared" si="0"/>
        <v>-0.50767407886853588</v>
      </c>
      <c r="AA7" s="21">
        <f t="shared" si="0"/>
        <v>-0.72371730451335337</v>
      </c>
      <c r="AB7" s="21">
        <f t="shared" si="0"/>
        <v>-0.88006073401589413</v>
      </c>
      <c r="AC7" s="21">
        <f t="shared" si="0"/>
        <v>-0.56227176968633275</v>
      </c>
      <c r="AD7" s="21">
        <f t="shared" si="0"/>
        <v>-0.72977167974219026</v>
      </c>
      <c r="AE7" s="21">
        <f t="shared" si="0"/>
        <v>-1.0433278816818392</v>
      </c>
      <c r="AF7" s="21">
        <f t="shared" si="0"/>
        <v>-1.2043993939720821</v>
      </c>
    </row>
    <row r="8" spans="1:32">
      <c r="A8" s="6" t="s">
        <v>75</v>
      </c>
      <c r="B8" s="7" t="s">
        <v>44</v>
      </c>
      <c r="C8" s="11">
        <v>26487.919999999998</v>
      </c>
      <c r="D8" s="11">
        <v>11607.630929999999</v>
      </c>
      <c r="E8" s="8">
        <v>8.3000000000000007</v>
      </c>
      <c r="F8" s="8">
        <v>71.2</v>
      </c>
      <c r="G8" s="8">
        <v>1.3</v>
      </c>
      <c r="H8" s="8">
        <v>25.2</v>
      </c>
      <c r="I8" s="8">
        <v>3.2</v>
      </c>
      <c r="J8" s="8">
        <v>4.4000000000000004</v>
      </c>
      <c r="K8" s="8">
        <v>1.1000000000000001</v>
      </c>
      <c r="L8" s="8">
        <v>5.0999999999999996</v>
      </c>
      <c r="V8" s="7" t="s">
        <v>44</v>
      </c>
      <c r="W8" s="21">
        <f t="shared" si="1"/>
        <v>0.78743053513378114</v>
      </c>
      <c r="X8" s="21">
        <f t="shared" si="0"/>
        <v>2.0105268208323559</v>
      </c>
      <c r="Y8" s="21">
        <f t="shared" si="0"/>
        <v>1.4829086669457767</v>
      </c>
      <c r="Z8" s="21">
        <f t="shared" si="0"/>
        <v>0.42711393197159997</v>
      </c>
      <c r="AA8" s="21">
        <f t="shared" si="0"/>
        <v>-0.42875246424590224</v>
      </c>
      <c r="AB8" s="21">
        <f t="shared" si="0"/>
        <v>-0.74250006848307848</v>
      </c>
      <c r="AC8" s="21">
        <f t="shared" si="0"/>
        <v>-0.33373550200737162</v>
      </c>
      <c r="AD8" s="21">
        <f t="shared" si="0"/>
        <v>-0.54928556084065161</v>
      </c>
      <c r="AE8" s="21">
        <f t="shared" si="0"/>
        <v>-0.59389433264966229</v>
      </c>
      <c r="AF8" s="21">
        <f t="shared" si="0"/>
        <v>-0.40343927283749509</v>
      </c>
    </row>
    <row r="9" spans="1:32">
      <c r="A9" s="6" t="s">
        <v>5</v>
      </c>
      <c r="B9" s="7" t="s">
        <v>45</v>
      </c>
      <c r="C9" s="11">
        <v>16778.759999999998</v>
      </c>
      <c r="D9" s="11">
        <v>12921.34489</v>
      </c>
      <c r="E9" s="8">
        <v>5.0999999999999996</v>
      </c>
      <c r="F9" s="8">
        <v>51.6</v>
      </c>
      <c r="G9" s="8">
        <v>16.399999999999999</v>
      </c>
      <c r="H9" s="8">
        <v>34.700000000000003</v>
      </c>
      <c r="I9" s="8">
        <v>2.9</v>
      </c>
      <c r="J9" s="8">
        <v>4.7</v>
      </c>
      <c r="K9" s="8">
        <v>1.5</v>
      </c>
      <c r="L9" s="8">
        <v>5.4</v>
      </c>
      <c r="V9" s="7" t="s">
        <v>45</v>
      </c>
      <c r="W9" s="21">
        <f t="shared" si="1"/>
        <v>-0.61265197495447155</v>
      </c>
      <c r="X9" s="21">
        <f t="shared" si="0"/>
        <v>2.5134764761955974</v>
      </c>
      <c r="Y9" s="21">
        <f t="shared" si="0"/>
        <v>-0.73897455309337978</v>
      </c>
      <c r="Z9" s="21">
        <f t="shared" si="0"/>
        <v>-1.5643909606878192</v>
      </c>
      <c r="AA9" s="21">
        <f t="shared" si="0"/>
        <v>4.025216623792609</v>
      </c>
      <c r="AB9" s="21">
        <f t="shared" si="0"/>
        <v>0.12871747989142063</v>
      </c>
      <c r="AC9" s="21">
        <f t="shared" si="0"/>
        <v>-0.40991425790035868</v>
      </c>
      <c r="AD9" s="21">
        <f t="shared" si="0"/>
        <v>-0.51060996393317915</v>
      </c>
      <c r="AE9" s="21">
        <f t="shared" si="0"/>
        <v>-0.36917755813357384</v>
      </c>
      <c r="AF9" s="21">
        <f t="shared" si="0"/>
        <v>-0.32058132927184796</v>
      </c>
    </row>
    <row r="10" spans="1:32">
      <c r="A10" s="6" t="s">
        <v>76</v>
      </c>
      <c r="B10" s="7" t="s">
        <v>47</v>
      </c>
      <c r="C10" s="11">
        <v>25506.12</v>
      </c>
      <c r="D10" s="11">
        <v>7879.5549799999999</v>
      </c>
      <c r="E10" s="8">
        <v>7</v>
      </c>
      <c r="F10" s="8">
        <v>68.8</v>
      </c>
      <c r="G10" s="8">
        <v>4.7</v>
      </c>
      <c r="H10" s="8">
        <v>27.2</v>
      </c>
      <c r="I10" s="8">
        <v>0.9</v>
      </c>
      <c r="J10" s="8">
        <v>2.2999999999999998</v>
      </c>
      <c r="K10" s="8">
        <v>4.3</v>
      </c>
      <c r="L10" s="8">
        <v>7.4</v>
      </c>
      <c r="V10" s="7" t="s">
        <v>47</v>
      </c>
      <c r="W10" s="21">
        <f t="shared" si="1"/>
        <v>0.64585278706858862</v>
      </c>
      <c r="X10" s="21">
        <f t="shared" si="0"/>
        <v>0.58324921603284052</v>
      </c>
      <c r="Y10" s="21">
        <f t="shared" si="0"/>
        <v>0.58026860880486919</v>
      </c>
      <c r="Z10" s="21">
        <f t="shared" si="0"/>
        <v>0.18325619001330318</v>
      </c>
      <c r="AA10" s="21">
        <f t="shared" si="0"/>
        <v>0.57412799266343151</v>
      </c>
      <c r="AB10" s="21">
        <f t="shared" si="0"/>
        <v>-0.55908584777265768</v>
      </c>
      <c r="AC10" s="21">
        <f t="shared" si="0"/>
        <v>-0.91777263052027203</v>
      </c>
      <c r="AD10" s="21">
        <f t="shared" si="0"/>
        <v>-0.82001473919295953</v>
      </c>
      <c r="AE10" s="21">
        <f t="shared" si="0"/>
        <v>1.2038398634790453</v>
      </c>
      <c r="AF10" s="21">
        <f t="shared" si="0"/>
        <v>0.23180496116579824</v>
      </c>
    </row>
    <row r="11" spans="1:32">
      <c r="A11" s="6" t="s">
        <v>77</v>
      </c>
      <c r="B11" s="7" t="s">
        <v>48</v>
      </c>
      <c r="C11" s="11">
        <v>25411.57</v>
      </c>
      <c r="D11" s="11">
        <v>3349.5447399999998</v>
      </c>
      <c r="E11" s="8">
        <v>8.1</v>
      </c>
      <c r="F11" s="8">
        <v>67.5</v>
      </c>
      <c r="G11" s="8">
        <v>1.2</v>
      </c>
      <c r="H11" s="8">
        <v>31.4</v>
      </c>
      <c r="I11" s="8">
        <v>2.7</v>
      </c>
      <c r="J11" s="8">
        <v>8.1999999999999993</v>
      </c>
      <c r="K11" s="8">
        <v>4.9000000000000004</v>
      </c>
      <c r="L11" s="8">
        <v>9</v>
      </c>
      <c r="O11" s="19">
        <f>1/28</f>
        <v>3.5714285714285712E-2</v>
      </c>
      <c r="V11" s="7" t="s">
        <v>48</v>
      </c>
      <c r="W11" s="21">
        <f t="shared" si="1"/>
        <v>0.63221846635198242</v>
      </c>
      <c r="X11" s="21">
        <f t="shared" si="0"/>
        <v>-1.1510454313346521</v>
      </c>
      <c r="Y11" s="21">
        <f t="shared" si="0"/>
        <v>1.3440409656933288</v>
      </c>
      <c r="Z11" s="21">
        <f t="shared" si="0"/>
        <v>5.1166579785893007E-2</v>
      </c>
      <c r="AA11" s="21">
        <f t="shared" si="0"/>
        <v>-0.45824894827264739</v>
      </c>
      <c r="AB11" s="21">
        <f t="shared" si="0"/>
        <v>-0.17391598428077409</v>
      </c>
      <c r="AC11" s="21">
        <f t="shared" si="0"/>
        <v>-0.46070009516234994</v>
      </c>
      <c r="AD11" s="21">
        <f t="shared" si="0"/>
        <v>-5.9394666679333012E-2</v>
      </c>
      <c r="AE11" s="21">
        <f t="shared" si="0"/>
        <v>1.5409150252531782</v>
      </c>
      <c r="AF11" s="21">
        <f t="shared" si="0"/>
        <v>0.6737139935159151</v>
      </c>
    </row>
    <row r="12" spans="1:32">
      <c r="A12" s="6" t="s">
        <v>79</v>
      </c>
      <c r="B12" s="7" t="s">
        <v>50</v>
      </c>
      <c r="C12" s="11">
        <v>18657.98</v>
      </c>
      <c r="D12" s="11">
        <v>5498.6897300000001</v>
      </c>
      <c r="E12" s="8">
        <v>5</v>
      </c>
      <c r="F12" s="8">
        <v>76.2</v>
      </c>
      <c r="G12" s="8">
        <v>8.8000000000000007</v>
      </c>
      <c r="H12" s="8">
        <v>50.4</v>
      </c>
      <c r="I12" s="8">
        <v>5.9</v>
      </c>
      <c r="J12" s="8">
        <v>27.2</v>
      </c>
      <c r="K12" s="8">
        <v>1.3</v>
      </c>
      <c r="L12" s="8">
        <v>19.3</v>
      </c>
      <c r="V12" s="7" t="s">
        <v>50</v>
      </c>
      <c r="W12" s="21">
        <f t="shared" si="1"/>
        <v>-0.34166426287556378</v>
      </c>
      <c r="X12" s="21">
        <f t="shared" si="0"/>
        <v>-0.32825465270416848</v>
      </c>
      <c r="Y12" s="21">
        <f t="shared" si="0"/>
        <v>-0.8084084037196031</v>
      </c>
      <c r="Z12" s="21">
        <f t="shared" si="0"/>
        <v>0.9351508943847171</v>
      </c>
      <c r="AA12" s="21">
        <f t="shared" si="0"/>
        <v>1.7834838377599811</v>
      </c>
      <c r="AB12" s="21">
        <f t="shared" si="0"/>
        <v>1.5685191124682236</v>
      </c>
      <c r="AC12" s="21">
        <f t="shared" si="0"/>
        <v>0.35187330102951153</v>
      </c>
      <c r="AD12" s="21">
        <f t="shared" si="0"/>
        <v>2.3900598041272607</v>
      </c>
      <c r="AE12" s="21">
        <f t="shared" si="0"/>
        <v>-0.48153594539161804</v>
      </c>
      <c r="AF12" s="21">
        <f t="shared" si="0"/>
        <v>3.5185033892697932</v>
      </c>
    </row>
    <row r="13" spans="1:32">
      <c r="A13" s="6" t="s">
        <v>92</v>
      </c>
      <c r="B13" s="7" t="s">
        <v>64</v>
      </c>
      <c r="C13" s="11">
        <v>22923.73</v>
      </c>
      <c r="D13" s="11">
        <v>4585.2050200000003</v>
      </c>
      <c r="E13" s="8">
        <v>6</v>
      </c>
      <c r="F13" s="8">
        <v>73.599999999999994</v>
      </c>
      <c r="G13" s="8">
        <v>0.2</v>
      </c>
      <c r="H13" s="8">
        <v>35.9</v>
      </c>
      <c r="I13" s="8">
        <v>1.5</v>
      </c>
      <c r="J13" s="8">
        <v>8.1999999999999993</v>
      </c>
      <c r="K13" s="8">
        <v>4.4000000000000004</v>
      </c>
      <c r="L13" s="8">
        <v>15.3</v>
      </c>
      <c r="V13" s="7" t="s">
        <v>64</v>
      </c>
      <c r="W13" s="21">
        <f t="shared" si="1"/>
        <v>0.27346639388660349</v>
      </c>
      <c r="X13" s="21">
        <f t="shared" si="0"/>
        <v>-0.67797828666333715</v>
      </c>
      <c r="Y13" s="21">
        <f t="shared" si="0"/>
        <v>-0.11406989745736697</v>
      </c>
      <c r="Z13" s="21">
        <f t="shared" si="0"/>
        <v>0.67097167392989532</v>
      </c>
      <c r="AA13" s="21">
        <f t="shared" si="0"/>
        <v>-0.75321378854009846</v>
      </c>
      <c r="AB13" s="21">
        <f t="shared" si="0"/>
        <v>0.23876601231767272</v>
      </c>
      <c r="AC13" s="21">
        <f t="shared" si="0"/>
        <v>-0.76541511873429802</v>
      </c>
      <c r="AD13" s="21">
        <f t="shared" si="0"/>
        <v>-5.9394666679333012E-2</v>
      </c>
      <c r="AE13" s="21">
        <f t="shared" si="0"/>
        <v>1.2600190571080676</v>
      </c>
      <c r="AF13" s="21">
        <f t="shared" si="0"/>
        <v>2.4137308083945008</v>
      </c>
    </row>
    <row r="14" spans="1:32">
      <c r="A14" s="6" t="s">
        <v>86</v>
      </c>
      <c r="B14" s="7" t="s">
        <v>58</v>
      </c>
      <c r="C14" s="11">
        <v>32153.47</v>
      </c>
      <c r="D14" s="11">
        <v>8490.4657599999991</v>
      </c>
      <c r="E14" s="8">
        <v>7.6</v>
      </c>
      <c r="F14" s="8">
        <v>75.599999999999994</v>
      </c>
      <c r="G14" s="8">
        <v>0.2</v>
      </c>
      <c r="H14" s="8">
        <v>21.5</v>
      </c>
      <c r="I14" s="8">
        <v>1.3</v>
      </c>
      <c r="J14" s="8">
        <v>2.1</v>
      </c>
      <c r="K14" s="8">
        <v>1</v>
      </c>
      <c r="L14" s="8">
        <v>3.8</v>
      </c>
      <c r="V14" s="7" t="s">
        <v>58</v>
      </c>
      <c r="W14" s="21">
        <f t="shared" si="1"/>
        <v>1.6044154715268888</v>
      </c>
      <c r="X14" s="21">
        <f t="shared" si="0"/>
        <v>0.81713374159477359</v>
      </c>
      <c r="Y14" s="21">
        <f t="shared" si="0"/>
        <v>0.99687171256221063</v>
      </c>
      <c r="Z14" s="21">
        <f t="shared" si="0"/>
        <v>0.87418645889514224</v>
      </c>
      <c r="AA14" s="21">
        <f t="shared" si="0"/>
        <v>-0.75321378854009846</v>
      </c>
      <c r="AB14" s="21">
        <f t="shared" si="0"/>
        <v>-1.081816376797357</v>
      </c>
      <c r="AC14" s="21">
        <f t="shared" si="0"/>
        <v>-0.81620095599628939</v>
      </c>
      <c r="AD14" s="21">
        <f t="shared" si="0"/>
        <v>-0.84579847046460788</v>
      </c>
      <c r="AE14" s="21">
        <f t="shared" si="0"/>
        <v>-0.65007352627868442</v>
      </c>
      <c r="AF14" s="21">
        <f t="shared" si="0"/>
        <v>-0.76249036162196515</v>
      </c>
    </row>
    <row r="15" spans="1:32">
      <c r="A15" s="6" t="s">
        <v>81</v>
      </c>
      <c r="B15" s="7" t="s">
        <v>52</v>
      </c>
      <c r="C15" s="11">
        <v>27586.13</v>
      </c>
      <c r="D15" s="11">
        <v>7758.2213599999995</v>
      </c>
      <c r="E15" s="8">
        <v>5</v>
      </c>
      <c r="F15" s="8">
        <v>84.1</v>
      </c>
      <c r="G15" s="8">
        <v>2</v>
      </c>
      <c r="H15" s="8">
        <v>37.299999999999997</v>
      </c>
      <c r="I15" s="8">
        <v>0.8</v>
      </c>
      <c r="J15" s="8">
        <v>6.1</v>
      </c>
      <c r="K15" s="8">
        <v>1.6</v>
      </c>
      <c r="L15" s="8">
        <v>5.8</v>
      </c>
      <c r="V15" s="7" t="s">
        <v>52</v>
      </c>
      <c r="W15" s="21">
        <f t="shared" si="1"/>
        <v>0.94579486463334905</v>
      </c>
      <c r="X15" s="21">
        <f t="shared" si="0"/>
        <v>0.53679716922428367</v>
      </c>
      <c r="Y15" s="21">
        <f t="shared" si="0"/>
        <v>-0.8084084037196031</v>
      </c>
      <c r="Z15" s="21">
        <f t="shared" si="0"/>
        <v>1.7378492949974413</v>
      </c>
      <c r="AA15" s="21">
        <f t="shared" si="0"/>
        <v>-0.22227707605868649</v>
      </c>
      <c r="AB15" s="21">
        <f t="shared" si="0"/>
        <v>0.36715596681496715</v>
      </c>
      <c r="AC15" s="21">
        <f t="shared" si="0"/>
        <v>-0.94316554915126771</v>
      </c>
      <c r="AD15" s="21">
        <f t="shared" si="0"/>
        <v>-0.33012384503164072</v>
      </c>
      <c r="AE15" s="21">
        <f t="shared" si="0"/>
        <v>-0.31299836450455165</v>
      </c>
      <c r="AF15" s="21">
        <f t="shared" si="0"/>
        <v>-0.21010407118431887</v>
      </c>
    </row>
    <row r="16" spans="1:32">
      <c r="A16" s="6" t="s">
        <v>84</v>
      </c>
      <c r="B16" s="7" t="s">
        <v>55</v>
      </c>
      <c r="C16" s="11">
        <v>13220.59</v>
      </c>
      <c r="D16" s="11">
        <v>6712.0227999999997</v>
      </c>
      <c r="E16" s="8">
        <v>5.9</v>
      </c>
      <c r="F16" s="8">
        <v>44</v>
      </c>
      <c r="G16" s="8">
        <v>2.2000000000000002</v>
      </c>
      <c r="H16" s="8">
        <v>48.8</v>
      </c>
      <c r="I16" s="8">
        <v>6.9</v>
      </c>
      <c r="J16" s="8">
        <v>15.2</v>
      </c>
      <c r="K16" s="8">
        <v>0.9</v>
      </c>
      <c r="L16" s="8">
        <v>6.2</v>
      </c>
      <c r="V16" s="7" t="s">
        <v>55</v>
      </c>
      <c r="W16" s="21">
        <f t="shared" si="1"/>
        <v>-1.1257480187853195</v>
      </c>
      <c r="X16" s="21">
        <f t="shared" si="0"/>
        <v>0.13626461707456086</v>
      </c>
      <c r="Y16" s="21">
        <f t="shared" si="0"/>
        <v>-0.18350374808359032</v>
      </c>
      <c r="Z16" s="21">
        <f t="shared" si="0"/>
        <v>-2.3366071435557574</v>
      </c>
      <c r="AA16" s="21">
        <f t="shared" si="0"/>
        <v>-0.16328410800519622</v>
      </c>
      <c r="AB16" s="21">
        <f t="shared" si="0"/>
        <v>1.4217877358998867</v>
      </c>
      <c r="AC16" s="21">
        <f t="shared" si="0"/>
        <v>0.60580248733946818</v>
      </c>
      <c r="AD16" s="21">
        <f t="shared" si="0"/>
        <v>0.84303592782835945</v>
      </c>
      <c r="AE16" s="21">
        <f t="shared" si="0"/>
        <v>-0.70625271990770655</v>
      </c>
      <c r="AF16" s="21">
        <f t="shared" si="0"/>
        <v>-9.9626813096789529E-2</v>
      </c>
    </row>
    <row r="17" spans="1:32">
      <c r="A17" s="6" t="s">
        <v>85</v>
      </c>
      <c r="B17" s="7" t="s">
        <v>56</v>
      </c>
      <c r="C17" s="11">
        <v>33228.379999999997</v>
      </c>
      <c r="D17" s="11">
        <v>12169.819740000001</v>
      </c>
      <c r="E17" s="8">
        <v>4.7</v>
      </c>
      <c r="F17" s="8">
        <v>68.599999999999994</v>
      </c>
      <c r="G17" s="8">
        <v>0.3</v>
      </c>
      <c r="H17" s="8">
        <v>19.7</v>
      </c>
      <c r="I17" s="8">
        <v>2.2000000000000002</v>
      </c>
      <c r="J17" s="8">
        <v>3.1</v>
      </c>
      <c r="K17" s="8">
        <v>1.6</v>
      </c>
      <c r="L17" s="8">
        <v>5.5</v>
      </c>
      <c r="V17" s="7" t="s">
        <v>56</v>
      </c>
      <c r="W17" s="21">
        <f t="shared" si="1"/>
        <v>1.7594198890994655</v>
      </c>
      <c r="X17" s="21">
        <f t="shared" si="0"/>
        <v>2.2257583528460461</v>
      </c>
      <c r="Y17" s="21">
        <f t="shared" si="0"/>
        <v>-1.0167099555982737</v>
      </c>
      <c r="Z17" s="21">
        <f t="shared" si="0"/>
        <v>0.16293471151677819</v>
      </c>
      <c r="AA17" s="21">
        <f t="shared" si="0"/>
        <v>-0.72371730451335337</v>
      </c>
      <c r="AB17" s="21">
        <f t="shared" si="0"/>
        <v>-1.2468891754367357</v>
      </c>
      <c r="AC17" s="21">
        <f t="shared" si="0"/>
        <v>-0.58766468831732832</v>
      </c>
      <c r="AD17" s="21">
        <f t="shared" si="0"/>
        <v>-0.71687981410636603</v>
      </c>
      <c r="AE17" s="21">
        <f t="shared" si="0"/>
        <v>-0.31299836450455165</v>
      </c>
      <c r="AF17" s="21">
        <f t="shared" si="0"/>
        <v>-0.29296201474996575</v>
      </c>
    </row>
    <row r="18" spans="1:32">
      <c r="A18" s="6" t="s">
        <v>83</v>
      </c>
      <c r="B18" s="7" t="s">
        <v>54</v>
      </c>
      <c r="C18" s="11">
        <v>11540.35</v>
      </c>
      <c r="D18" s="11">
        <v>3993.62781</v>
      </c>
      <c r="E18" s="8">
        <v>4</v>
      </c>
      <c r="F18" s="8">
        <v>46.9</v>
      </c>
      <c r="G18" s="8">
        <v>6.2</v>
      </c>
      <c r="H18" s="8">
        <v>55.3</v>
      </c>
      <c r="I18" s="8">
        <v>14.9</v>
      </c>
      <c r="J18" s="8">
        <v>12.2</v>
      </c>
      <c r="K18" s="8">
        <v>1.2</v>
      </c>
      <c r="L18" s="8">
        <v>7.4</v>
      </c>
      <c r="V18" s="7" t="s">
        <v>54</v>
      </c>
      <c r="W18" s="21">
        <f t="shared" si="1"/>
        <v>-1.3680423714121879</v>
      </c>
      <c r="X18" s="21">
        <f t="shared" ref="X18:X29" si="2">(D18-D$31)/D$32</f>
        <v>-0.90446103933976285</v>
      </c>
      <c r="Y18" s="21">
        <f t="shared" ref="Y18:Y29" si="3">(E18-E$31)/E$32</f>
        <v>-1.5027469099818391</v>
      </c>
      <c r="Z18" s="21">
        <f t="shared" ref="Z18:Z29" si="4">(F18-F$31)/F$32</f>
        <v>-2.0419457053561496</v>
      </c>
      <c r="AA18" s="21">
        <f t="shared" ref="AA18:AA29" si="5">(G18-G$31)/G$32</f>
        <v>1.0165752530646082</v>
      </c>
      <c r="AB18" s="21">
        <f t="shared" ref="AB18:AB29" si="6">(H18-H$31)/H$32</f>
        <v>2.0178839532087545</v>
      </c>
      <c r="AC18" s="21">
        <f t="shared" ref="AC18:AC29" si="7">(I18-I$31)/I$32</f>
        <v>2.6372359778191217</v>
      </c>
      <c r="AD18" s="21">
        <f t="shared" ref="AD18:AD29" si="8">(J18-J$31)/J$32</f>
        <v>0.45627995875363414</v>
      </c>
      <c r="AE18" s="21">
        <f t="shared" ref="AE18:AE29" si="9">(K18-K$31)/K$32</f>
        <v>-0.53771513902064016</v>
      </c>
      <c r="AF18" s="21">
        <f t="shared" ref="AF18:AF29" si="10">(L18-L$31)/L$32</f>
        <v>0.23180496116579824</v>
      </c>
    </row>
    <row r="19" spans="1:32">
      <c r="A19" s="6" t="s">
        <v>17</v>
      </c>
      <c r="B19" s="7" t="s">
        <v>57</v>
      </c>
      <c r="C19" s="11">
        <v>21755.94</v>
      </c>
      <c r="D19" s="11">
        <v>5951.2196599999997</v>
      </c>
      <c r="E19" s="8">
        <v>5.3</v>
      </c>
      <c r="F19" s="8">
        <v>74.900000000000006</v>
      </c>
      <c r="G19" s="8">
        <v>0.2</v>
      </c>
      <c r="H19" s="8">
        <v>13.9</v>
      </c>
      <c r="I19" s="8">
        <v>1.2</v>
      </c>
      <c r="J19" s="8">
        <v>4.5</v>
      </c>
      <c r="K19" s="8">
        <v>0.7</v>
      </c>
      <c r="L19" s="8">
        <v>3.7</v>
      </c>
      <c r="V19" s="7" t="s">
        <v>57</v>
      </c>
      <c r="W19" s="21">
        <f t="shared" si="1"/>
        <v>0.1050684733192257</v>
      </c>
      <c r="X19" s="21">
        <f t="shared" si="2"/>
        <v>-0.15500554424904378</v>
      </c>
      <c r="Y19" s="21">
        <f t="shared" si="3"/>
        <v>-0.60010685184093238</v>
      </c>
      <c r="Z19" s="21">
        <f t="shared" si="4"/>
        <v>0.80306128415730693</v>
      </c>
      <c r="AA19" s="21">
        <f t="shared" si="5"/>
        <v>-0.75321378854009846</v>
      </c>
      <c r="AB19" s="21">
        <f t="shared" si="6"/>
        <v>-1.778790415496956</v>
      </c>
      <c r="AC19" s="21">
        <f t="shared" si="7"/>
        <v>-0.84159387462728497</v>
      </c>
      <c r="AD19" s="21">
        <f t="shared" si="8"/>
        <v>-0.53639369520482749</v>
      </c>
      <c r="AE19" s="21">
        <f t="shared" si="9"/>
        <v>-0.81861110716575081</v>
      </c>
      <c r="AF19" s="21">
        <f t="shared" si="10"/>
        <v>-0.79010967614384731</v>
      </c>
    </row>
    <row r="20" spans="1:32">
      <c r="A20" s="6" t="s">
        <v>78</v>
      </c>
      <c r="B20" s="7" t="s">
        <v>49</v>
      </c>
      <c r="C20" s="11">
        <v>29277.9</v>
      </c>
      <c r="D20" s="11">
        <v>7738.5859300000002</v>
      </c>
      <c r="E20" s="8">
        <v>7.2</v>
      </c>
      <c r="F20" s="8">
        <v>65.5</v>
      </c>
      <c r="G20" s="8">
        <v>0.2</v>
      </c>
      <c r="H20" s="8">
        <v>28.1</v>
      </c>
      <c r="I20" s="8">
        <v>2.2999999999999998</v>
      </c>
      <c r="J20" s="8">
        <v>4</v>
      </c>
      <c r="K20" s="8">
        <v>0.4</v>
      </c>
      <c r="L20" s="8">
        <v>3.4</v>
      </c>
      <c r="V20" s="7" t="s">
        <v>49</v>
      </c>
      <c r="W20" s="21">
        <f t="shared" si="1"/>
        <v>1.1897518689562774</v>
      </c>
      <c r="X20" s="21">
        <f t="shared" si="2"/>
        <v>0.5292798305553631</v>
      </c>
      <c r="Y20" s="21">
        <f t="shared" si="3"/>
        <v>0.71913631005731649</v>
      </c>
      <c r="Z20" s="21">
        <f t="shared" si="4"/>
        <v>-0.15204820517935386</v>
      </c>
      <c r="AA20" s="21">
        <f t="shared" si="5"/>
        <v>-0.75321378854009846</v>
      </c>
      <c r="AB20" s="21">
        <f t="shared" si="6"/>
        <v>-0.47654944845296815</v>
      </c>
      <c r="AC20" s="21">
        <f t="shared" si="7"/>
        <v>-0.56227176968633275</v>
      </c>
      <c r="AD20" s="21">
        <f t="shared" si="8"/>
        <v>-0.60085302338394841</v>
      </c>
      <c r="AE20" s="21">
        <f t="shared" si="9"/>
        <v>-0.98714868805281719</v>
      </c>
      <c r="AF20" s="21">
        <f t="shared" si="10"/>
        <v>-0.87296761970949432</v>
      </c>
    </row>
    <row r="21" spans="1:32">
      <c r="A21" s="6" t="s">
        <v>87</v>
      </c>
      <c r="B21" s="7" t="s">
        <v>59</v>
      </c>
      <c r="C21" s="11">
        <v>16413.3</v>
      </c>
      <c r="D21" s="11">
        <v>7992.2105899999997</v>
      </c>
      <c r="E21" s="8">
        <v>4.8</v>
      </c>
      <c r="F21" s="8">
        <v>59.1</v>
      </c>
      <c r="G21" s="8">
        <v>4.2</v>
      </c>
      <c r="H21" s="8">
        <v>31.7</v>
      </c>
      <c r="I21" s="8">
        <v>8.6</v>
      </c>
      <c r="J21" s="8">
        <v>5.5</v>
      </c>
      <c r="K21" s="8">
        <v>3.8</v>
      </c>
      <c r="L21" s="8">
        <v>3.9</v>
      </c>
      <c r="V21" s="7" t="s">
        <v>59</v>
      </c>
      <c r="W21" s="21">
        <f t="shared" si="1"/>
        <v>-0.66535212142819855</v>
      </c>
      <c r="X21" s="21">
        <f t="shared" si="2"/>
        <v>0.6263789245914948</v>
      </c>
      <c r="Y21" s="21">
        <f t="shared" si="3"/>
        <v>-0.9472761049720505</v>
      </c>
      <c r="Z21" s="21">
        <f t="shared" si="4"/>
        <v>-0.80233551706814366</v>
      </c>
      <c r="AA21" s="21">
        <f t="shared" si="5"/>
        <v>0.42664557252970597</v>
      </c>
      <c r="AB21" s="21">
        <f t="shared" si="6"/>
        <v>-0.1464038511742109</v>
      </c>
      <c r="AC21" s="21">
        <f t="shared" si="7"/>
        <v>1.0374821040663944</v>
      </c>
      <c r="AD21" s="21">
        <f t="shared" si="8"/>
        <v>-0.40747503884658576</v>
      </c>
      <c r="AE21" s="21">
        <f t="shared" si="9"/>
        <v>0.92294389533393473</v>
      </c>
      <c r="AF21" s="21">
        <f t="shared" si="10"/>
        <v>-0.73487104710008277</v>
      </c>
    </row>
    <row r="22" spans="1:32">
      <c r="A22" s="6" t="s">
        <v>88</v>
      </c>
      <c r="B22" s="7" t="s">
        <v>60</v>
      </c>
      <c r="C22" s="11">
        <v>15524.92</v>
      </c>
      <c r="D22" s="11">
        <v>4297.4168799999998</v>
      </c>
      <c r="E22" s="8">
        <v>6.3</v>
      </c>
      <c r="F22" s="8">
        <v>49.3</v>
      </c>
      <c r="G22" s="8">
        <v>2.1</v>
      </c>
      <c r="H22" s="8">
        <v>34.700000000000003</v>
      </c>
      <c r="I22" s="8">
        <v>4.0999999999999996</v>
      </c>
      <c r="J22" s="8">
        <v>9.6</v>
      </c>
      <c r="K22" s="8">
        <v>2.8</v>
      </c>
      <c r="L22" s="8">
        <v>7</v>
      </c>
      <c r="V22" s="7" t="s">
        <v>60</v>
      </c>
      <c r="W22" s="21">
        <f t="shared" si="1"/>
        <v>-0.79345849729513263</v>
      </c>
      <c r="X22" s="21">
        <f t="shared" si="2"/>
        <v>-0.78815671989748537</v>
      </c>
      <c r="Y22" s="21">
        <f t="shared" si="3"/>
        <v>9.4231654421303754E-2</v>
      </c>
      <c r="Z22" s="21">
        <f t="shared" si="4"/>
        <v>-1.7980879633978537</v>
      </c>
      <c r="AA22" s="21">
        <f t="shared" si="5"/>
        <v>-0.19278059203194137</v>
      </c>
      <c r="AB22" s="21">
        <f t="shared" si="6"/>
        <v>0.12871747989142063</v>
      </c>
      <c r="AC22" s="21">
        <f t="shared" si="7"/>
        <v>-0.1051992343284107</v>
      </c>
      <c r="AD22" s="21">
        <f t="shared" si="8"/>
        <v>0.12109145222220553</v>
      </c>
      <c r="AE22" s="21">
        <f t="shared" si="9"/>
        <v>0.36115195904371356</v>
      </c>
      <c r="AF22" s="21">
        <f t="shared" si="10"/>
        <v>0.1213277030782689</v>
      </c>
    </row>
    <row r="23" spans="1:32">
      <c r="A23" s="6" t="s">
        <v>89</v>
      </c>
      <c r="B23" s="7" t="s">
        <v>61</v>
      </c>
      <c r="C23" s="11">
        <v>12624.31</v>
      </c>
      <c r="D23" s="11">
        <v>3354.29331</v>
      </c>
      <c r="E23" s="8">
        <v>4.7</v>
      </c>
      <c r="F23" s="8">
        <v>70.599999999999994</v>
      </c>
      <c r="G23" s="8">
        <v>4.9000000000000004</v>
      </c>
      <c r="H23" s="8">
        <v>45.9</v>
      </c>
      <c r="I23" s="8">
        <v>16.100000000000001</v>
      </c>
      <c r="J23" s="8">
        <v>34.1</v>
      </c>
      <c r="K23" s="8">
        <v>0.2</v>
      </c>
      <c r="L23" s="8">
        <v>4.2</v>
      </c>
      <c r="V23" s="7" t="s">
        <v>61</v>
      </c>
      <c r="W23" s="21">
        <f t="shared" si="1"/>
        <v>-1.2117329236705439</v>
      </c>
      <c r="X23" s="21">
        <f t="shared" si="2"/>
        <v>-1.1492274620371588</v>
      </c>
      <c r="Y23" s="21">
        <f t="shared" si="3"/>
        <v>-1.0167099555982737</v>
      </c>
      <c r="Z23" s="21">
        <f t="shared" si="4"/>
        <v>0.36614949648202505</v>
      </c>
      <c r="AA23" s="21">
        <f t="shared" si="5"/>
        <v>0.63312096071692181</v>
      </c>
      <c r="AB23" s="21">
        <f t="shared" si="6"/>
        <v>1.1558371158697767</v>
      </c>
      <c r="AC23" s="21">
        <f t="shared" si="7"/>
        <v>2.9419510013910699</v>
      </c>
      <c r="AD23" s="21">
        <f t="shared" si="8"/>
        <v>3.2795985329991297</v>
      </c>
      <c r="AE23" s="21">
        <f t="shared" si="9"/>
        <v>-1.0995070753108613</v>
      </c>
      <c r="AF23" s="21">
        <f t="shared" si="10"/>
        <v>-0.65201310353443576</v>
      </c>
    </row>
    <row r="24" spans="1:32">
      <c r="A24" s="6" t="s">
        <v>90</v>
      </c>
      <c r="B24" s="7" t="s">
        <v>62</v>
      </c>
      <c r="C24" s="11">
        <v>13193.12</v>
      </c>
      <c r="D24" s="11">
        <v>5633.6384799999996</v>
      </c>
      <c r="E24" s="8">
        <v>7.3</v>
      </c>
      <c r="F24" s="8">
        <v>66.599999999999994</v>
      </c>
      <c r="G24" s="8">
        <v>2.6</v>
      </c>
      <c r="H24" s="8">
        <v>31.5</v>
      </c>
      <c r="I24" s="8">
        <v>3.7</v>
      </c>
      <c r="J24" s="8">
        <v>6.3</v>
      </c>
      <c r="K24" s="8">
        <v>1.4</v>
      </c>
      <c r="L24" s="8">
        <v>6.5</v>
      </c>
      <c r="V24" s="7" t="s">
        <v>62</v>
      </c>
      <c r="W24" s="21">
        <f t="shared" si="1"/>
        <v>-1.1297092540056808</v>
      </c>
      <c r="X24" s="21">
        <f t="shared" si="2"/>
        <v>-0.27659011280371715</v>
      </c>
      <c r="Y24" s="21">
        <f t="shared" si="3"/>
        <v>0.78857016068353991</v>
      </c>
      <c r="Z24" s="21">
        <f t="shared" si="4"/>
        <v>-4.0280073448468658E-2</v>
      </c>
      <c r="AA24" s="21">
        <f t="shared" si="5"/>
        <v>-4.5298171898215805E-2</v>
      </c>
      <c r="AB24" s="21">
        <f t="shared" si="6"/>
        <v>-0.16474527324525293</v>
      </c>
      <c r="AC24" s="21">
        <f t="shared" si="7"/>
        <v>-0.20677090885239324</v>
      </c>
      <c r="AD24" s="21">
        <f t="shared" si="8"/>
        <v>-0.30434011375999231</v>
      </c>
      <c r="AE24" s="21">
        <f t="shared" si="9"/>
        <v>-0.42535675176259602</v>
      </c>
      <c r="AF24" s="21">
        <f t="shared" si="10"/>
        <v>-1.6768869531142649E-2</v>
      </c>
    </row>
    <row r="25" spans="1:32">
      <c r="A25" s="6" t="s">
        <v>91</v>
      </c>
      <c r="B25" s="7" t="s">
        <v>63</v>
      </c>
      <c r="C25" s="11">
        <v>15188.28</v>
      </c>
      <c r="D25" s="11">
        <v>5925.0965200000001</v>
      </c>
      <c r="E25" s="8">
        <v>6.6</v>
      </c>
      <c r="F25" s="8">
        <v>65.400000000000006</v>
      </c>
      <c r="G25" s="8">
        <v>3.3</v>
      </c>
      <c r="H25" s="8">
        <v>33.1</v>
      </c>
      <c r="I25" s="8">
        <v>4.8</v>
      </c>
      <c r="J25" s="8">
        <v>5.3</v>
      </c>
      <c r="K25" s="8">
        <v>4.3</v>
      </c>
      <c r="L25" s="8">
        <v>5.0999999999999996</v>
      </c>
      <c r="V25" s="7" t="s">
        <v>63</v>
      </c>
      <c r="W25" s="21">
        <f t="shared" si="1"/>
        <v>-0.84200273553985283</v>
      </c>
      <c r="X25" s="21">
        <f t="shared" si="2"/>
        <v>-0.16500667437329514</v>
      </c>
      <c r="Y25" s="21">
        <f t="shared" si="3"/>
        <v>0.30253320629997449</v>
      </c>
      <c r="Z25" s="21">
        <f t="shared" si="4"/>
        <v>-0.1622089444276156</v>
      </c>
      <c r="AA25" s="21">
        <f t="shared" si="5"/>
        <v>0.16117721628899989</v>
      </c>
      <c r="AB25" s="21">
        <f t="shared" si="6"/>
        <v>-1.8013896676916143E-2</v>
      </c>
      <c r="AC25" s="21">
        <f t="shared" si="7"/>
        <v>7.255119608855902E-2</v>
      </c>
      <c r="AD25" s="21">
        <f t="shared" si="8"/>
        <v>-0.4332587701182341</v>
      </c>
      <c r="AE25" s="21">
        <f t="shared" si="9"/>
        <v>1.2038398634790453</v>
      </c>
      <c r="AF25" s="21">
        <f t="shared" si="10"/>
        <v>-0.40343927283749509</v>
      </c>
    </row>
    <row r="26" spans="1:32">
      <c r="A26" s="6" t="s">
        <v>93</v>
      </c>
      <c r="B26" s="7" t="s">
        <v>65</v>
      </c>
      <c r="C26" s="11">
        <v>27594.080000000002</v>
      </c>
      <c r="D26" s="11">
        <v>4275.1402099999996</v>
      </c>
      <c r="E26" s="8">
        <v>7</v>
      </c>
      <c r="F26" s="8">
        <v>76.099999999999994</v>
      </c>
      <c r="G26" s="8">
        <v>1.5</v>
      </c>
      <c r="H26" s="8">
        <v>20.2</v>
      </c>
      <c r="I26" s="8">
        <v>2.9</v>
      </c>
      <c r="J26" s="8">
        <v>1.3</v>
      </c>
      <c r="K26" s="8">
        <v>3.4</v>
      </c>
      <c r="L26" s="8">
        <v>6.3</v>
      </c>
      <c r="V26" s="7" t="s">
        <v>65</v>
      </c>
      <c r="W26" s="21">
        <f t="shared" si="1"/>
        <v>0.94694127235092729</v>
      </c>
      <c r="X26" s="21">
        <f t="shared" si="2"/>
        <v>-0.79668524577167243</v>
      </c>
      <c r="Y26" s="21">
        <f t="shared" si="3"/>
        <v>0.58026860880486919</v>
      </c>
      <c r="Z26" s="21">
        <f t="shared" si="4"/>
        <v>0.92499015513645388</v>
      </c>
      <c r="AA26" s="21">
        <f t="shared" si="5"/>
        <v>-0.36975949619241205</v>
      </c>
      <c r="AB26" s="21">
        <f t="shared" si="6"/>
        <v>-1.2010356202591306</v>
      </c>
      <c r="AC26" s="21">
        <f t="shared" si="7"/>
        <v>-0.40991425790035868</v>
      </c>
      <c r="AD26" s="21">
        <f t="shared" si="8"/>
        <v>-0.94893339555120126</v>
      </c>
      <c r="AE26" s="21">
        <f t="shared" si="9"/>
        <v>0.69822712081784633</v>
      </c>
      <c r="AF26" s="21">
        <f t="shared" si="10"/>
        <v>-7.2007498574907319E-2</v>
      </c>
    </row>
    <row r="27" spans="1:32">
      <c r="A27" s="6" t="s">
        <v>80</v>
      </c>
      <c r="B27" s="7" t="s">
        <v>51</v>
      </c>
      <c r="C27" s="11">
        <v>13755.13</v>
      </c>
      <c r="D27" s="11">
        <v>3774.3066100000001</v>
      </c>
      <c r="E27" s="8">
        <v>4.7</v>
      </c>
      <c r="F27" s="8">
        <v>60.6</v>
      </c>
      <c r="G27" s="8">
        <v>0.8</v>
      </c>
      <c r="H27" s="8">
        <v>33.299999999999997</v>
      </c>
      <c r="I27" s="8">
        <v>7.5</v>
      </c>
      <c r="J27" s="8">
        <v>15.3</v>
      </c>
      <c r="K27" s="8">
        <v>2</v>
      </c>
      <c r="L27" s="8">
        <v>3.7</v>
      </c>
      <c r="V27" s="7" t="s">
        <v>51</v>
      </c>
      <c r="W27" s="21">
        <f t="shared" si="1"/>
        <v>-1.0486661594954765</v>
      </c>
      <c r="X27" s="21">
        <f t="shared" si="2"/>
        <v>-0.98842720344587642</v>
      </c>
      <c r="Y27" s="21">
        <f t="shared" si="3"/>
        <v>-1.0167099555982737</v>
      </c>
      <c r="Z27" s="21">
        <f t="shared" si="4"/>
        <v>-0.64992442834420849</v>
      </c>
      <c r="AA27" s="21">
        <f t="shared" si="5"/>
        <v>-0.57623488437962778</v>
      </c>
      <c r="AB27" s="21">
        <f t="shared" si="6"/>
        <v>3.2752539412554666E-4</v>
      </c>
      <c r="AC27" s="21">
        <f t="shared" si="7"/>
        <v>0.75815999912544219</v>
      </c>
      <c r="AD27" s="21">
        <f t="shared" si="8"/>
        <v>0.85592779346418379</v>
      </c>
      <c r="AE27" s="21">
        <f t="shared" si="9"/>
        <v>-8.8281589988463263E-2</v>
      </c>
      <c r="AF27" s="21">
        <f t="shared" si="10"/>
        <v>-0.79010967614384731</v>
      </c>
    </row>
    <row r="28" spans="1:32">
      <c r="A28" s="6" t="s">
        <v>94</v>
      </c>
      <c r="B28" s="7" t="s">
        <v>66</v>
      </c>
      <c r="C28" s="11">
        <v>29418.92</v>
      </c>
      <c r="D28" s="11">
        <v>4505.2198399999997</v>
      </c>
      <c r="E28" s="8">
        <v>7.5</v>
      </c>
      <c r="F28" s="8">
        <v>73.2</v>
      </c>
      <c r="G28" s="8">
        <v>4.5</v>
      </c>
      <c r="H28" s="8">
        <v>34.6</v>
      </c>
      <c r="I28" s="8">
        <v>1.9</v>
      </c>
      <c r="J28" s="8">
        <v>5.9</v>
      </c>
      <c r="K28" s="8">
        <v>0.3</v>
      </c>
      <c r="L28" s="8">
        <v>4</v>
      </c>
      <c r="V28" s="7" t="s">
        <v>66</v>
      </c>
      <c r="W28" s="21">
        <f t="shared" si="1"/>
        <v>1.2100872672371423</v>
      </c>
      <c r="X28" s="21">
        <f t="shared" si="2"/>
        <v>-0.70860026369946993</v>
      </c>
      <c r="Y28" s="21">
        <f t="shared" si="3"/>
        <v>0.92743786193598721</v>
      </c>
      <c r="Z28" s="21">
        <f t="shared" si="4"/>
        <v>0.63032871693684678</v>
      </c>
      <c r="AA28" s="21">
        <f t="shared" si="5"/>
        <v>0.51513502460994121</v>
      </c>
      <c r="AB28" s="21">
        <f t="shared" si="6"/>
        <v>0.11954676885589946</v>
      </c>
      <c r="AC28" s="21">
        <f t="shared" si="7"/>
        <v>-0.66384344421031538</v>
      </c>
      <c r="AD28" s="21">
        <f t="shared" si="8"/>
        <v>-0.35590757630328901</v>
      </c>
      <c r="AE28" s="21">
        <f t="shared" si="9"/>
        <v>-1.0433278816818392</v>
      </c>
      <c r="AF28" s="21">
        <f t="shared" si="10"/>
        <v>-0.7072517325782004</v>
      </c>
    </row>
    <row r="29" spans="1:32">
      <c r="A29" s="6" t="s">
        <v>82</v>
      </c>
      <c r="B29" s="7" t="s">
        <v>53</v>
      </c>
      <c r="C29" s="11">
        <v>21218.28</v>
      </c>
      <c r="D29" s="11">
        <v>4220.8357999999998</v>
      </c>
      <c r="E29" s="8">
        <v>6.8</v>
      </c>
      <c r="F29" s="8">
        <v>73.3</v>
      </c>
      <c r="G29" s="8">
        <v>2.4</v>
      </c>
      <c r="H29" s="8">
        <v>35.1</v>
      </c>
      <c r="I29" s="8">
        <v>5</v>
      </c>
      <c r="J29" s="8">
        <v>8.1</v>
      </c>
      <c r="K29" s="8">
        <v>3.8</v>
      </c>
      <c r="L29" s="8">
        <v>10.6</v>
      </c>
      <c r="V29" s="7" t="s">
        <v>53</v>
      </c>
      <c r="W29" s="21">
        <f t="shared" si="1"/>
        <v>2.7536703076068737E-2</v>
      </c>
      <c r="X29" s="21">
        <f t="shared" si="2"/>
        <v>-0.817475452107155</v>
      </c>
      <c r="Y29" s="21">
        <f t="shared" si="3"/>
        <v>0.44140090755242184</v>
      </c>
      <c r="Z29" s="21">
        <f t="shared" si="4"/>
        <v>0.64048945618510855</v>
      </c>
      <c r="AA29" s="21">
        <f t="shared" si="5"/>
        <v>-0.10429113995170608</v>
      </c>
      <c r="AB29" s="21">
        <f t="shared" si="6"/>
        <v>0.16540032403350466</v>
      </c>
      <c r="AC29" s="21">
        <f t="shared" si="7"/>
        <v>0.12333703335055041</v>
      </c>
      <c r="AD29" s="21">
        <f t="shared" si="8"/>
        <v>-7.2286532315157151E-2</v>
      </c>
      <c r="AE29" s="21">
        <f t="shared" si="9"/>
        <v>0.92294389533393473</v>
      </c>
      <c r="AF29" s="21">
        <f t="shared" si="10"/>
        <v>1.115623025866032</v>
      </c>
    </row>
    <row r="31" spans="1:32">
      <c r="B31" s="13" t="s">
        <v>106</v>
      </c>
      <c r="C31" s="17">
        <f>AVERAGE(C2:C29)</f>
        <v>21027.321071428574</v>
      </c>
      <c r="D31" s="17">
        <f t="shared" ref="D31:L31" si="11">AVERAGE(D2:D29)</f>
        <v>6356.0970571428579</v>
      </c>
      <c r="E31" s="17">
        <f t="shared" si="11"/>
        <v>6.1642857142857137</v>
      </c>
      <c r="F31" s="17">
        <f t="shared" si="11"/>
        <v>66.996428571428567</v>
      </c>
      <c r="G31" s="17">
        <f t="shared" si="11"/>
        <v>2.753571428571429</v>
      </c>
      <c r="H31" s="17">
        <f t="shared" si="11"/>
        <v>33.296428571428571</v>
      </c>
      <c r="I31" s="17">
        <f t="shared" si="11"/>
        <v>4.5142857142857142</v>
      </c>
      <c r="J31" s="17">
        <f t="shared" si="11"/>
        <v>8.6607142857142865</v>
      </c>
      <c r="K31" s="17">
        <f t="shared" si="11"/>
        <v>2.157142857142857</v>
      </c>
      <c r="L31" s="17">
        <f t="shared" si="11"/>
        <v>6.5607142857142851</v>
      </c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>
      <c r="B32" s="13" t="s">
        <v>107</v>
      </c>
      <c r="C32" s="17">
        <f>STDEV(C2:C29)</f>
        <v>6934.7055834502162</v>
      </c>
      <c r="D32" s="17">
        <f t="shared" ref="D32:L32" si="12">STDEV(D2:D29)</f>
        <v>2612.0188094198174</v>
      </c>
      <c r="E32" s="17">
        <f t="shared" si="12"/>
        <v>1.4402197069311353</v>
      </c>
      <c r="F32" s="17">
        <f t="shared" si="12"/>
        <v>9.8418035889565498</v>
      </c>
      <c r="G32" s="17">
        <f t="shared" si="12"/>
        <v>3.390234575393047</v>
      </c>
      <c r="H32" s="17">
        <f t="shared" si="12"/>
        <v>10.90427989854534</v>
      </c>
      <c r="I32" s="17">
        <f t="shared" si="12"/>
        <v>3.9381057945003524</v>
      </c>
      <c r="J32" s="17">
        <f t="shared" si="12"/>
        <v>7.7568292150143083</v>
      </c>
      <c r="K32" s="17">
        <f t="shared" si="12"/>
        <v>1.7800184292488688</v>
      </c>
      <c r="L32" s="17">
        <f t="shared" si="12"/>
        <v>3.6206546661674643</v>
      </c>
    </row>
    <row r="33" spans="1:15">
      <c r="A33" t="s">
        <v>134</v>
      </c>
      <c r="B33" s="13" t="s">
        <v>133</v>
      </c>
      <c r="C33" s="29">
        <f>SKEW(C2:C29)</f>
        <v>0.11458973862086597</v>
      </c>
      <c r="D33" s="29">
        <f t="shared" ref="D33:L33" si="13">SKEW(D2:D29)</f>
        <v>1.0975706739008722</v>
      </c>
      <c r="E33" s="29">
        <f t="shared" si="13"/>
        <v>-0.39280884322357301</v>
      </c>
      <c r="F33" s="29">
        <f t="shared" si="13"/>
        <v>-0.84496702252605349</v>
      </c>
      <c r="G33" s="29">
        <f t="shared" si="13"/>
        <v>2.7541318732048135</v>
      </c>
      <c r="H33" s="29">
        <f t="shared" si="13"/>
        <v>0.45502682296567959</v>
      </c>
      <c r="I33" s="29">
        <f t="shared" si="13"/>
        <v>1.7283238693847562</v>
      </c>
      <c r="J33" s="29">
        <f t="shared" si="13"/>
        <v>1.9917141651720258</v>
      </c>
      <c r="K33" s="29">
        <f t="shared" si="13"/>
        <v>0.93260498090536803</v>
      </c>
      <c r="L33" s="29">
        <f t="shared" si="13"/>
        <v>2.1690478056254676</v>
      </c>
    </row>
    <row r="34" spans="1:15">
      <c r="B34" s="13" t="s">
        <v>109</v>
      </c>
      <c r="C34" s="17">
        <f>C31+3*C32</f>
        <v>41831.437821779225</v>
      </c>
      <c r="D34" s="17">
        <f t="shared" ref="D34:L34" si="14">D31+3*D32</f>
        <v>14192.15348540231</v>
      </c>
      <c r="E34" s="17">
        <f t="shared" si="14"/>
        <v>10.484944835079119</v>
      </c>
      <c r="F34" s="17">
        <f t="shared" si="14"/>
        <v>96.521839338298207</v>
      </c>
      <c r="G34" s="17">
        <f t="shared" si="14"/>
        <v>12.924275154750571</v>
      </c>
      <c r="H34" s="17">
        <f t="shared" si="14"/>
        <v>66.009268267064584</v>
      </c>
      <c r="I34" s="17">
        <f t="shared" si="14"/>
        <v>16.328603097786772</v>
      </c>
      <c r="J34" s="17">
        <f t="shared" si="14"/>
        <v>31.931201930757211</v>
      </c>
      <c r="K34" s="17">
        <f t="shared" si="14"/>
        <v>7.4971981448894631</v>
      </c>
      <c r="L34" s="17">
        <f t="shared" si="14"/>
        <v>17.42267828421668</v>
      </c>
      <c r="O34" t="s">
        <v>118</v>
      </c>
    </row>
    <row r="35" spans="1:15">
      <c r="B35" s="13" t="s">
        <v>108</v>
      </c>
      <c r="C35" s="17">
        <f>C31-3*C32</f>
        <v>223.20432107792658</v>
      </c>
      <c r="D35" s="17">
        <f t="shared" ref="D35:L35" si="15">D31-3*D32</f>
        <v>-1479.9593711165944</v>
      </c>
      <c r="E35" s="17">
        <f t="shared" si="15"/>
        <v>1.8436265934923073</v>
      </c>
      <c r="F35" s="17">
        <f t="shared" si="15"/>
        <v>37.471017804558919</v>
      </c>
      <c r="G35" s="17">
        <f t="shared" si="15"/>
        <v>-7.4171322976077123</v>
      </c>
      <c r="H35" s="17">
        <f t="shared" si="15"/>
        <v>0.58358887579255025</v>
      </c>
      <c r="I35" s="17">
        <f t="shared" si="15"/>
        <v>-7.3000316692153433</v>
      </c>
      <c r="J35" s="17">
        <f t="shared" si="15"/>
        <v>-14.60977335932864</v>
      </c>
      <c r="K35" s="17">
        <f t="shared" si="15"/>
        <v>-3.1829124306037495</v>
      </c>
      <c r="L35" s="17">
        <f t="shared" si="15"/>
        <v>-4.301249712788108</v>
      </c>
    </row>
    <row r="36" spans="1:15"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5">
      <c r="B37" s="13" t="s">
        <v>110</v>
      </c>
      <c r="C37" s="17">
        <f>MEDIAN(C2:C29)</f>
        <v>21487.11</v>
      </c>
      <c r="D37" s="17">
        <f t="shared" ref="D37:L37" si="16">MEDIAN(D2:D29)</f>
        <v>5911.2147299999997</v>
      </c>
      <c r="E37" s="17">
        <f t="shared" si="16"/>
        <v>6.4499999999999993</v>
      </c>
      <c r="F37" s="17">
        <f t="shared" si="16"/>
        <v>68.699999999999989</v>
      </c>
      <c r="G37" s="17">
        <f t="shared" si="16"/>
        <v>1.85</v>
      </c>
      <c r="H37" s="17">
        <f t="shared" si="16"/>
        <v>32.6</v>
      </c>
      <c r="I37" s="17">
        <f t="shared" si="16"/>
        <v>3.05</v>
      </c>
      <c r="J37" s="17">
        <f t="shared" si="16"/>
        <v>5.7</v>
      </c>
      <c r="K37" s="17">
        <f t="shared" si="16"/>
        <v>1.45</v>
      </c>
      <c r="L37" s="17">
        <f t="shared" si="16"/>
        <v>5.65</v>
      </c>
    </row>
    <row r="38" spans="1:15">
      <c r="B38" s="13" t="s">
        <v>111</v>
      </c>
      <c r="C38" s="17">
        <f>QUARTILE(C2:C29,1)</f>
        <v>14829.9925</v>
      </c>
      <c r="D38" s="17">
        <f t="shared" ref="D38:L38" si="17">QUARTILE(D2:D29,1)</f>
        <v>4291.8477124999999</v>
      </c>
      <c r="E38" s="17">
        <f t="shared" si="17"/>
        <v>5</v>
      </c>
      <c r="F38" s="17">
        <f t="shared" si="17"/>
        <v>61.65</v>
      </c>
      <c r="G38" s="17">
        <f t="shared" si="17"/>
        <v>0.67500000000000004</v>
      </c>
      <c r="H38" s="17">
        <f t="shared" si="17"/>
        <v>25.024999999999999</v>
      </c>
      <c r="I38" s="17">
        <f t="shared" si="17"/>
        <v>2.125</v>
      </c>
      <c r="J38" s="17">
        <f t="shared" si="17"/>
        <v>4.3000000000000007</v>
      </c>
      <c r="K38" s="17">
        <f t="shared" si="17"/>
        <v>0.85</v>
      </c>
      <c r="L38" s="17">
        <f t="shared" si="17"/>
        <v>4.1500000000000004</v>
      </c>
    </row>
    <row r="39" spans="1:15">
      <c r="B39" s="13" t="s">
        <v>115</v>
      </c>
      <c r="C39" s="17">
        <f>QUARTILE(C2:C29,3)</f>
        <v>26762.4725</v>
      </c>
      <c r="D39" s="17">
        <f t="shared" ref="D39:L39" si="18">QUARTILE(D2:D29,3)</f>
        <v>7788.5547649999999</v>
      </c>
      <c r="E39" s="17">
        <f t="shared" si="18"/>
        <v>7.35</v>
      </c>
      <c r="F39" s="17">
        <f t="shared" si="18"/>
        <v>73.924999999999997</v>
      </c>
      <c r="G39" s="17">
        <f t="shared" si="18"/>
        <v>3.5249999999999999</v>
      </c>
      <c r="H39" s="17">
        <f t="shared" si="18"/>
        <v>36.25</v>
      </c>
      <c r="I39" s="17">
        <f t="shared" si="18"/>
        <v>5.9750000000000005</v>
      </c>
      <c r="J39" s="17">
        <f t="shared" si="18"/>
        <v>10.15</v>
      </c>
      <c r="K39" s="17">
        <f t="shared" si="18"/>
        <v>3.8</v>
      </c>
      <c r="L39" s="17">
        <f t="shared" si="18"/>
        <v>7.4</v>
      </c>
    </row>
    <row r="40" spans="1:15"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5">
      <c r="B41" s="13" t="s">
        <v>112</v>
      </c>
      <c r="C41" s="17" t="e">
        <f>MODE(C2:C29)</f>
        <v>#N/A</v>
      </c>
      <c r="D41" s="17" t="e">
        <f t="shared" ref="D41:L41" si="19">MODE(D2:D29)</f>
        <v>#N/A</v>
      </c>
      <c r="E41" s="17">
        <f t="shared" si="19"/>
        <v>7.6</v>
      </c>
      <c r="F41" s="17">
        <f t="shared" si="19"/>
        <v>74.900000000000006</v>
      </c>
      <c r="G41" s="17">
        <f t="shared" si="19"/>
        <v>0.2</v>
      </c>
      <c r="H41" s="17">
        <f t="shared" si="19"/>
        <v>34.700000000000003</v>
      </c>
      <c r="I41" s="17">
        <f t="shared" si="19"/>
        <v>3.2</v>
      </c>
      <c r="J41" s="17">
        <f t="shared" si="19"/>
        <v>5.5</v>
      </c>
      <c r="K41" s="17">
        <f t="shared" si="19"/>
        <v>1</v>
      </c>
      <c r="L41" s="17">
        <f t="shared" si="19"/>
        <v>8.4</v>
      </c>
    </row>
    <row r="42" spans="1:15">
      <c r="B42" s="13" t="s">
        <v>113</v>
      </c>
      <c r="C42" s="17">
        <f>MAX(C2:C29)-MIN(C2:C29)</f>
        <v>22457.259999999995</v>
      </c>
      <c r="D42" s="17">
        <f t="shared" ref="D42:L42" si="20">MAX(D2:D29)-MIN(D2:D29)</f>
        <v>9826.869920000001</v>
      </c>
      <c r="E42" s="17">
        <f t="shared" si="20"/>
        <v>5.6000000000000005</v>
      </c>
      <c r="F42" s="17">
        <f t="shared" si="20"/>
        <v>40.099999999999994</v>
      </c>
      <c r="G42" s="17">
        <f t="shared" si="20"/>
        <v>16.299999999999997</v>
      </c>
      <c r="H42" s="17">
        <f t="shared" si="20"/>
        <v>41.4</v>
      </c>
      <c r="I42" s="17">
        <f t="shared" si="20"/>
        <v>15.3</v>
      </c>
      <c r="J42" s="17">
        <f t="shared" si="20"/>
        <v>32.800000000000004</v>
      </c>
      <c r="K42" s="17">
        <f t="shared" si="20"/>
        <v>6.7</v>
      </c>
      <c r="L42" s="17">
        <f t="shared" si="20"/>
        <v>17.100000000000001</v>
      </c>
    </row>
    <row r="43" spans="1:15"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5">
      <c r="B44" s="13" t="s">
        <v>114</v>
      </c>
      <c r="C44" s="17">
        <f>C39-C38</f>
        <v>11932.48</v>
      </c>
      <c r="D44" s="17">
        <f t="shared" ref="D44:L44" si="21">D39-D38</f>
        <v>3496.7070524999999</v>
      </c>
      <c r="E44" s="17">
        <f t="shared" si="21"/>
        <v>2.3499999999999996</v>
      </c>
      <c r="F44" s="17">
        <f t="shared" si="21"/>
        <v>12.274999999999999</v>
      </c>
      <c r="G44" s="17">
        <f t="shared" si="21"/>
        <v>2.8499999999999996</v>
      </c>
      <c r="H44" s="17">
        <f t="shared" si="21"/>
        <v>11.225000000000001</v>
      </c>
      <c r="I44" s="17">
        <f t="shared" si="21"/>
        <v>3.8500000000000005</v>
      </c>
      <c r="J44" s="17">
        <f t="shared" si="21"/>
        <v>5.85</v>
      </c>
      <c r="K44" s="17">
        <f t="shared" si="21"/>
        <v>2.9499999999999997</v>
      </c>
      <c r="L44" s="17">
        <f t="shared" si="21"/>
        <v>3.25</v>
      </c>
    </row>
    <row r="46" spans="1:15">
      <c r="B46" s="13" t="s">
        <v>116</v>
      </c>
      <c r="C46" s="18">
        <f>C32/C31</f>
        <v>0.32979501097136571</v>
      </c>
      <c r="D46" s="18">
        <f t="shared" ref="D46:L46" si="22">D32/D31</f>
        <v>0.41094696728780777</v>
      </c>
      <c r="E46" s="18">
        <f t="shared" si="22"/>
        <v>0.23363934990771607</v>
      </c>
      <c r="F46" s="18">
        <f t="shared" si="22"/>
        <v>0.14690042139281595</v>
      </c>
      <c r="G46" s="18">
        <f t="shared" si="22"/>
        <v>1.231213594176463</v>
      </c>
      <c r="H46" s="18">
        <f t="shared" si="22"/>
        <v>0.32749097625149581</v>
      </c>
      <c r="I46" s="18">
        <f t="shared" si="22"/>
        <v>0.87236520764248315</v>
      </c>
      <c r="J46" s="18">
        <f t="shared" si="22"/>
        <v>0.89563388874392003</v>
      </c>
      <c r="K46" s="18">
        <f t="shared" si="22"/>
        <v>0.82517410627431009</v>
      </c>
      <c r="L46" s="18">
        <f t="shared" si="22"/>
        <v>0.55186897470162777</v>
      </c>
    </row>
    <row r="47" spans="1:15">
      <c r="B47" t="s">
        <v>117</v>
      </c>
      <c r="C47" s="18">
        <f>C44/C37</f>
        <v>0.55533201067989135</v>
      </c>
      <c r="D47" s="18">
        <f t="shared" ref="D47:L47" si="23">D44/D37</f>
        <v>0.59153781620448764</v>
      </c>
      <c r="E47" s="18">
        <f t="shared" si="23"/>
        <v>0.36434108527131781</v>
      </c>
      <c r="F47" s="18">
        <f t="shared" si="23"/>
        <v>0.17867540029112083</v>
      </c>
      <c r="G47" s="18">
        <f t="shared" si="23"/>
        <v>1.5405405405405403</v>
      </c>
      <c r="H47" s="18">
        <f t="shared" si="23"/>
        <v>0.34432515337423314</v>
      </c>
      <c r="I47" s="18">
        <f t="shared" si="23"/>
        <v>1.2622950819672134</v>
      </c>
      <c r="J47" s="18">
        <f t="shared" si="23"/>
        <v>1.0263157894736841</v>
      </c>
      <c r="K47" s="18">
        <f t="shared" si="23"/>
        <v>2.0344827586206895</v>
      </c>
      <c r="L47" s="18">
        <f t="shared" si="23"/>
        <v>0.5752212389380531</v>
      </c>
    </row>
  </sheetData>
  <conditionalFormatting sqref="C2:C29">
    <cfRule type="expression" dxfId="19" priority="20">
      <formula>AND(C2&gt;$C$35,C2&lt;$C$34)</formula>
    </cfRule>
  </conditionalFormatting>
  <conditionalFormatting sqref="D2:D29">
    <cfRule type="expression" dxfId="18" priority="19">
      <formula>AND(D2&gt;$D$35,D2&lt;$D$34)</formula>
    </cfRule>
  </conditionalFormatting>
  <conditionalFormatting sqref="E2:E29">
    <cfRule type="expression" dxfId="17" priority="18">
      <formula>AND(E2&gt;$E$35,E2&lt;$E$34)</formula>
    </cfRule>
  </conditionalFormatting>
  <conditionalFormatting sqref="F2:F29">
    <cfRule type="expression" dxfId="16" priority="17">
      <formula>AND(F2&gt;$F$35,F2&lt;$F$34)</formula>
    </cfRule>
  </conditionalFormatting>
  <conditionalFormatting sqref="G2:G29">
    <cfRule type="expression" dxfId="15" priority="16">
      <formula>AND(G2&gt;$G$35,G2&lt;$G$34)</formula>
    </cfRule>
  </conditionalFormatting>
  <conditionalFormatting sqref="H2:H29">
    <cfRule type="expression" dxfId="14" priority="15">
      <formula>AND(H2&gt;$H$35,H2&lt;$H$34)</formula>
    </cfRule>
  </conditionalFormatting>
  <conditionalFormatting sqref="I2:I29">
    <cfRule type="expression" dxfId="13" priority="14">
      <formula>AND(I2&gt;$I$35,I2&lt;$I$34)</formula>
    </cfRule>
  </conditionalFormatting>
  <conditionalFormatting sqref="J2:J29">
    <cfRule type="expression" dxfId="12" priority="13">
      <formula>AND(J2&gt;$J$35,J2&lt;$J$34)</formula>
    </cfRule>
  </conditionalFormatting>
  <conditionalFormatting sqref="K2:K29">
    <cfRule type="expression" dxfId="11" priority="12">
      <formula>AND(K2&gt;$K$35,K2&lt;$K$34)</formula>
    </cfRule>
  </conditionalFormatting>
  <conditionalFormatting sqref="L2:L29">
    <cfRule type="expression" dxfId="10" priority="11">
      <formula>AND(L2&gt;$L$35,L2&lt;$L$34)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5"/>
  <sheetViews>
    <sheetView topLeftCell="N1" zoomScale="70" zoomScaleNormal="70" workbookViewId="0">
      <selection activeCell="V30" sqref="V30"/>
    </sheetView>
  </sheetViews>
  <sheetFormatPr defaultRowHeight="15"/>
  <cols>
    <col min="1" max="1" width="17.140625" customWidth="1"/>
    <col min="18" max="18" width="9.140625" style="4"/>
  </cols>
  <sheetData>
    <row r="1" spans="1:20">
      <c r="A1" s="33" t="s">
        <v>120</v>
      </c>
      <c r="B1" s="33"/>
      <c r="C1" s="33"/>
      <c r="D1" s="33"/>
      <c r="E1" s="33"/>
      <c r="F1" s="33"/>
      <c r="G1" s="33"/>
      <c r="H1" s="33"/>
      <c r="I1" s="33"/>
      <c r="J1" s="33"/>
      <c r="K1" s="33"/>
      <c r="R1"/>
    </row>
    <row r="2" spans="1:20">
      <c r="A2" s="7" t="s">
        <v>38</v>
      </c>
      <c r="B2" s="14" t="s">
        <v>96</v>
      </c>
      <c r="C2" s="14" t="s">
        <v>97</v>
      </c>
      <c r="D2" s="14" t="s">
        <v>98</v>
      </c>
      <c r="E2" s="14" t="s">
        <v>99</v>
      </c>
      <c r="F2" s="14" t="s">
        <v>100</v>
      </c>
      <c r="G2" s="14" t="s">
        <v>101</v>
      </c>
      <c r="H2" s="14" t="s">
        <v>102</v>
      </c>
      <c r="I2" s="14" t="s">
        <v>103</v>
      </c>
      <c r="J2" s="14" t="s">
        <v>104</v>
      </c>
      <c r="K2" s="14" t="s">
        <v>105</v>
      </c>
      <c r="M2" s="14" t="s">
        <v>126</v>
      </c>
      <c r="N2" s="14" t="s">
        <v>127</v>
      </c>
      <c r="Q2" s="14" t="s">
        <v>38</v>
      </c>
      <c r="R2" s="14" t="s">
        <v>126</v>
      </c>
      <c r="S2" s="14" t="s">
        <v>127</v>
      </c>
      <c r="T2" s="14" t="s">
        <v>128</v>
      </c>
    </row>
    <row r="3" spans="1:20">
      <c r="A3" s="14" t="s">
        <v>39</v>
      </c>
      <c r="B3" s="7">
        <v>1.135642866708872</v>
      </c>
      <c r="C3" s="7">
        <v>-0.40211204197880823</v>
      </c>
      <c r="D3" s="7">
        <v>1.4134748163195521</v>
      </c>
      <c r="E3" s="7">
        <v>0.47791762821291167</v>
      </c>
      <c r="F3" s="7">
        <v>-0.78271027256684356</v>
      </c>
      <c r="G3" s="7">
        <v>-1.2102063312946514</v>
      </c>
      <c r="H3" s="7">
        <v>-0.33373550200737162</v>
      </c>
      <c r="I3" s="7">
        <v>-0.75555541101383861</v>
      </c>
      <c r="J3" s="7">
        <v>-0.65007352627868442</v>
      </c>
      <c r="K3" s="7">
        <v>-0.45867790188125951</v>
      </c>
      <c r="M3" s="6">
        <f>SQRT(($B$34-B3)^2+($C$34-C3)^2+($D$34-D3)^2+($E$34-E3)^2+($G$34-G3)^2+($H$34-H3)^2+($I$34-I3)^2+($J$34-J3)^2+($K$34-K3)^2+($F$34-F3)^2)</f>
        <v>2.0465172845415074</v>
      </c>
      <c r="N3" s="7">
        <f>1-(M3/$M$35)</f>
        <v>0.83987141403092935</v>
      </c>
      <c r="Q3" s="24" t="s">
        <v>39</v>
      </c>
      <c r="R3" s="27">
        <f>VLOOKUP(Q3,$A$3:$M$30,13,FALSE)</f>
        <v>2.0465172845415074</v>
      </c>
      <c r="S3" s="28">
        <v>0.83987141403092935</v>
      </c>
      <c r="T3" s="7">
        <v>1</v>
      </c>
    </row>
    <row r="4" spans="1:20">
      <c r="A4" s="14" t="s">
        <v>40</v>
      </c>
      <c r="B4" s="7">
        <v>0.76433943226386991</v>
      </c>
      <c r="C4" s="7">
        <v>4.7762984097673267E-2</v>
      </c>
      <c r="D4" s="7">
        <v>0.99687171256221063</v>
      </c>
      <c r="E4" s="7">
        <v>0.80306128415730693</v>
      </c>
      <c r="F4" s="7">
        <v>-0.28127004411217671</v>
      </c>
      <c r="G4" s="7">
        <v>-0.80669504573172568</v>
      </c>
      <c r="H4" s="7">
        <v>-0.58766468831732832</v>
      </c>
      <c r="I4" s="7">
        <v>-0.48482623266153074</v>
      </c>
      <c r="J4" s="7">
        <v>1.1476606698500234</v>
      </c>
      <c r="K4" s="7">
        <v>-0.1548654421405542</v>
      </c>
      <c r="M4" s="6">
        <f t="shared" ref="M4:M35" si="0">SQRT(($B$34-B4)^2+($C$34-C4)^2+($D$34-D4)^2+($E$34-E4)^2+($G$34-G4)^2+($H$34-H4)^2+($I$34-I4)^2+($J$34-J4)^2+($K$34-K4)^2+($F$34-F4)^2)</f>
        <v>3.386816882478326</v>
      </c>
      <c r="N4" s="7">
        <f t="shared" ref="N4:N30" si="1">1-(M4/$M$35)</f>
        <v>0.73500043101325152</v>
      </c>
      <c r="Q4" s="24" t="s">
        <v>58</v>
      </c>
      <c r="R4" s="27">
        <f t="shared" ref="R4:R30" si="2">VLOOKUP(Q4,$A$3:$M$30,13,FALSE)</f>
        <v>2.4868665907020424</v>
      </c>
      <c r="S4" s="28">
        <v>0.80541653194389873</v>
      </c>
      <c r="T4" s="7">
        <v>2</v>
      </c>
    </row>
    <row r="5" spans="1:20">
      <c r="A5" s="14" t="s">
        <v>41</v>
      </c>
      <c r="B5" s="7">
        <v>-1.4789670517383116</v>
      </c>
      <c r="C5" s="7">
        <v>-0.17563583979119909</v>
      </c>
      <c r="D5" s="7">
        <v>-0.8084084037196031</v>
      </c>
      <c r="E5" s="7">
        <v>-7.0762291193255389E-2</v>
      </c>
      <c r="F5" s="7">
        <v>-0.25177356008543161</v>
      </c>
      <c r="G5" s="7">
        <v>-0.10972100703212655</v>
      </c>
      <c r="H5" s="7">
        <v>1.4183758835313294</v>
      </c>
      <c r="I5" s="7">
        <v>1.5778722690703375</v>
      </c>
      <c r="J5" s="7">
        <v>-0.87479030079477282</v>
      </c>
      <c r="K5" s="7">
        <v>-0.37581995831561266</v>
      </c>
      <c r="M5" s="6">
        <f t="shared" si="0"/>
        <v>5.9938447169428635</v>
      </c>
      <c r="N5" s="7">
        <f t="shared" si="1"/>
        <v>0.53101501448727273</v>
      </c>
      <c r="Q5" s="24" t="s">
        <v>65</v>
      </c>
      <c r="R5" s="27">
        <f t="shared" si="2"/>
        <v>2.7645580877442084</v>
      </c>
      <c r="S5" s="28">
        <v>0.78368871801685513</v>
      </c>
      <c r="T5" s="7">
        <v>3</v>
      </c>
    </row>
    <row r="6" spans="1:20">
      <c r="A6" s="14" t="s">
        <v>46</v>
      </c>
      <c r="B6" s="7">
        <v>-1.0645817594689488</v>
      </c>
      <c r="C6" s="7">
        <v>-1.248697779426531</v>
      </c>
      <c r="D6" s="7">
        <v>0.30253320629997449</v>
      </c>
      <c r="E6" s="7">
        <v>-0.66008516759247093</v>
      </c>
      <c r="F6" s="7">
        <v>-0.3992559802191572</v>
      </c>
      <c r="G6" s="7">
        <v>1.7977868883562496</v>
      </c>
      <c r="H6" s="7">
        <v>0.42805205692249848</v>
      </c>
      <c r="I6" s="7">
        <v>-0.40747503884658576</v>
      </c>
      <c r="J6" s="7">
        <v>2.6644988978336208</v>
      </c>
      <c r="K6" s="7">
        <v>0.5079981063846214</v>
      </c>
      <c r="M6" s="6">
        <f t="shared" si="0"/>
        <v>6.8797357995197146</v>
      </c>
      <c r="N6" s="7">
        <f t="shared" si="1"/>
        <v>0.46169896841858715</v>
      </c>
      <c r="Q6" s="24" t="s">
        <v>66</v>
      </c>
      <c r="R6" s="27">
        <f t="shared" si="2"/>
        <v>2.8454736235840796</v>
      </c>
      <c r="S6" s="28">
        <v>0.7773575277382101</v>
      </c>
      <c r="T6" s="7">
        <v>4</v>
      </c>
    </row>
    <row r="7" spans="1:20">
      <c r="A7" s="14" t="s">
        <v>42</v>
      </c>
      <c r="B7" s="7">
        <v>0.38639548519063133</v>
      </c>
      <c r="C7" s="7">
        <v>9.528514571165167E-2</v>
      </c>
      <c r="D7" s="7">
        <v>-2.405386968122746</v>
      </c>
      <c r="E7" s="7">
        <v>1.0977227223569139</v>
      </c>
      <c r="F7" s="7">
        <v>-0.3992559802191572</v>
      </c>
      <c r="G7" s="7">
        <v>1.4859827131485344</v>
      </c>
      <c r="H7" s="7">
        <v>-0.86698679325828065</v>
      </c>
      <c r="I7" s="7">
        <v>0.40471249621033761</v>
      </c>
      <c r="J7" s="7">
        <v>-0.93096949442379495</v>
      </c>
      <c r="K7" s="7">
        <v>0.5079981063846214</v>
      </c>
      <c r="M7" s="6">
        <f t="shared" si="0"/>
        <v>5.9012492224835418</v>
      </c>
      <c r="N7" s="7">
        <f t="shared" si="1"/>
        <v>0.53826009651363815</v>
      </c>
      <c r="Q7" s="24" t="s">
        <v>57</v>
      </c>
      <c r="R7" s="27">
        <f t="shared" si="2"/>
        <v>3.0947920699320215</v>
      </c>
      <c r="S7" s="28">
        <v>0.75784974709483977</v>
      </c>
      <c r="T7" s="7">
        <v>5</v>
      </c>
    </row>
    <row r="8" spans="1:20">
      <c r="A8" s="14" t="s">
        <v>43</v>
      </c>
      <c r="B8" s="7">
        <v>-0.73178464613399763</v>
      </c>
      <c r="C8" s="7">
        <v>0.61144647086668269</v>
      </c>
      <c r="D8" s="7">
        <v>0.99687171256221063</v>
      </c>
      <c r="E8" s="7">
        <v>-0.50767407886853588</v>
      </c>
      <c r="F8" s="7">
        <v>-0.72371730451335337</v>
      </c>
      <c r="G8" s="7">
        <v>-0.88006073401589413</v>
      </c>
      <c r="H8" s="7">
        <v>-0.56227176968633275</v>
      </c>
      <c r="I8" s="7">
        <v>-0.72977167974219026</v>
      </c>
      <c r="J8" s="7">
        <v>-1.0433278816818392</v>
      </c>
      <c r="K8" s="7">
        <v>-1.2043993939720821</v>
      </c>
      <c r="M8" s="6">
        <f t="shared" si="0"/>
        <v>3.9940339324090153</v>
      </c>
      <c r="N8" s="7">
        <f t="shared" si="1"/>
        <v>0.68748907681352611</v>
      </c>
      <c r="Q8" s="24" t="s">
        <v>49</v>
      </c>
      <c r="R8" s="27">
        <f t="shared" si="2"/>
        <v>3.1186855937736162</v>
      </c>
      <c r="S8" s="28">
        <v>0.75598021185295694</v>
      </c>
      <c r="T8" s="7">
        <v>6</v>
      </c>
    </row>
    <row r="9" spans="1:20">
      <c r="A9" s="14" t="s">
        <v>44</v>
      </c>
      <c r="B9" s="7">
        <v>0.78743053513378114</v>
      </c>
      <c r="C9" s="7">
        <v>2.0105268208323559</v>
      </c>
      <c r="D9" s="7">
        <v>1.4829086669457767</v>
      </c>
      <c r="E9" s="7">
        <v>0.42711393197159997</v>
      </c>
      <c r="F9" s="7">
        <v>-0.42875246424590224</v>
      </c>
      <c r="G9" s="7">
        <v>-0.74250006848307848</v>
      </c>
      <c r="H9" s="7">
        <v>-0.33373550200737162</v>
      </c>
      <c r="I9" s="7">
        <v>-0.54928556084065161</v>
      </c>
      <c r="J9" s="7">
        <v>-0.59389433264966229</v>
      </c>
      <c r="K9" s="7">
        <v>-0.40343927283749509</v>
      </c>
      <c r="M9" s="6">
        <f t="shared" si="0"/>
        <v>3.9890881213339058</v>
      </c>
      <c r="N9" s="7">
        <f t="shared" si="1"/>
        <v>0.68787605900024384</v>
      </c>
      <c r="Q9" s="24" t="s">
        <v>40</v>
      </c>
      <c r="R9" s="27">
        <f t="shared" si="2"/>
        <v>3.386816882478326</v>
      </c>
      <c r="S9" s="28">
        <v>0.73500043101325152</v>
      </c>
      <c r="T9" s="7">
        <v>7</v>
      </c>
    </row>
    <row r="10" spans="1:20">
      <c r="A10" s="14" t="s">
        <v>45</v>
      </c>
      <c r="B10" s="7">
        <v>-0.61265197495447155</v>
      </c>
      <c r="C10" s="7">
        <v>2.5134764761955974</v>
      </c>
      <c r="D10" s="7">
        <v>-0.73897455309337978</v>
      </c>
      <c r="E10" s="7">
        <v>-1.5643909606878192</v>
      </c>
      <c r="F10" s="7">
        <v>4.025216623792609</v>
      </c>
      <c r="G10" s="7">
        <v>0.12871747989142063</v>
      </c>
      <c r="H10" s="7">
        <v>-0.40991425790035868</v>
      </c>
      <c r="I10" s="7">
        <v>-0.51060996393317915</v>
      </c>
      <c r="J10" s="7">
        <v>-0.36917755813357384</v>
      </c>
      <c r="K10" s="7">
        <v>-0.32058132927184796</v>
      </c>
      <c r="M10" s="6">
        <f t="shared" si="0"/>
        <v>8.0104920675851581</v>
      </c>
      <c r="N10" s="7">
        <f t="shared" si="1"/>
        <v>0.37322358458055216</v>
      </c>
      <c r="Q10" s="24" t="s">
        <v>44</v>
      </c>
      <c r="R10" s="27">
        <f t="shared" si="2"/>
        <v>3.9890881213339058</v>
      </c>
      <c r="S10" s="28">
        <v>0.68787605900024384</v>
      </c>
      <c r="T10" s="7">
        <v>8</v>
      </c>
    </row>
    <row r="11" spans="1:20">
      <c r="A11" s="14" t="s">
        <v>47</v>
      </c>
      <c r="B11" s="7">
        <v>0.64585278706858862</v>
      </c>
      <c r="C11" s="7">
        <v>0.58324921603284052</v>
      </c>
      <c r="D11" s="7">
        <v>0.58026860880486919</v>
      </c>
      <c r="E11" s="7">
        <v>0.18325619001330318</v>
      </c>
      <c r="F11" s="7">
        <v>0.57412799266343151</v>
      </c>
      <c r="G11" s="7">
        <v>-0.55908584777265768</v>
      </c>
      <c r="H11" s="7">
        <v>-0.91777263052027203</v>
      </c>
      <c r="I11" s="7">
        <v>-0.82001473919295953</v>
      </c>
      <c r="J11" s="7">
        <v>1.2038398634790453</v>
      </c>
      <c r="K11" s="7">
        <v>0.23180496116579824</v>
      </c>
      <c r="M11" s="6">
        <f t="shared" si="0"/>
        <v>4.3059986626179052</v>
      </c>
      <c r="N11" s="7">
        <f t="shared" si="1"/>
        <v>0.66307957316657129</v>
      </c>
      <c r="Q11" s="24" t="s">
        <v>43</v>
      </c>
      <c r="R11" s="27">
        <f t="shared" si="2"/>
        <v>3.9940339324090153</v>
      </c>
      <c r="S11" s="28">
        <v>0.68748907681352611</v>
      </c>
      <c r="T11" s="7">
        <v>9</v>
      </c>
    </row>
    <row r="12" spans="1:20">
      <c r="A12" s="14" t="s">
        <v>48</v>
      </c>
      <c r="B12" s="7">
        <v>0.63221846635198242</v>
      </c>
      <c r="C12" s="7">
        <v>-1.1510454313346521</v>
      </c>
      <c r="D12" s="7">
        <v>1.3440409656933288</v>
      </c>
      <c r="E12" s="7">
        <v>5.1166579785893007E-2</v>
      </c>
      <c r="F12" s="7">
        <v>-0.45824894827264739</v>
      </c>
      <c r="G12" s="7">
        <v>-0.17391598428077409</v>
      </c>
      <c r="H12" s="7">
        <v>-0.46070009516234994</v>
      </c>
      <c r="I12" s="7">
        <v>-5.9394666679333012E-2</v>
      </c>
      <c r="J12" s="7">
        <v>1.5409150252531782</v>
      </c>
      <c r="K12" s="7">
        <v>0.6737139935159151</v>
      </c>
      <c r="M12" s="6">
        <f t="shared" si="0"/>
        <v>4.2835020450065064</v>
      </c>
      <c r="N12" s="7">
        <f t="shared" si="1"/>
        <v>0.66483980827155209</v>
      </c>
      <c r="Q12" s="24" t="s">
        <v>52</v>
      </c>
      <c r="R12" s="27">
        <f t="shared" si="2"/>
        <v>4.0011782583171254</v>
      </c>
      <c r="S12" s="28">
        <v>0.68693007307873766</v>
      </c>
      <c r="T12" s="7">
        <v>10</v>
      </c>
    </row>
    <row r="13" spans="1:20">
      <c r="A13" s="14" t="s">
        <v>50</v>
      </c>
      <c r="B13" s="7">
        <v>-0.34166426287556378</v>
      </c>
      <c r="C13" s="7">
        <v>-0.32825465270416848</v>
      </c>
      <c r="D13" s="7">
        <v>-0.8084084037196031</v>
      </c>
      <c r="E13" s="7">
        <v>0.9351508943847171</v>
      </c>
      <c r="F13" s="7">
        <v>1.7834838377599811</v>
      </c>
      <c r="G13" s="7">
        <v>1.5685191124682236</v>
      </c>
      <c r="H13" s="7">
        <v>0.35187330102951153</v>
      </c>
      <c r="I13" s="7">
        <v>2.3900598041272607</v>
      </c>
      <c r="J13" s="7">
        <v>-0.48153594539161804</v>
      </c>
      <c r="K13" s="7">
        <v>3.5185033892697932</v>
      </c>
      <c r="M13" s="6">
        <f t="shared" si="0"/>
        <v>8.0286837227596983</v>
      </c>
      <c r="N13" s="7">
        <f t="shared" si="1"/>
        <v>0.37180018882350696</v>
      </c>
      <c r="Q13" s="24" t="s">
        <v>48</v>
      </c>
      <c r="R13" s="27">
        <f t="shared" si="2"/>
        <v>4.2835020450065064</v>
      </c>
      <c r="S13" s="28">
        <v>0.66483980827155209</v>
      </c>
      <c r="T13" s="7">
        <v>11</v>
      </c>
    </row>
    <row r="14" spans="1:20">
      <c r="A14" s="14" t="s">
        <v>64</v>
      </c>
      <c r="B14" s="7">
        <v>0.27346639388660349</v>
      </c>
      <c r="C14" s="7">
        <v>-0.67797828666333715</v>
      </c>
      <c r="D14" s="7">
        <v>-0.11406989745736697</v>
      </c>
      <c r="E14" s="7">
        <v>0.67097167392989532</v>
      </c>
      <c r="F14" s="7">
        <v>-0.75321378854009846</v>
      </c>
      <c r="G14" s="7">
        <v>0.23876601231767272</v>
      </c>
      <c r="H14" s="7">
        <v>-0.76541511873429802</v>
      </c>
      <c r="I14" s="7">
        <v>-5.9394666679333012E-2</v>
      </c>
      <c r="J14" s="7">
        <v>1.2600190571080676</v>
      </c>
      <c r="K14" s="7">
        <v>2.4137308083945008</v>
      </c>
      <c r="M14" s="6">
        <f t="shared" si="0"/>
        <v>5.4566340358650232</v>
      </c>
      <c r="N14" s="7">
        <f t="shared" si="1"/>
        <v>0.57304876000129989</v>
      </c>
      <c r="Q14" s="24" t="s">
        <v>47</v>
      </c>
      <c r="R14" s="27">
        <f t="shared" si="2"/>
        <v>4.3059986626179052</v>
      </c>
      <c r="S14" s="28">
        <v>0.66307957316657129</v>
      </c>
      <c r="T14" s="7">
        <v>12</v>
      </c>
    </row>
    <row r="15" spans="1:20">
      <c r="A15" s="14" t="s">
        <v>58</v>
      </c>
      <c r="B15" s="7">
        <v>1.6044154715268888</v>
      </c>
      <c r="C15" s="7">
        <v>0.81713374159477359</v>
      </c>
      <c r="D15" s="7">
        <v>0.99687171256221063</v>
      </c>
      <c r="E15" s="7">
        <v>0.87418645889514224</v>
      </c>
      <c r="F15" s="7">
        <v>-0.75321378854009846</v>
      </c>
      <c r="G15" s="7">
        <v>-1.081816376797357</v>
      </c>
      <c r="H15" s="7">
        <v>-0.81620095599628939</v>
      </c>
      <c r="I15" s="7">
        <v>-0.84579847046460788</v>
      </c>
      <c r="J15" s="7">
        <v>-0.65007352627868442</v>
      </c>
      <c r="K15" s="7">
        <v>-0.76249036162196515</v>
      </c>
      <c r="M15" s="6">
        <f t="shared" si="0"/>
        <v>2.4868665907020424</v>
      </c>
      <c r="N15" s="7">
        <f t="shared" si="1"/>
        <v>0.80541653194389873</v>
      </c>
      <c r="Q15" s="24" t="s">
        <v>62</v>
      </c>
      <c r="R15" s="27">
        <f t="shared" si="2"/>
        <v>4.3482814245640604</v>
      </c>
      <c r="S15" s="28">
        <v>0.65977118240317656</v>
      </c>
      <c r="T15" s="7">
        <v>13</v>
      </c>
    </row>
    <row r="16" spans="1:20">
      <c r="A16" s="14" t="s">
        <v>52</v>
      </c>
      <c r="B16" s="7">
        <v>0.94579486463334905</v>
      </c>
      <c r="C16" s="7">
        <v>0.53679716922428367</v>
      </c>
      <c r="D16" s="7">
        <v>-0.8084084037196031</v>
      </c>
      <c r="E16" s="7">
        <v>1.7378492949974413</v>
      </c>
      <c r="F16" s="7">
        <v>-0.22227707605868649</v>
      </c>
      <c r="G16" s="7">
        <v>0.36715596681496715</v>
      </c>
      <c r="H16" s="7">
        <v>-0.94316554915126771</v>
      </c>
      <c r="I16" s="7">
        <v>-0.33012384503164072</v>
      </c>
      <c r="J16" s="7">
        <v>-0.31299836450455165</v>
      </c>
      <c r="K16" s="7">
        <v>-0.21010407118431887</v>
      </c>
      <c r="M16" s="6">
        <f t="shared" si="0"/>
        <v>4.0011782583171254</v>
      </c>
      <c r="N16" s="7">
        <f t="shared" si="1"/>
        <v>0.68693007307873766</v>
      </c>
      <c r="Q16" s="24" t="s">
        <v>53</v>
      </c>
      <c r="R16" s="27">
        <f t="shared" si="2"/>
        <v>4.5927321589677517</v>
      </c>
      <c r="S16" s="28">
        <v>0.64064427312425809</v>
      </c>
      <c r="T16" s="7">
        <v>14</v>
      </c>
    </row>
    <row r="17" spans="1:20">
      <c r="A17" s="14" t="s">
        <v>55</v>
      </c>
      <c r="B17" s="7">
        <v>-1.1257480187853195</v>
      </c>
      <c r="C17" s="7">
        <v>0.13626461707456086</v>
      </c>
      <c r="D17" s="7">
        <v>-0.18350374808359032</v>
      </c>
      <c r="E17" s="7">
        <v>-2.3366071435557574</v>
      </c>
      <c r="F17" s="7">
        <v>-0.16328410800519622</v>
      </c>
      <c r="G17" s="7">
        <v>1.4217877358998867</v>
      </c>
      <c r="H17" s="7">
        <v>0.60580248733946818</v>
      </c>
      <c r="I17" s="7">
        <v>0.84303592782835945</v>
      </c>
      <c r="J17" s="7">
        <v>-0.70625271990770655</v>
      </c>
      <c r="K17" s="7">
        <v>-9.9626813096789529E-2</v>
      </c>
      <c r="M17" s="6">
        <f t="shared" si="0"/>
        <v>6.8726601150562567</v>
      </c>
      <c r="N17" s="7">
        <f t="shared" si="1"/>
        <v>0.46225260134241097</v>
      </c>
      <c r="Q17" s="24" t="s">
        <v>56</v>
      </c>
      <c r="R17" s="27">
        <f t="shared" si="2"/>
        <v>4.7661554205780465</v>
      </c>
      <c r="S17" s="28">
        <v>0.62707486823060621</v>
      </c>
      <c r="T17" s="7">
        <v>15</v>
      </c>
    </row>
    <row r="18" spans="1:20">
      <c r="A18" s="14" t="s">
        <v>56</v>
      </c>
      <c r="B18" s="7">
        <v>1.7594198890994655</v>
      </c>
      <c r="C18" s="7">
        <v>2.2257583528460461</v>
      </c>
      <c r="D18" s="7">
        <v>-1.0167099555982737</v>
      </c>
      <c r="E18" s="7">
        <v>0.16293471151677819</v>
      </c>
      <c r="F18" s="7">
        <v>-0.72371730451335337</v>
      </c>
      <c r="G18" s="7">
        <v>-1.2468891754367357</v>
      </c>
      <c r="H18" s="7">
        <v>-0.58766468831732832</v>
      </c>
      <c r="I18" s="7">
        <v>-0.71687981410636603</v>
      </c>
      <c r="J18" s="7">
        <v>-0.31299836450455165</v>
      </c>
      <c r="K18" s="7">
        <v>-0.29296201474996575</v>
      </c>
      <c r="M18" s="6">
        <f t="shared" si="0"/>
        <v>4.7661554205780465</v>
      </c>
      <c r="N18" s="7">
        <f t="shared" si="1"/>
        <v>0.62707486823060621</v>
      </c>
      <c r="Q18" s="24" t="s">
        <v>63</v>
      </c>
      <c r="R18" s="27">
        <f t="shared" si="2"/>
        <v>4.917427806004075</v>
      </c>
      <c r="S18" s="28">
        <v>0.61523864609976553</v>
      </c>
      <c r="T18" s="7">
        <v>16</v>
      </c>
    </row>
    <row r="19" spans="1:20">
      <c r="A19" s="14" t="s">
        <v>54</v>
      </c>
      <c r="B19" s="7">
        <v>-1.3680423714121879</v>
      </c>
      <c r="C19" s="7">
        <v>-0.90446103933976285</v>
      </c>
      <c r="D19" s="7">
        <v>-1.5027469099818391</v>
      </c>
      <c r="E19" s="7">
        <v>-2.0419457053561496</v>
      </c>
      <c r="F19" s="7">
        <v>1.0165752530646082</v>
      </c>
      <c r="G19" s="7">
        <v>2.0178839532087545</v>
      </c>
      <c r="H19" s="7">
        <v>2.6372359778191217</v>
      </c>
      <c r="I19" s="7">
        <v>0.45627995875363414</v>
      </c>
      <c r="J19" s="7">
        <v>-0.53771513902064016</v>
      </c>
      <c r="K19" s="7">
        <v>0.23180496116579824</v>
      </c>
      <c r="M19" s="6">
        <f t="shared" si="0"/>
        <v>8.2416543274070424</v>
      </c>
      <c r="N19" s="7">
        <f t="shared" si="1"/>
        <v>0.35513642446991278</v>
      </c>
      <c r="Q19" s="24" t="s">
        <v>64</v>
      </c>
      <c r="R19" s="27">
        <f t="shared" si="2"/>
        <v>5.4566340358650232</v>
      </c>
      <c r="S19" s="28">
        <v>0.57304876000129989</v>
      </c>
      <c r="T19" s="7">
        <v>17</v>
      </c>
    </row>
    <row r="20" spans="1:20">
      <c r="A20" s="14" t="s">
        <v>57</v>
      </c>
      <c r="B20" s="7">
        <v>0.1050684733192257</v>
      </c>
      <c r="C20" s="7">
        <v>-0.15500554424904378</v>
      </c>
      <c r="D20" s="7">
        <v>-0.60010685184093238</v>
      </c>
      <c r="E20" s="7">
        <v>0.80306128415730693</v>
      </c>
      <c r="F20" s="7">
        <v>-0.75321378854009846</v>
      </c>
      <c r="G20" s="7">
        <v>-1.778790415496956</v>
      </c>
      <c r="H20" s="7">
        <v>-0.84159387462728497</v>
      </c>
      <c r="I20" s="7">
        <v>-0.53639369520482749</v>
      </c>
      <c r="J20" s="7">
        <v>-0.81861110716575081</v>
      </c>
      <c r="K20" s="7">
        <v>-0.79010967614384731</v>
      </c>
      <c r="M20" s="6">
        <f t="shared" si="0"/>
        <v>3.0947920699320215</v>
      </c>
      <c r="N20" s="7">
        <f t="shared" si="1"/>
        <v>0.75784974709483977</v>
      </c>
      <c r="Q20" s="24" t="s">
        <v>51</v>
      </c>
      <c r="R20" s="27">
        <f t="shared" si="2"/>
        <v>5.5187664255618838</v>
      </c>
      <c r="S20" s="28">
        <v>0.56818724635556173</v>
      </c>
      <c r="T20" s="7">
        <v>18</v>
      </c>
    </row>
    <row r="21" spans="1:20">
      <c r="A21" s="14" t="s">
        <v>49</v>
      </c>
      <c r="B21" s="7">
        <v>1.1897518689562774</v>
      </c>
      <c r="C21" s="7">
        <v>0.5292798305553631</v>
      </c>
      <c r="D21" s="7">
        <v>0.71913631005731649</v>
      </c>
      <c r="E21" s="7">
        <v>-0.15204820517935386</v>
      </c>
      <c r="F21" s="7">
        <v>-0.75321378854009846</v>
      </c>
      <c r="G21" s="7">
        <v>-0.47654944845296815</v>
      </c>
      <c r="H21" s="7">
        <v>-0.56227176968633275</v>
      </c>
      <c r="I21" s="7">
        <v>-0.60085302338394841</v>
      </c>
      <c r="J21" s="7">
        <v>-0.98714868805281719</v>
      </c>
      <c r="K21" s="7">
        <v>-0.87296761970949432</v>
      </c>
      <c r="M21" s="6">
        <f t="shared" si="0"/>
        <v>3.1186855937736162</v>
      </c>
      <c r="N21" s="7">
        <f t="shared" si="1"/>
        <v>0.75598021185295694</v>
      </c>
      <c r="Q21" s="24" t="s">
        <v>60</v>
      </c>
      <c r="R21" s="27">
        <f t="shared" si="2"/>
        <v>5.5574619686260789</v>
      </c>
      <c r="S21" s="28">
        <v>0.56515953550211395</v>
      </c>
      <c r="T21" s="7">
        <v>19</v>
      </c>
    </row>
    <row r="22" spans="1:20">
      <c r="A22" s="14" t="s">
        <v>59</v>
      </c>
      <c r="B22" s="7">
        <v>-0.66535212142819855</v>
      </c>
      <c r="C22" s="7">
        <v>0.6263789245914948</v>
      </c>
      <c r="D22" s="7">
        <v>-0.9472761049720505</v>
      </c>
      <c r="E22" s="7">
        <v>-0.80233551706814366</v>
      </c>
      <c r="F22" s="7">
        <v>0.42664557252970597</v>
      </c>
      <c r="G22" s="7">
        <v>-0.1464038511742109</v>
      </c>
      <c r="H22" s="7">
        <v>1.0374821040663944</v>
      </c>
      <c r="I22" s="7">
        <v>-0.40747503884658576</v>
      </c>
      <c r="J22" s="7">
        <v>0.92294389533393473</v>
      </c>
      <c r="K22" s="7">
        <v>-0.73487104710008277</v>
      </c>
      <c r="M22" s="6">
        <f t="shared" si="0"/>
        <v>5.8658250387281736</v>
      </c>
      <c r="N22" s="7">
        <f t="shared" si="1"/>
        <v>0.54103184171056506</v>
      </c>
      <c r="Q22" s="24" t="s">
        <v>59</v>
      </c>
      <c r="R22" s="27">
        <f t="shared" si="2"/>
        <v>5.8658250387281736</v>
      </c>
      <c r="S22" s="28">
        <v>0.54103184171056506</v>
      </c>
      <c r="T22" s="7">
        <v>20</v>
      </c>
    </row>
    <row r="23" spans="1:20">
      <c r="A23" s="14" t="s">
        <v>60</v>
      </c>
      <c r="B23" s="7">
        <v>-0.79345849729513263</v>
      </c>
      <c r="C23" s="7">
        <v>-0.78815671989748537</v>
      </c>
      <c r="D23" s="7">
        <v>9.4231654421303754E-2</v>
      </c>
      <c r="E23" s="7">
        <v>-1.7980879633978537</v>
      </c>
      <c r="F23" s="7">
        <v>-0.19278059203194137</v>
      </c>
      <c r="G23" s="7">
        <v>0.12871747989142063</v>
      </c>
      <c r="H23" s="7">
        <v>-0.1051992343284107</v>
      </c>
      <c r="I23" s="7">
        <v>0.12109145222220553</v>
      </c>
      <c r="J23" s="7">
        <v>0.36115195904371356</v>
      </c>
      <c r="K23" s="7">
        <v>0.1213277030782689</v>
      </c>
      <c r="M23" s="6">
        <f t="shared" si="0"/>
        <v>5.5574619686260789</v>
      </c>
      <c r="N23" s="7">
        <f t="shared" si="1"/>
        <v>0.56515953550211395</v>
      </c>
      <c r="Q23" s="24" t="s">
        <v>42</v>
      </c>
      <c r="R23" s="27">
        <f t="shared" si="2"/>
        <v>5.9012492224835418</v>
      </c>
      <c r="S23" s="28">
        <v>0.53826009651363815</v>
      </c>
      <c r="T23" s="7">
        <v>21</v>
      </c>
    </row>
    <row r="24" spans="1:20">
      <c r="A24" s="14" t="s">
        <v>61</v>
      </c>
      <c r="B24" s="7">
        <v>-1.2117329236705439</v>
      </c>
      <c r="C24" s="7">
        <v>-1.1492274620371588</v>
      </c>
      <c r="D24" s="7">
        <v>-1.0167099555982737</v>
      </c>
      <c r="E24" s="7">
        <v>0.36614949648202505</v>
      </c>
      <c r="F24" s="7">
        <v>0.63312096071692181</v>
      </c>
      <c r="G24" s="7">
        <v>1.1558371158697767</v>
      </c>
      <c r="H24" s="7">
        <v>2.9419510013910699</v>
      </c>
      <c r="I24" s="7">
        <v>3.2795985329991297</v>
      </c>
      <c r="J24" s="7">
        <v>-1.0995070753108613</v>
      </c>
      <c r="K24" s="7">
        <v>-0.65201310353443576</v>
      </c>
      <c r="M24" s="6">
        <f t="shared" si="0"/>
        <v>7.8015163462763697</v>
      </c>
      <c r="N24" s="7">
        <f t="shared" si="1"/>
        <v>0.38957477154965703</v>
      </c>
      <c r="Q24" s="24" t="s">
        <v>41</v>
      </c>
      <c r="R24" s="27">
        <f t="shared" si="2"/>
        <v>5.9938447169428635</v>
      </c>
      <c r="S24" s="28">
        <v>0.53101501448727273</v>
      </c>
      <c r="T24" s="7">
        <v>22</v>
      </c>
    </row>
    <row r="25" spans="1:20">
      <c r="A25" s="14" t="s">
        <v>62</v>
      </c>
      <c r="B25" s="7">
        <v>-1.1297092540056808</v>
      </c>
      <c r="C25" s="7">
        <v>-0.27659011280371715</v>
      </c>
      <c r="D25" s="7">
        <v>0.78857016068353991</v>
      </c>
      <c r="E25" s="7">
        <v>-4.0280073448468658E-2</v>
      </c>
      <c r="F25" s="7">
        <v>-4.5298171898215805E-2</v>
      </c>
      <c r="G25" s="7">
        <v>-0.16474527324525293</v>
      </c>
      <c r="H25" s="7">
        <v>-0.20677090885239324</v>
      </c>
      <c r="I25" s="7">
        <v>-0.30434011375999231</v>
      </c>
      <c r="J25" s="7">
        <v>-0.42535675176259602</v>
      </c>
      <c r="K25" s="7">
        <v>-1.6768869531142649E-2</v>
      </c>
      <c r="M25" s="6">
        <f t="shared" si="0"/>
        <v>4.3482814245640604</v>
      </c>
      <c r="N25" s="7">
        <f t="shared" si="1"/>
        <v>0.65977118240317656</v>
      </c>
      <c r="Q25" s="24" t="s">
        <v>55</v>
      </c>
      <c r="R25" s="27">
        <f t="shared" si="2"/>
        <v>6.8726601150562567</v>
      </c>
      <c r="S25" s="28">
        <v>0.46225260134241097</v>
      </c>
      <c r="T25" s="7">
        <v>23</v>
      </c>
    </row>
    <row r="26" spans="1:20">
      <c r="A26" s="14" t="s">
        <v>63</v>
      </c>
      <c r="B26" s="7">
        <v>-0.84200273553985283</v>
      </c>
      <c r="C26" s="7">
        <v>-0.16500667437329514</v>
      </c>
      <c r="D26" s="7">
        <v>0.30253320629997449</v>
      </c>
      <c r="E26" s="7">
        <v>-0.1622089444276156</v>
      </c>
      <c r="F26" s="7">
        <v>0.16117721628899989</v>
      </c>
      <c r="G26" s="7">
        <v>-1.8013896676916143E-2</v>
      </c>
      <c r="H26" s="7">
        <v>7.255119608855902E-2</v>
      </c>
      <c r="I26" s="7">
        <v>-0.4332587701182341</v>
      </c>
      <c r="J26" s="7">
        <v>1.2038398634790453</v>
      </c>
      <c r="K26" s="7">
        <v>-0.40343927283749509</v>
      </c>
      <c r="M26" s="6">
        <f t="shared" si="0"/>
        <v>4.917427806004075</v>
      </c>
      <c r="N26" s="7">
        <f t="shared" si="1"/>
        <v>0.61523864609976553</v>
      </c>
      <c r="Q26" s="24" t="s">
        <v>46</v>
      </c>
      <c r="R26" s="27">
        <f t="shared" si="2"/>
        <v>6.8797357995197146</v>
      </c>
      <c r="S26" s="28">
        <v>0.46169896841858715</v>
      </c>
      <c r="T26" s="7">
        <v>24</v>
      </c>
    </row>
    <row r="27" spans="1:20">
      <c r="A27" s="14" t="s">
        <v>65</v>
      </c>
      <c r="B27" s="7">
        <v>0.94694127235092729</v>
      </c>
      <c r="C27" s="7">
        <v>-0.79668524577167243</v>
      </c>
      <c r="D27" s="7">
        <v>0.58026860880486919</v>
      </c>
      <c r="E27" s="7">
        <v>0.92499015513645388</v>
      </c>
      <c r="F27" s="7">
        <v>-0.36975949619241205</v>
      </c>
      <c r="G27" s="7">
        <v>-1.2010356202591306</v>
      </c>
      <c r="H27" s="7">
        <v>-0.40991425790035868</v>
      </c>
      <c r="I27" s="7">
        <v>-0.94893339555120126</v>
      </c>
      <c r="J27" s="7">
        <v>0.69822712081784633</v>
      </c>
      <c r="K27" s="7">
        <v>-7.2007498574907319E-2</v>
      </c>
      <c r="M27" s="6">
        <f t="shared" si="0"/>
        <v>2.7645580877442084</v>
      </c>
      <c r="N27" s="7">
        <f t="shared" si="1"/>
        <v>0.78368871801685513</v>
      </c>
      <c r="Q27" s="24" t="s">
        <v>61</v>
      </c>
      <c r="R27" s="27">
        <f t="shared" si="2"/>
        <v>7.8015163462763697</v>
      </c>
      <c r="S27" s="28">
        <v>0.38957477154965703</v>
      </c>
      <c r="T27" s="7">
        <v>25</v>
      </c>
    </row>
    <row r="28" spans="1:20">
      <c r="A28" s="14" t="s">
        <v>51</v>
      </c>
      <c r="B28" s="7">
        <v>-1.0486661594954765</v>
      </c>
      <c r="C28" s="7">
        <v>-0.98842720344587642</v>
      </c>
      <c r="D28" s="7">
        <v>-1.0167099555982737</v>
      </c>
      <c r="E28" s="7">
        <v>-0.64992442834420849</v>
      </c>
      <c r="F28" s="7">
        <v>-0.57623488437962778</v>
      </c>
      <c r="G28" s="7">
        <v>3.2752539412554666E-4</v>
      </c>
      <c r="H28" s="7">
        <v>0.75815999912544219</v>
      </c>
      <c r="I28" s="7">
        <v>0.85592779346418379</v>
      </c>
      <c r="J28" s="7">
        <v>-8.8281589988463263E-2</v>
      </c>
      <c r="K28" s="7">
        <v>-0.79010967614384731</v>
      </c>
      <c r="M28" s="6">
        <f t="shared" si="0"/>
        <v>5.5187664255618838</v>
      </c>
      <c r="N28" s="7">
        <f t="shared" si="1"/>
        <v>0.56818724635556173</v>
      </c>
      <c r="Q28" s="24" t="s">
        <v>45</v>
      </c>
      <c r="R28" s="27">
        <f t="shared" si="2"/>
        <v>8.0104920675851581</v>
      </c>
      <c r="S28" s="28">
        <v>0.37322358458055216</v>
      </c>
      <c r="T28" s="7">
        <v>26</v>
      </c>
    </row>
    <row r="29" spans="1:20">
      <c r="A29" s="14" t="s">
        <v>66</v>
      </c>
      <c r="B29" s="7">
        <v>1.2100872672371423</v>
      </c>
      <c r="C29" s="7">
        <v>-0.70860026369946993</v>
      </c>
      <c r="D29" s="7">
        <v>0.92743786193598721</v>
      </c>
      <c r="E29" s="7">
        <v>0.63032871693684678</v>
      </c>
      <c r="F29" s="7">
        <v>0.51513502460994121</v>
      </c>
      <c r="G29" s="7">
        <v>0.11954676885589946</v>
      </c>
      <c r="H29" s="7">
        <v>-0.66384344421031538</v>
      </c>
      <c r="I29" s="7">
        <v>-0.35590757630328901</v>
      </c>
      <c r="J29" s="7">
        <v>-1.0433278816818392</v>
      </c>
      <c r="K29" s="7">
        <v>-0.7072517325782004</v>
      </c>
      <c r="M29" s="6">
        <f t="shared" si="0"/>
        <v>2.8454736235840796</v>
      </c>
      <c r="N29" s="7">
        <f t="shared" si="1"/>
        <v>0.7773575277382101</v>
      </c>
      <c r="Q29" s="24" t="s">
        <v>50</v>
      </c>
      <c r="R29" s="27">
        <f t="shared" si="2"/>
        <v>8.0286837227596983</v>
      </c>
      <c r="S29" s="28">
        <v>0.37180018882350696</v>
      </c>
      <c r="T29" s="7">
        <v>27</v>
      </c>
    </row>
    <row r="30" spans="1:20">
      <c r="A30" s="14" t="s">
        <v>53</v>
      </c>
      <c r="B30" s="7">
        <v>2.7536703076068737E-2</v>
      </c>
      <c r="C30" s="7">
        <v>-0.817475452107155</v>
      </c>
      <c r="D30" s="7">
        <v>0.44140090755242184</v>
      </c>
      <c r="E30" s="7">
        <v>0.64048945618510855</v>
      </c>
      <c r="F30" s="7">
        <v>-0.10429113995170608</v>
      </c>
      <c r="G30" s="7">
        <v>0.16540032403350466</v>
      </c>
      <c r="H30" s="7">
        <v>0.12333703335055041</v>
      </c>
      <c r="I30" s="7">
        <v>-7.2286532315157151E-2</v>
      </c>
      <c r="J30" s="7">
        <v>0.92294389533393473</v>
      </c>
      <c r="K30" s="7">
        <v>1.115623025866032</v>
      </c>
      <c r="M30" s="6">
        <f t="shared" si="0"/>
        <v>4.5927321589677517</v>
      </c>
      <c r="N30" s="7">
        <f t="shared" si="1"/>
        <v>0.64064427312425809</v>
      </c>
      <c r="Q30" s="24" t="s">
        <v>54</v>
      </c>
      <c r="R30" s="27">
        <f t="shared" si="2"/>
        <v>8.2416543274070424</v>
      </c>
      <c r="S30" s="28">
        <v>0.35513642446991278</v>
      </c>
      <c r="T30" s="7">
        <v>28</v>
      </c>
    </row>
    <row r="31" spans="1:20">
      <c r="A31" s="14" t="s">
        <v>124</v>
      </c>
      <c r="B31" s="7" t="s">
        <v>123</v>
      </c>
      <c r="C31" s="7" t="s">
        <v>125</v>
      </c>
      <c r="D31" s="7" t="s">
        <v>123</v>
      </c>
      <c r="E31" s="7" t="s">
        <v>123</v>
      </c>
      <c r="F31" s="7" t="s">
        <v>125</v>
      </c>
      <c r="G31" s="7" t="s">
        <v>125</v>
      </c>
      <c r="H31" s="7" t="s">
        <v>125</v>
      </c>
      <c r="I31" s="7" t="s">
        <v>125</v>
      </c>
      <c r="J31" s="7" t="s">
        <v>125</v>
      </c>
      <c r="K31" s="7" t="s">
        <v>125</v>
      </c>
    </row>
    <row r="33" spans="1:13">
      <c r="B33" s="25" t="s">
        <v>96</v>
      </c>
      <c r="C33" s="25" t="s">
        <v>97</v>
      </c>
      <c r="D33" s="25" t="s">
        <v>98</v>
      </c>
      <c r="E33" s="25" t="s">
        <v>99</v>
      </c>
      <c r="F33" s="25" t="s">
        <v>100</v>
      </c>
      <c r="G33" s="25" t="s">
        <v>101</v>
      </c>
      <c r="H33" s="25" t="s">
        <v>102</v>
      </c>
      <c r="I33" s="25" t="s">
        <v>103</v>
      </c>
      <c r="J33" s="25" t="s">
        <v>104</v>
      </c>
      <c r="K33" s="25" t="s">
        <v>105</v>
      </c>
    </row>
    <row r="34" spans="1:13">
      <c r="A34" s="24" t="s">
        <v>121</v>
      </c>
      <c r="B34" s="26">
        <f>IF(B31="S",MAX(B3:B30),MIN(B3:B30))</f>
        <v>1.7594198890994655</v>
      </c>
      <c r="C34" s="26">
        <f t="shared" ref="C34:K34" si="3">IF(C31="S",MAX(C3:C30),MIN(C3:C30))</f>
        <v>-1.248697779426531</v>
      </c>
      <c r="D34" s="26">
        <f t="shared" si="3"/>
        <v>1.4829086669457767</v>
      </c>
      <c r="E34" s="26">
        <f t="shared" si="3"/>
        <v>1.7378492949974413</v>
      </c>
      <c r="F34" s="26">
        <f t="shared" si="3"/>
        <v>-0.78271027256684356</v>
      </c>
      <c r="G34" s="26">
        <f t="shared" si="3"/>
        <v>-1.778790415496956</v>
      </c>
      <c r="H34" s="26">
        <f t="shared" si="3"/>
        <v>-0.94316554915126771</v>
      </c>
      <c r="I34" s="26">
        <f t="shared" si="3"/>
        <v>-0.94893339555120126</v>
      </c>
      <c r="J34" s="26">
        <f t="shared" si="3"/>
        <v>-1.0995070753108613</v>
      </c>
      <c r="K34" s="26">
        <f t="shared" si="3"/>
        <v>-1.2043993939720821</v>
      </c>
      <c r="M34" s="6">
        <f t="shared" si="0"/>
        <v>0</v>
      </c>
    </row>
    <row r="35" spans="1:13">
      <c r="A35" s="24" t="s">
        <v>122</v>
      </c>
      <c r="B35" s="26">
        <f>IF(B31="S",MIN(B3:B30),MAX(B3:B30))</f>
        <v>-1.4789670517383116</v>
      </c>
      <c r="C35" s="26">
        <f t="shared" ref="C35:K35" si="4">IF(C31="S",MIN(C3:C30),MAX(C3:C30))</f>
        <v>2.5134764761955974</v>
      </c>
      <c r="D35" s="26">
        <f t="shared" si="4"/>
        <v>-2.405386968122746</v>
      </c>
      <c r="E35" s="26">
        <f t="shared" si="4"/>
        <v>-2.3366071435557574</v>
      </c>
      <c r="F35" s="26">
        <f t="shared" si="4"/>
        <v>4.025216623792609</v>
      </c>
      <c r="G35" s="26">
        <f t="shared" si="4"/>
        <v>2.0178839532087545</v>
      </c>
      <c r="H35" s="26">
        <f t="shared" si="4"/>
        <v>2.9419510013910699</v>
      </c>
      <c r="I35" s="26">
        <f t="shared" si="4"/>
        <v>3.2795985329991297</v>
      </c>
      <c r="J35" s="26">
        <f t="shared" si="4"/>
        <v>2.6644988978336208</v>
      </c>
      <c r="K35" s="26">
        <f t="shared" si="4"/>
        <v>3.5185033892697932</v>
      </c>
      <c r="M35" s="16">
        <f t="shared" si="0"/>
        <v>12.780461852931115</v>
      </c>
    </row>
  </sheetData>
  <autoFilter ref="Q2:T2">
    <filterColumn colId="1"/>
    <sortState ref="Q3:T30">
      <sortCondition descending="1" ref="S2"/>
    </sortState>
  </autoFilter>
  <mergeCells count="1">
    <mergeCell ref="A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4"/>
  <sheetViews>
    <sheetView topLeftCell="AA1" zoomScale="70" zoomScaleNormal="70" workbookViewId="0">
      <selection activeCell="AC24" sqref="AC24"/>
    </sheetView>
  </sheetViews>
  <sheetFormatPr defaultRowHeight="15"/>
  <cols>
    <col min="1" max="1" width="13.140625" bestFit="1" customWidth="1"/>
    <col min="14" max="14" width="13" customWidth="1"/>
  </cols>
  <sheetData>
    <row r="1" spans="1:33">
      <c r="A1" s="34" t="s">
        <v>120</v>
      </c>
      <c r="B1" s="34"/>
      <c r="C1" s="34"/>
      <c r="D1" s="34"/>
      <c r="E1" s="34"/>
      <c r="F1" s="34"/>
      <c r="G1" s="34"/>
      <c r="H1" s="34"/>
      <c r="I1" s="34"/>
      <c r="J1" s="34"/>
      <c r="K1" s="34"/>
      <c r="N1" s="34" t="s">
        <v>129</v>
      </c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33">
      <c r="A2" s="7" t="s">
        <v>38</v>
      </c>
      <c r="B2" s="14" t="s">
        <v>96</v>
      </c>
      <c r="C2" s="14" t="s">
        <v>97</v>
      </c>
      <c r="D2" s="14" t="s">
        <v>98</v>
      </c>
      <c r="E2" s="14" t="s">
        <v>99</v>
      </c>
      <c r="F2" s="14" t="s">
        <v>100</v>
      </c>
      <c r="G2" s="14" t="s">
        <v>101</v>
      </c>
      <c r="H2" s="14" t="s">
        <v>102</v>
      </c>
      <c r="I2" s="14" t="s">
        <v>103</v>
      </c>
      <c r="J2" s="14" t="s">
        <v>104</v>
      </c>
      <c r="K2" s="14" t="s">
        <v>105</v>
      </c>
      <c r="N2" s="7" t="s">
        <v>38</v>
      </c>
      <c r="O2" s="14" t="s">
        <v>96</v>
      </c>
      <c r="P2" s="14" t="s">
        <v>97</v>
      </c>
      <c r="Q2" s="14" t="s">
        <v>98</v>
      </c>
      <c r="R2" s="14" t="s">
        <v>99</v>
      </c>
      <c r="S2" s="14" t="s">
        <v>100</v>
      </c>
      <c r="T2" s="14" t="s">
        <v>101</v>
      </c>
      <c r="U2" s="14" t="s">
        <v>102</v>
      </c>
      <c r="V2" s="14" t="s">
        <v>103</v>
      </c>
      <c r="W2" s="14" t="s">
        <v>104</v>
      </c>
      <c r="X2" s="14" t="s">
        <v>105</v>
      </c>
      <c r="Z2" s="14" t="s">
        <v>130</v>
      </c>
      <c r="AA2" s="15" t="s">
        <v>131</v>
      </c>
      <c r="AD2" s="14" t="s">
        <v>38</v>
      </c>
      <c r="AE2" s="14" t="s">
        <v>130</v>
      </c>
      <c r="AF2" s="14" t="s">
        <v>131</v>
      </c>
      <c r="AG2" s="14" t="s">
        <v>128</v>
      </c>
    </row>
    <row r="3" spans="1:33">
      <c r="A3" s="14" t="s">
        <v>39</v>
      </c>
      <c r="B3" s="7">
        <v>1.135642866708872</v>
      </c>
      <c r="C3" s="7">
        <v>-0.40211204197880823</v>
      </c>
      <c r="D3" s="7">
        <v>1.4134748163195521</v>
      </c>
      <c r="E3" s="7">
        <v>0.47791762821291167</v>
      </c>
      <c r="F3" s="7">
        <v>-0.78271027256684356</v>
      </c>
      <c r="G3" s="7">
        <v>-1.2102063312946514</v>
      </c>
      <c r="H3" s="7">
        <v>-0.33373550200737162</v>
      </c>
      <c r="I3" s="7">
        <v>-0.75555541101383861</v>
      </c>
      <c r="J3" s="7">
        <v>-0.65007352627868442</v>
      </c>
      <c r="K3" s="7">
        <v>-0.45867790188125951</v>
      </c>
      <c r="N3" s="14" t="s">
        <v>39</v>
      </c>
      <c r="O3" s="6">
        <f>IF(B$31="S",B3,B3*(-1))</f>
        <v>1.135642866708872</v>
      </c>
      <c r="P3" s="6">
        <f>IF(C$31="S",C3,C3*(-1))</f>
        <v>0.40211204197880823</v>
      </c>
      <c r="Q3" s="6">
        <f t="shared" ref="Q3:X18" si="0">IF(D$31="S",D3,D3*(-1))</f>
        <v>1.4134748163195521</v>
      </c>
      <c r="R3" s="6">
        <f t="shared" si="0"/>
        <v>0.47791762821291167</v>
      </c>
      <c r="S3" s="6">
        <f t="shared" si="0"/>
        <v>0.78271027256684356</v>
      </c>
      <c r="T3" s="6">
        <f t="shared" si="0"/>
        <v>1.2102063312946514</v>
      </c>
      <c r="U3" s="6">
        <f t="shared" si="0"/>
        <v>0.33373550200737162</v>
      </c>
      <c r="V3" s="6">
        <f t="shared" si="0"/>
        <v>0.75555541101383861</v>
      </c>
      <c r="W3" s="6">
        <f t="shared" si="0"/>
        <v>0.65007352627868442</v>
      </c>
      <c r="X3" s="6">
        <f t="shared" si="0"/>
        <v>0.45867790188125951</v>
      </c>
      <c r="Z3" s="7">
        <f>SUM(O3:X3)</f>
        <v>7.620106298262793</v>
      </c>
      <c r="AA3" s="6">
        <f t="shared" ref="AA3:AA30" si="1">(Z3-$Z$34)/($Z$33-$Z$34)</f>
        <v>0.86640578549020486</v>
      </c>
      <c r="AD3" s="24" t="s">
        <v>39</v>
      </c>
      <c r="AE3" s="27">
        <f>VLOOKUP(AD3,$N$3:$Z$30,13,0)</f>
        <v>7.620106298262793</v>
      </c>
      <c r="AF3" s="28">
        <v>0.86640578549020486</v>
      </c>
      <c r="AG3" s="7">
        <v>1</v>
      </c>
    </row>
    <row r="4" spans="1:33">
      <c r="A4" s="14" t="s">
        <v>40</v>
      </c>
      <c r="B4" s="7">
        <v>0.76433943226386991</v>
      </c>
      <c r="C4" s="7">
        <v>4.7762984097673267E-2</v>
      </c>
      <c r="D4" s="7">
        <v>0.99687171256221063</v>
      </c>
      <c r="E4" s="7">
        <v>0.80306128415730693</v>
      </c>
      <c r="F4" s="7">
        <v>-0.28127004411217671</v>
      </c>
      <c r="G4" s="7">
        <v>-0.80669504573172568</v>
      </c>
      <c r="H4" s="7">
        <v>-0.58766468831732832</v>
      </c>
      <c r="I4" s="7">
        <v>-0.48482623266153074</v>
      </c>
      <c r="J4" s="7">
        <v>1.1476606698500234</v>
      </c>
      <c r="K4" s="7">
        <v>-0.1548654421405542</v>
      </c>
      <c r="N4" s="14" t="s">
        <v>40</v>
      </c>
      <c r="O4" s="6">
        <f t="shared" ref="O4:P30" si="2">IF(B$31="S",B4,B4*(-1))</f>
        <v>0.76433943226386991</v>
      </c>
      <c r="P4" s="6">
        <f t="shared" si="2"/>
        <v>-4.7762984097673267E-2</v>
      </c>
      <c r="Q4" s="6">
        <f t="shared" si="0"/>
        <v>0.99687171256221063</v>
      </c>
      <c r="R4" s="6">
        <f t="shared" si="0"/>
        <v>0.80306128415730693</v>
      </c>
      <c r="S4" s="6">
        <f t="shared" si="0"/>
        <v>0.28127004411217671</v>
      </c>
      <c r="T4" s="6">
        <f t="shared" si="0"/>
        <v>0.80669504573172568</v>
      </c>
      <c r="U4" s="6">
        <f t="shared" si="0"/>
        <v>0.58766468831732832</v>
      </c>
      <c r="V4" s="6">
        <f t="shared" si="0"/>
        <v>0.48482623266153074</v>
      </c>
      <c r="W4" s="6">
        <f t="shared" si="0"/>
        <v>-1.1476606698500234</v>
      </c>
      <c r="X4" s="6">
        <f t="shared" si="0"/>
        <v>0.1548654421405542</v>
      </c>
      <c r="Z4" s="7">
        <f t="shared" ref="Z4:Z30" si="3">SUM(O4:X4)</f>
        <v>3.6841702279990072</v>
      </c>
      <c r="AA4" s="6">
        <f t="shared" si="1"/>
        <v>0.76842007936876777</v>
      </c>
      <c r="AD4" s="24" t="s">
        <v>58</v>
      </c>
      <c r="AE4" s="27">
        <f t="shared" ref="AE4:AE30" si="4">VLOOKUP(AD4,$N$3:$Z$30,13,0)</f>
        <v>7.5679333810884701</v>
      </c>
      <c r="AF4" s="28">
        <v>0.86510693306006414</v>
      </c>
      <c r="AG4" s="7">
        <v>2</v>
      </c>
    </row>
    <row r="5" spans="1:33">
      <c r="A5" s="14" t="s">
        <v>41</v>
      </c>
      <c r="B5" s="7">
        <v>-1.4789670517383116</v>
      </c>
      <c r="C5" s="7">
        <v>-0.17563583979119909</v>
      </c>
      <c r="D5" s="7">
        <v>-0.8084084037196031</v>
      </c>
      <c r="E5" s="7">
        <v>-7.0762291193255389E-2</v>
      </c>
      <c r="F5" s="7">
        <v>-0.25177356008543161</v>
      </c>
      <c r="G5" s="7">
        <v>-0.10972100703212655</v>
      </c>
      <c r="H5" s="7">
        <v>1.4183758835313294</v>
      </c>
      <c r="I5" s="7">
        <v>1.5778722690703375</v>
      </c>
      <c r="J5" s="7">
        <v>-0.87479030079477282</v>
      </c>
      <c r="K5" s="7">
        <v>-0.37581995831561266</v>
      </c>
      <c r="N5" s="14" t="s">
        <v>41</v>
      </c>
      <c r="O5" s="6">
        <f t="shared" si="2"/>
        <v>-1.4789670517383116</v>
      </c>
      <c r="P5" s="6">
        <f t="shared" si="2"/>
        <v>0.17563583979119909</v>
      </c>
      <c r="Q5" s="6">
        <f t="shared" si="0"/>
        <v>-0.8084084037196031</v>
      </c>
      <c r="R5" s="6">
        <f t="shared" si="0"/>
        <v>-7.0762291193255389E-2</v>
      </c>
      <c r="S5" s="6">
        <f t="shared" si="0"/>
        <v>0.25177356008543161</v>
      </c>
      <c r="T5" s="6">
        <f t="shared" si="0"/>
        <v>0.10972100703212655</v>
      </c>
      <c r="U5" s="6">
        <f t="shared" si="0"/>
        <v>-1.4183758835313294</v>
      </c>
      <c r="V5" s="6">
        <f t="shared" si="0"/>
        <v>-1.5778722690703375</v>
      </c>
      <c r="W5" s="6">
        <f t="shared" si="0"/>
        <v>0.87479030079477282</v>
      </c>
      <c r="X5" s="6">
        <f t="shared" si="0"/>
        <v>0.37581995831561266</v>
      </c>
      <c r="Z5" s="7">
        <f t="shared" si="3"/>
        <v>-3.5666452332336949</v>
      </c>
      <c r="AA5" s="6">
        <f t="shared" si="1"/>
        <v>0.58790996430546494</v>
      </c>
      <c r="AD5" s="24" t="s">
        <v>57</v>
      </c>
      <c r="AE5" s="27">
        <f t="shared" si="4"/>
        <v>5.9817410070634089</v>
      </c>
      <c r="AF5" s="28">
        <v>0.82561844111337745</v>
      </c>
      <c r="AG5" s="7">
        <v>3</v>
      </c>
    </row>
    <row r="6" spans="1:33">
      <c r="A6" s="14" t="s">
        <v>46</v>
      </c>
      <c r="B6" s="7">
        <v>-1.0645817594689488</v>
      </c>
      <c r="C6" s="7">
        <v>-1.248697779426531</v>
      </c>
      <c r="D6" s="7">
        <v>0.30253320629997449</v>
      </c>
      <c r="E6" s="7">
        <v>-0.66008516759247093</v>
      </c>
      <c r="F6" s="7">
        <v>-0.3992559802191572</v>
      </c>
      <c r="G6" s="7">
        <v>1.7977868883562496</v>
      </c>
      <c r="H6" s="7">
        <v>0.42805205692249848</v>
      </c>
      <c r="I6" s="7">
        <v>-0.40747503884658576</v>
      </c>
      <c r="J6" s="7">
        <v>2.6644988978336208</v>
      </c>
      <c r="K6" s="7">
        <v>0.5079981063846214</v>
      </c>
      <c r="N6" s="14" t="s">
        <v>46</v>
      </c>
      <c r="O6" s="6">
        <f t="shared" si="2"/>
        <v>-1.0645817594689488</v>
      </c>
      <c r="P6" s="6">
        <f t="shared" si="2"/>
        <v>1.248697779426531</v>
      </c>
      <c r="Q6" s="6">
        <f t="shared" si="0"/>
        <v>0.30253320629997449</v>
      </c>
      <c r="R6" s="6">
        <f t="shared" si="0"/>
        <v>-0.66008516759247093</v>
      </c>
      <c r="S6" s="6">
        <f t="shared" si="0"/>
        <v>0.3992559802191572</v>
      </c>
      <c r="T6" s="6">
        <f t="shared" si="0"/>
        <v>-1.7977868883562496</v>
      </c>
      <c r="U6" s="6">
        <f t="shared" si="0"/>
        <v>-0.42805205692249848</v>
      </c>
      <c r="V6" s="6">
        <f t="shared" si="0"/>
        <v>0.40747503884658576</v>
      </c>
      <c r="W6" s="6">
        <f t="shared" si="0"/>
        <v>-2.6644988978336208</v>
      </c>
      <c r="X6" s="6">
        <f t="shared" si="0"/>
        <v>-0.5079981063846214</v>
      </c>
      <c r="Z6" s="7">
        <f t="shared" si="3"/>
        <v>-4.7650408717661614</v>
      </c>
      <c r="AA6" s="6">
        <f t="shared" si="1"/>
        <v>0.5580757290033187</v>
      </c>
      <c r="AD6" s="24" t="s">
        <v>66</v>
      </c>
      <c r="AE6" s="27">
        <f t="shared" si="4"/>
        <v>5.6121029511172491</v>
      </c>
      <c r="AF6" s="28">
        <v>0.81641624746117936</v>
      </c>
      <c r="AG6" s="7">
        <v>4</v>
      </c>
    </row>
    <row r="7" spans="1:33">
      <c r="A7" s="14" t="s">
        <v>42</v>
      </c>
      <c r="B7" s="7">
        <v>0.38639548519063133</v>
      </c>
      <c r="C7" s="7">
        <v>9.528514571165167E-2</v>
      </c>
      <c r="D7" s="7">
        <v>-2.405386968122746</v>
      </c>
      <c r="E7" s="7">
        <v>1.0977227223569139</v>
      </c>
      <c r="F7" s="7">
        <v>-0.3992559802191572</v>
      </c>
      <c r="G7" s="7">
        <v>1.4859827131485344</v>
      </c>
      <c r="H7" s="7">
        <v>-0.86698679325828065</v>
      </c>
      <c r="I7" s="7">
        <v>0.40471249621033761</v>
      </c>
      <c r="J7" s="7">
        <v>-0.93096949442379495</v>
      </c>
      <c r="K7" s="7">
        <v>0.5079981063846214</v>
      </c>
      <c r="N7" s="14" t="s">
        <v>42</v>
      </c>
      <c r="O7" s="6">
        <f t="shared" si="2"/>
        <v>0.38639548519063133</v>
      </c>
      <c r="P7" s="6">
        <f t="shared" si="2"/>
        <v>-9.528514571165167E-2</v>
      </c>
      <c r="Q7" s="6">
        <f t="shared" si="0"/>
        <v>-2.405386968122746</v>
      </c>
      <c r="R7" s="6">
        <f t="shared" si="0"/>
        <v>1.0977227223569139</v>
      </c>
      <c r="S7" s="6">
        <f t="shared" si="0"/>
        <v>0.3992559802191572</v>
      </c>
      <c r="T7" s="6">
        <f t="shared" si="0"/>
        <v>-1.4859827131485344</v>
      </c>
      <c r="U7" s="6">
        <f t="shared" si="0"/>
        <v>0.86698679325828065</v>
      </c>
      <c r="V7" s="6">
        <f t="shared" si="0"/>
        <v>-0.40471249621033761</v>
      </c>
      <c r="W7" s="6">
        <f t="shared" si="0"/>
        <v>0.93096949442379495</v>
      </c>
      <c r="X7" s="6">
        <f t="shared" si="0"/>
        <v>-0.5079981063846214</v>
      </c>
      <c r="Z7" s="7">
        <f t="shared" si="3"/>
        <v>-1.2180349541291129</v>
      </c>
      <c r="AA7" s="6">
        <f t="shared" si="1"/>
        <v>0.64637896189431665</v>
      </c>
      <c r="AD7" s="24" t="s">
        <v>65</v>
      </c>
      <c r="AE7" s="27">
        <f t="shared" si="4"/>
        <v>5.5523084297240866</v>
      </c>
      <c r="AF7" s="28">
        <v>0.8149276540754361</v>
      </c>
      <c r="AG7" s="7">
        <v>5</v>
      </c>
    </row>
    <row r="8" spans="1:33">
      <c r="A8" s="14" t="s">
        <v>43</v>
      </c>
      <c r="B8" s="7">
        <v>-0.73178464613399763</v>
      </c>
      <c r="C8" s="7">
        <v>0.61144647086668269</v>
      </c>
      <c r="D8" s="7">
        <v>0.99687171256221063</v>
      </c>
      <c r="E8" s="7">
        <v>-0.50767407886853588</v>
      </c>
      <c r="F8" s="7">
        <v>-0.72371730451335337</v>
      </c>
      <c r="G8" s="7">
        <v>-0.88006073401589413</v>
      </c>
      <c r="H8" s="7">
        <v>-0.56227176968633275</v>
      </c>
      <c r="I8" s="7">
        <v>-0.72977167974219026</v>
      </c>
      <c r="J8" s="7">
        <v>-1.0433278816818392</v>
      </c>
      <c r="K8" s="7">
        <v>-1.2043993939720821</v>
      </c>
      <c r="N8" s="14" t="s">
        <v>43</v>
      </c>
      <c r="O8" s="6">
        <f t="shared" si="2"/>
        <v>-0.73178464613399763</v>
      </c>
      <c r="P8" s="6">
        <f t="shared" si="2"/>
        <v>-0.61144647086668269</v>
      </c>
      <c r="Q8" s="6">
        <f t="shared" si="0"/>
        <v>0.99687171256221063</v>
      </c>
      <c r="R8" s="6">
        <f t="shared" si="0"/>
        <v>-0.50767407886853588</v>
      </c>
      <c r="S8" s="6">
        <f t="shared" si="0"/>
        <v>0.72371730451335337</v>
      </c>
      <c r="T8" s="6">
        <f t="shared" si="0"/>
        <v>0.88006073401589413</v>
      </c>
      <c r="U8" s="6">
        <f t="shared" si="0"/>
        <v>0.56227176968633275</v>
      </c>
      <c r="V8" s="6">
        <f t="shared" si="0"/>
        <v>0.72977167974219026</v>
      </c>
      <c r="W8" s="6">
        <f t="shared" si="0"/>
        <v>1.0433278816818392</v>
      </c>
      <c r="X8" s="6">
        <f t="shared" si="0"/>
        <v>1.2043993939720821</v>
      </c>
      <c r="Z8" s="7">
        <f t="shared" si="3"/>
        <v>4.2895152803046859</v>
      </c>
      <c r="AA8" s="6">
        <f t="shared" si="1"/>
        <v>0.78349023328854805</v>
      </c>
      <c r="AD8" s="24" t="s">
        <v>49</v>
      </c>
      <c r="AE8" s="27">
        <f t="shared" si="4"/>
        <v>5.480564481104536</v>
      </c>
      <c r="AF8" s="28">
        <v>0.81314157794515096</v>
      </c>
      <c r="AG8" s="7">
        <v>6</v>
      </c>
    </row>
    <row r="9" spans="1:33">
      <c r="A9" s="14" t="s">
        <v>44</v>
      </c>
      <c r="B9" s="7">
        <v>0.78743053513378114</v>
      </c>
      <c r="C9" s="7">
        <v>2.0105268208323559</v>
      </c>
      <c r="D9" s="7">
        <v>1.4829086669457767</v>
      </c>
      <c r="E9" s="7">
        <v>0.42711393197159997</v>
      </c>
      <c r="F9" s="7">
        <v>-0.42875246424590224</v>
      </c>
      <c r="G9" s="7">
        <v>-0.74250006848307848</v>
      </c>
      <c r="H9" s="7">
        <v>-0.33373550200737162</v>
      </c>
      <c r="I9" s="7">
        <v>-0.54928556084065161</v>
      </c>
      <c r="J9" s="7">
        <v>-0.59389433264966229</v>
      </c>
      <c r="K9" s="7">
        <v>-0.40343927283749509</v>
      </c>
      <c r="N9" s="14" t="s">
        <v>44</v>
      </c>
      <c r="O9" s="6">
        <f t="shared" si="2"/>
        <v>0.78743053513378114</v>
      </c>
      <c r="P9" s="6">
        <f t="shared" si="2"/>
        <v>-2.0105268208323559</v>
      </c>
      <c r="Q9" s="6">
        <f t="shared" si="0"/>
        <v>1.4829086669457767</v>
      </c>
      <c r="R9" s="6">
        <f t="shared" si="0"/>
        <v>0.42711393197159997</v>
      </c>
      <c r="S9" s="6">
        <f t="shared" si="0"/>
        <v>0.42875246424590224</v>
      </c>
      <c r="T9" s="6">
        <f t="shared" si="0"/>
        <v>0.74250006848307848</v>
      </c>
      <c r="U9" s="6">
        <f t="shared" si="0"/>
        <v>0.33373550200737162</v>
      </c>
      <c r="V9" s="6">
        <f t="shared" si="0"/>
        <v>0.54928556084065161</v>
      </c>
      <c r="W9" s="6">
        <f t="shared" si="0"/>
        <v>0.59389433264966229</v>
      </c>
      <c r="X9" s="6">
        <f t="shared" si="0"/>
        <v>0.40343927283749509</v>
      </c>
      <c r="Z9" s="7">
        <f t="shared" si="3"/>
        <v>3.7385335142829628</v>
      </c>
      <c r="AA9" s="6">
        <f t="shared" si="1"/>
        <v>0.76977346135935953</v>
      </c>
      <c r="AD9" s="24" t="s">
        <v>43</v>
      </c>
      <c r="AE9" s="27">
        <f t="shared" si="4"/>
        <v>4.2895152803046859</v>
      </c>
      <c r="AF9" s="28">
        <v>0.78349023328854805</v>
      </c>
      <c r="AG9" s="7">
        <v>7</v>
      </c>
    </row>
    <row r="10" spans="1:33">
      <c r="A10" s="14" t="s">
        <v>45</v>
      </c>
      <c r="B10" s="7">
        <v>-0.61265197495447155</v>
      </c>
      <c r="C10" s="7">
        <v>2.5134764761955974</v>
      </c>
      <c r="D10" s="7">
        <v>-0.73897455309337978</v>
      </c>
      <c r="E10" s="7">
        <v>-1.5643909606878192</v>
      </c>
      <c r="F10" s="7">
        <v>4.025216623792609</v>
      </c>
      <c r="G10" s="7">
        <v>0.12871747989142063</v>
      </c>
      <c r="H10" s="7">
        <v>-0.40991425790035868</v>
      </c>
      <c r="I10" s="7">
        <v>-0.51060996393317915</v>
      </c>
      <c r="J10" s="7">
        <v>-0.36917755813357384</v>
      </c>
      <c r="K10" s="7">
        <v>-0.32058132927184796</v>
      </c>
      <c r="N10" s="14" t="s">
        <v>45</v>
      </c>
      <c r="O10" s="6">
        <f t="shared" si="2"/>
        <v>-0.61265197495447155</v>
      </c>
      <c r="P10" s="6">
        <f t="shared" si="2"/>
        <v>-2.5134764761955974</v>
      </c>
      <c r="Q10" s="6">
        <f t="shared" si="0"/>
        <v>-0.73897455309337978</v>
      </c>
      <c r="R10" s="6">
        <f t="shared" si="0"/>
        <v>-1.5643909606878192</v>
      </c>
      <c r="S10" s="6">
        <f t="shared" si="0"/>
        <v>-4.025216623792609</v>
      </c>
      <c r="T10" s="6">
        <f t="shared" si="0"/>
        <v>-0.12871747989142063</v>
      </c>
      <c r="U10" s="6">
        <f t="shared" si="0"/>
        <v>0.40991425790035868</v>
      </c>
      <c r="V10" s="6">
        <f t="shared" si="0"/>
        <v>0.51060996393317915</v>
      </c>
      <c r="W10" s="6">
        <f t="shared" si="0"/>
        <v>0.36917755813357384</v>
      </c>
      <c r="X10" s="6">
        <f t="shared" si="0"/>
        <v>0.32058132927184796</v>
      </c>
      <c r="Z10" s="7">
        <f t="shared" si="3"/>
        <v>-7.9731449593763379</v>
      </c>
      <c r="AA10" s="6">
        <f t="shared" si="1"/>
        <v>0.47820950690929864</v>
      </c>
      <c r="AD10" s="24" t="s">
        <v>44</v>
      </c>
      <c r="AE10" s="27">
        <f t="shared" si="4"/>
        <v>3.7385335142829628</v>
      </c>
      <c r="AF10" s="28">
        <v>0.76977346135935953</v>
      </c>
      <c r="AG10" s="7">
        <v>8</v>
      </c>
    </row>
    <row r="11" spans="1:33">
      <c r="A11" s="14" t="s">
        <v>47</v>
      </c>
      <c r="B11" s="7">
        <v>0.64585278706858862</v>
      </c>
      <c r="C11" s="7">
        <v>0.58324921603284052</v>
      </c>
      <c r="D11" s="7">
        <v>0.58026860880486919</v>
      </c>
      <c r="E11" s="7">
        <v>0.18325619001330318</v>
      </c>
      <c r="F11" s="7">
        <v>0.57412799266343151</v>
      </c>
      <c r="G11" s="7">
        <v>-0.55908584777265768</v>
      </c>
      <c r="H11" s="7">
        <v>-0.91777263052027203</v>
      </c>
      <c r="I11" s="7">
        <v>-0.82001473919295953</v>
      </c>
      <c r="J11" s="7">
        <v>1.2038398634790453</v>
      </c>
      <c r="K11" s="7">
        <v>0.23180496116579824</v>
      </c>
      <c r="N11" s="14" t="s">
        <v>47</v>
      </c>
      <c r="O11" s="6">
        <f t="shared" si="2"/>
        <v>0.64585278706858862</v>
      </c>
      <c r="P11" s="6">
        <f t="shared" si="2"/>
        <v>-0.58324921603284052</v>
      </c>
      <c r="Q11" s="6">
        <f t="shared" si="0"/>
        <v>0.58026860880486919</v>
      </c>
      <c r="R11" s="6">
        <f t="shared" si="0"/>
        <v>0.18325619001330318</v>
      </c>
      <c r="S11" s="6">
        <f t="shared" si="0"/>
        <v>-0.57412799266343151</v>
      </c>
      <c r="T11" s="6">
        <f t="shared" si="0"/>
        <v>0.55908584777265768</v>
      </c>
      <c r="U11" s="6">
        <f t="shared" si="0"/>
        <v>0.91777263052027203</v>
      </c>
      <c r="V11" s="6">
        <f t="shared" si="0"/>
        <v>0.82001473919295953</v>
      </c>
      <c r="W11" s="6">
        <f t="shared" si="0"/>
        <v>-1.2038398634790453</v>
      </c>
      <c r="X11" s="6">
        <f t="shared" si="0"/>
        <v>-0.23180496116579824</v>
      </c>
      <c r="Z11" s="7">
        <f t="shared" si="3"/>
        <v>1.1132287700315344</v>
      </c>
      <c r="AA11" s="6">
        <f t="shared" si="1"/>
        <v>0.70441611445199592</v>
      </c>
      <c r="AD11" s="24" t="s">
        <v>40</v>
      </c>
      <c r="AE11" s="27">
        <f t="shared" si="4"/>
        <v>3.6841702279990072</v>
      </c>
      <c r="AF11" s="28">
        <v>0.76842007936876777</v>
      </c>
      <c r="AG11" s="7">
        <v>9</v>
      </c>
    </row>
    <row r="12" spans="1:33">
      <c r="A12" s="14" t="s">
        <v>48</v>
      </c>
      <c r="B12" s="7">
        <v>0.63221846635198242</v>
      </c>
      <c r="C12" s="7">
        <v>-1.1510454313346521</v>
      </c>
      <c r="D12" s="7">
        <v>1.3440409656933288</v>
      </c>
      <c r="E12" s="7">
        <v>5.1166579785893007E-2</v>
      </c>
      <c r="F12" s="7">
        <v>-0.45824894827264739</v>
      </c>
      <c r="G12" s="7">
        <v>-0.17391598428077409</v>
      </c>
      <c r="H12" s="7">
        <v>-0.46070009516234994</v>
      </c>
      <c r="I12" s="7">
        <v>-5.9394666679333012E-2</v>
      </c>
      <c r="J12" s="7">
        <v>1.5409150252531782</v>
      </c>
      <c r="K12" s="7">
        <v>0.6737139935159151</v>
      </c>
      <c r="N12" s="14" t="s">
        <v>48</v>
      </c>
      <c r="O12" s="6">
        <f t="shared" si="2"/>
        <v>0.63221846635198242</v>
      </c>
      <c r="P12" s="6">
        <f t="shared" si="2"/>
        <v>1.1510454313346521</v>
      </c>
      <c r="Q12" s="6">
        <f t="shared" si="0"/>
        <v>1.3440409656933288</v>
      </c>
      <c r="R12" s="6">
        <f t="shared" si="0"/>
        <v>5.1166579785893007E-2</v>
      </c>
      <c r="S12" s="6">
        <f t="shared" si="0"/>
        <v>0.45824894827264739</v>
      </c>
      <c r="T12" s="6">
        <f t="shared" si="0"/>
        <v>0.17391598428077409</v>
      </c>
      <c r="U12" s="6">
        <f t="shared" si="0"/>
        <v>0.46070009516234994</v>
      </c>
      <c r="V12" s="6">
        <f t="shared" si="0"/>
        <v>5.9394666679333012E-2</v>
      </c>
      <c r="W12" s="6">
        <f t="shared" si="0"/>
        <v>-1.5409150252531782</v>
      </c>
      <c r="X12" s="6">
        <f t="shared" si="0"/>
        <v>-0.6737139935159151</v>
      </c>
      <c r="Z12" s="7">
        <f t="shared" si="3"/>
        <v>2.1161021187918676</v>
      </c>
      <c r="AA12" s="6">
        <f t="shared" si="1"/>
        <v>0.72938279365470615</v>
      </c>
      <c r="AD12" s="24" t="s">
        <v>52</v>
      </c>
      <c r="AE12" s="27">
        <f t="shared" si="4"/>
        <v>2.9899515258024016</v>
      </c>
      <c r="AF12" s="28">
        <v>0.75113740289153441</v>
      </c>
      <c r="AG12" s="7">
        <v>10</v>
      </c>
    </row>
    <row r="13" spans="1:33">
      <c r="A13" s="14" t="s">
        <v>50</v>
      </c>
      <c r="B13" s="7">
        <v>-0.34166426287556378</v>
      </c>
      <c r="C13" s="7">
        <v>-0.32825465270416848</v>
      </c>
      <c r="D13" s="7">
        <v>-0.8084084037196031</v>
      </c>
      <c r="E13" s="7">
        <v>0.9351508943847171</v>
      </c>
      <c r="F13" s="7">
        <v>1.7834838377599811</v>
      </c>
      <c r="G13" s="7">
        <v>1.5685191124682236</v>
      </c>
      <c r="H13" s="7">
        <v>0.35187330102951153</v>
      </c>
      <c r="I13" s="7">
        <v>2.3900598041272607</v>
      </c>
      <c r="J13" s="7">
        <v>-0.48153594539161804</v>
      </c>
      <c r="K13" s="7">
        <v>3.5185033892697932</v>
      </c>
      <c r="N13" s="14" t="s">
        <v>50</v>
      </c>
      <c r="O13" s="6">
        <f t="shared" si="2"/>
        <v>-0.34166426287556378</v>
      </c>
      <c r="P13" s="6">
        <f t="shared" si="2"/>
        <v>0.32825465270416848</v>
      </c>
      <c r="Q13" s="6">
        <f t="shared" si="0"/>
        <v>-0.8084084037196031</v>
      </c>
      <c r="R13" s="6">
        <f t="shared" si="0"/>
        <v>0.9351508943847171</v>
      </c>
      <c r="S13" s="6">
        <f t="shared" si="0"/>
        <v>-1.7834838377599811</v>
      </c>
      <c r="T13" s="6">
        <f t="shared" si="0"/>
        <v>-1.5685191124682236</v>
      </c>
      <c r="U13" s="6">
        <f t="shared" si="0"/>
        <v>-0.35187330102951153</v>
      </c>
      <c r="V13" s="6">
        <f t="shared" si="0"/>
        <v>-2.3900598041272607</v>
      </c>
      <c r="W13" s="6">
        <f t="shared" si="0"/>
        <v>0.48153594539161804</v>
      </c>
      <c r="X13" s="6">
        <f t="shared" si="0"/>
        <v>-3.5185033892697932</v>
      </c>
      <c r="Z13" s="7">
        <f t="shared" si="3"/>
        <v>-9.0175706187694331</v>
      </c>
      <c r="AA13" s="6">
        <f t="shared" si="1"/>
        <v>0.45220837683501841</v>
      </c>
      <c r="AD13" s="24" t="s">
        <v>56</v>
      </c>
      <c r="AE13" s="27">
        <f t="shared" si="4"/>
        <v>2.5609976538002246</v>
      </c>
      <c r="AF13" s="28">
        <v>0.74045853329321787</v>
      </c>
      <c r="AG13" s="7">
        <v>11</v>
      </c>
    </row>
    <row r="14" spans="1:33">
      <c r="A14" s="14" t="s">
        <v>64</v>
      </c>
      <c r="B14" s="7">
        <v>0.27346639388660349</v>
      </c>
      <c r="C14" s="7">
        <v>-0.67797828666333715</v>
      </c>
      <c r="D14" s="7">
        <v>-0.11406989745736697</v>
      </c>
      <c r="E14" s="7">
        <v>0.67097167392989532</v>
      </c>
      <c r="F14" s="7">
        <v>-0.75321378854009846</v>
      </c>
      <c r="G14" s="7">
        <v>0.23876601231767272</v>
      </c>
      <c r="H14" s="7">
        <v>-0.76541511873429802</v>
      </c>
      <c r="I14" s="7">
        <v>-5.9394666679333012E-2</v>
      </c>
      <c r="J14" s="7">
        <v>1.2600190571080676</v>
      </c>
      <c r="K14" s="7">
        <v>2.4137308083945008</v>
      </c>
      <c r="N14" s="14" t="s">
        <v>64</v>
      </c>
      <c r="O14" s="6">
        <f t="shared" si="2"/>
        <v>0.27346639388660349</v>
      </c>
      <c r="P14" s="6">
        <f t="shared" si="2"/>
        <v>0.67797828666333715</v>
      </c>
      <c r="Q14" s="6">
        <f t="shared" si="0"/>
        <v>-0.11406989745736697</v>
      </c>
      <c r="R14" s="6">
        <f t="shared" si="0"/>
        <v>0.67097167392989532</v>
      </c>
      <c r="S14" s="6">
        <f t="shared" si="0"/>
        <v>0.75321378854009846</v>
      </c>
      <c r="T14" s="6">
        <f t="shared" si="0"/>
        <v>-0.23876601231767272</v>
      </c>
      <c r="U14" s="6">
        <f t="shared" si="0"/>
        <v>0.76541511873429802</v>
      </c>
      <c r="V14" s="6">
        <f t="shared" si="0"/>
        <v>5.9394666679333012E-2</v>
      </c>
      <c r="W14" s="6">
        <f t="shared" si="0"/>
        <v>-1.2600190571080676</v>
      </c>
      <c r="X14" s="6">
        <f t="shared" si="0"/>
        <v>-2.4137308083945008</v>
      </c>
      <c r="Z14" s="7">
        <f t="shared" si="3"/>
        <v>-0.82614584684404302</v>
      </c>
      <c r="AA14" s="6">
        <f t="shared" si="1"/>
        <v>0.6561350987352419</v>
      </c>
      <c r="AD14" s="24" t="s">
        <v>48</v>
      </c>
      <c r="AE14" s="27">
        <f t="shared" si="4"/>
        <v>2.1161021187918676</v>
      </c>
      <c r="AF14" s="28">
        <v>0.72938279365470615</v>
      </c>
      <c r="AG14" s="7">
        <v>12</v>
      </c>
    </row>
    <row r="15" spans="1:33">
      <c r="A15" s="14" t="s">
        <v>58</v>
      </c>
      <c r="B15" s="7">
        <v>1.6044154715268888</v>
      </c>
      <c r="C15" s="7">
        <v>0.81713374159477359</v>
      </c>
      <c r="D15" s="7">
        <v>0.99687171256221063</v>
      </c>
      <c r="E15" s="7">
        <v>0.87418645889514224</v>
      </c>
      <c r="F15" s="7">
        <v>-0.75321378854009846</v>
      </c>
      <c r="G15" s="7">
        <v>-1.081816376797357</v>
      </c>
      <c r="H15" s="7">
        <v>-0.81620095599628939</v>
      </c>
      <c r="I15" s="7">
        <v>-0.84579847046460788</v>
      </c>
      <c r="J15" s="7">
        <v>-0.65007352627868442</v>
      </c>
      <c r="K15" s="7">
        <v>-0.76249036162196515</v>
      </c>
      <c r="N15" s="14" t="s">
        <v>58</v>
      </c>
      <c r="O15" s="6">
        <f t="shared" si="2"/>
        <v>1.6044154715268888</v>
      </c>
      <c r="P15" s="6">
        <f t="shared" si="2"/>
        <v>-0.81713374159477359</v>
      </c>
      <c r="Q15" s="6">
        <f t="shared" si="0"/>
        <v>0.99687171256221063</v>
      </c>
      <c r="R15" s="6">
        <f t="shared" si="0"/>
        <v>0.87418645889514224</v>
      </c>
      <c r="S15" s="6">
        <f t="shared" si="0"/>
        <v>0.75321378854009846</v>
      </c>
      <c r="T15" s="6">
        <f t="shared" si="0"/>
        <v>1.081816376797357</v>
      </c>
      <c r="U15" s="6">
        <f t="shared" si="0"/>
        <v>0.81620095599628939</v>
      </c>
      <c r="V15" s="6">
        <f t="shared" si="0"/>
        <v>0.84579847046460788</v>
      </c>
      <c r="W15" s="6">
        <f t="shared" si="0"/>
        <v>0.65007352627868442</v>
      </c>
      <c r="X15" s="6">
        <f t="shared" si="0"/>
        <v>0.76249036162196515</v>
      </c>
      <c r="Z15" s="7">
        <f t="shared" si="3"/>
        <v>7.5679333810884701</v>
      </c>
      <c r="AA15" s="6">
        <f t="shared" si="1"/>
        <v>0.86510693306006414</v>
      </c>
      <c r="AD15" s="24" t="s">
        <v>47</v>
      </c>
      <c r="AE15" s="27">
        <f t="shared" si="4"/>
        <v>1.1132287700315344</v>
      </c>
      <c r="AF15" s="28">
        <v>0.70441611445199592</v>
      </c>
      <c r="AG15" s="7">
        <v>13</v>
      </c>
    </row>
    <row r="16" spans="1:33">
      <c r="A16" s="14" t="s">
        <v>52</v>
      </c>
      <c r="B16" s="7">
        <v>0.94579486463334905</v>
      </c>
      <c r="C16" s="7">
        <v>0.53679716922428367</v>
      </c>
      <c r="D16" s="7">
        <v>-0.8084084037196031</v>
      </c>
      <c r="E16" s="7">
        <v>1.7378492949974413</v>
      </c>
      <c r="F16" s="7">
        <v>-0.22227707605868649</v>
      </c>
      <c r="G16" s="7">
        <v>0.36715596681496715</v>
      </c>
      <c r="H16" s="7">
        <v>-0.94316554915126771</v>
      </c>
      <c r="I16" s="7">
        <v>-0.33012384503164072</v>
      </c>
      <c r="J16" s="7">
        <v>-0.31299836450455165</v>
      </c>
      <c r="K16" s="7">
        <v>-0.21010407118431887</v>
      </c>
      <c r="N16" s="14" t="s">
        <v>52</v>
      </c>
      <c r="O16" s="6">
        <f t="shared" si="2"/>
        <v>0.94579486463334905</v>
      </c>
      <c r="P16" s="6">
        <f t="shared" si="2"/>
        <v>-0.53679716922428367</v>
      </c>
      <c r="Q16" s="6">
        <f t="shared" si="0"/>
        <v>-0.8084084037196031</v>
      </c>
      <c r="R16" s="6">
        <f t="shared" si="0"/>
        <v>1.7378492949974413</v>
      </c>
      <c r="S16" s="6">
        <f t="shared" si="0"/>
        <v>0.22227707605868649</v>
      </c>
      <c r="T16" s="6">
        <f t="shared" si="0"/>
        <v>-0.36715596681496715</v>
      </c>
      <c r="U16" s="6">
        <f t="shared" si="0"/>
        <v>0.94316554915126771</v>
      </c>
      <c r="V16" s="6">
        <f t="shared" si="0"/>
        <v>0.33012384503164072</v>
      </c>
      <c r="W16" s="6">
        <f t="shared" si="0"/>
        <v>0.31299836450455165</v>
      </c>
      <c r="X16" s="6">
        <f t="shared" si="0"/>
        <v>0.21010407118431887</v>
      </c>
      <c r="Z16" s="7">
        <f t="shared" si="3"/>
        <v>2.9899515258024016</v>
      </c>
      <c r="AA16" s="6">
        <f t="shared" si="1"/>
        <v>0.75113740289153441</v>
      </c>
      <c r="AD16" s="24" t="s">
        <v>62</v>
      </c>
      <c r="AE16" s="27">
        <f t="shared" si="4"/>
        <v>1.0584510350827006</v>
      </c>
      <c r="AF16" s="28">
        <v>0.70305241470106616</v>
      </c>
      <c r="AG16" s="7">
        <v>14</v>
      </c>
    </row>
    <row r="17" spans="1:33">
      <c r="A17" s="14" t="s">
        <v>55</v>
      </c>
      <c r="B17" s="7">
        <v>-1.1257480187853195</v>
      </c>
      <c r="C17" s="7">
        <v>0.13626461707456086</v>
      </c>
      <c r="D17" s="7">
        <v>-0.18350374808359032</v>
      </c>
      <c r="E17" s="7">
        <v>-2.3366071435557574</v>
      </c>
      <c r="F17" s="7">
        <v>-0.16328410800519622</v>
      </c>
      <c r="G17" s="7">
        <v>1.4217877358998867</v>
      </c>
      <c r="H17" s="7">
        <v>0.60580248733946818</v>
      </c>
      <c r="I17" s="7">
        <v>0.84303592782835945</v>
      </c>
      <c r="J17" s="7">
        <v>-0.70625271990770655</v>
      </c>
      <c r="K17" s="7">
        <v>-9.9626813096789529E-2</v>
      </c>
      <c r="N17" s="14" t="s">
        <v>55</v>
      </c>
      <c r="O17" s="6">
        <f t="shared" si="2"/>
        <v>-1.1257480187853195</v>
      </c>
      <c r="P17" s="6">
        <f t="shared" si="2"/>
        <v>-0.13626461707456086</v>
      </c>
      <c r="Q17" s="6">
        <f t="shared" si="0"/>
        <v>-0.18350374808359032</v>
      </c>
      <c r="R17" s="6">
        <f t="shared" si="0"/>
        <v>-2.3366071435557574</v>
      </c>
      <c r="S17" s="6">
        <f t="shared" si="0"/>
        <v>0.16328410800519622</v>
      </c>
      <c r="T17" s="6">
        <f t="shared" si="0"/>
        <v>-1.4217877358998867</v>
      </c>
      <c r="U17" s="6">
        <f t="shared" si="0"/>
        <v>-0.60580248733946818</v>
      </c>
      <c r="V17" s="6">
        <f t="shared" si="0"/>
        <v>-0.84303592782835945</v>
      </c>
      <c r="W17" s="6">
        <f t="shared" si="0"/>
        <v>0.70625271990770655</v>
      </c>
      <c r="X17" s="6">
        <f t="shared" si="0"/>
        <v>9.9626813096789529E-2</v>
      </c>
      <c r="Z17" s="7">
        <f t="shared" si="3"/>
        <v>-5.6835860375572498</v>
      </c>
      <c r="AA17" s="6">
        <f t="shared" si="1"/>
        <v>0.53520841229193716</v>
      </c>
      <c r="AD17" s="24" t="s">
        <v>53</v>
      </c>
      <c r="AE17" s="27">
        <f t="shared" si="4"/>
        <v>-0.22382408739640447</v>
      </c>
      <c r="AF17" s="28">
        <v>0.6711299873356118</v>
      </c>
      <c r="AG17" s="7">
        <v>15</v>
      </c>
    </row>
    <row r="18" spans="1:33">
      <c r="A18" s="14" t="s">
        <v>56</v>
      </c>
      <c r="B18" s="7">
        <v>1.7594198890994655</v>
      </c>
      <c r="C18" s="7">
        <v>2.2257583528460461</v>
      </c>
      <c r="D18" s="7">
        <v>-1.0167099555982737</v>
      </c>
      <c r="E18" s="7">
        <v>0.16293471151677819</v>
      </c>
      <c r="F18" s="7">
        <v>-0.72371730451335337</v>
      </c>
      <c r="G18" s="7">
        <v>-1.2468891754367357</v>
      </c>
      <c r="H18" s="7">
        <v>-0.58766468831732832</v>
      </c>
      <c r="I18" s="7">
        <v>-0.71687981410636603</v>
      </c>
      <c r="J18" s="7">
        <v>-0.31299836450455165</v>
      </c>
      <c r="K18" s="7">
        <v>-0.29296201474996575</v>
      </c>
      <c r="N18" s="14" t="s">
        <v>56</v>
      </c>
      <c r="O18" s="6">
        <f t="shared" si="2"/>
        <v>1.7594198890994655</v>
      </c>
      <c r="P18" s="6">
        <f t="shared" si="2"/>
        <v>-2.2257583528460461</v>
      </c>
      <c r="Q18" s="6">
        <f t="shared" si="0"/>
        <v>-1.0167099555982737</v>
      </c>
      <c r="R18" s="6">
        <f t="shared" si="0"/>
        <v>0.16293471151677819</v>
      </c>
      <c r="S18" s="6">
        <f t="shared" si="0"/>
        <v>0.72371730451335337</v>
      </c>
      <c r="T18" s="6">
        <f t="shared" si="0"/>
        <v>1.2468891754367357</v>
      </c>
      <c r="U18" s="6">
        <f t="shared" si="0"/>
        <v>0.58766468831732832</v>
      </c>
      <c r="V18" s="6">
        <f t="shared" si="0"/>
        <v>0.71687981410636603</v>
      </c>
      <c r="W18" s="6">
        <f t="shared" si="0"/>
        <v>0.31299836450455165</v>
      </c>
      <c r="X18" s="6">
        <f t="shared" si="0"/>
        <v>0.29296201474996575</v>
      </c>
      <c r="Z18" s="7">
        <f t="shared" si="3"/>
        <v>2.5609976538002246</v>
      </c>
      <c r="AA18" s="6">
        <f t="shared" si="1"/>
        <v>0.74045853329321787</v>
      </c>
      <c r="AD18" s="24" t="s">
        <v>64</v>
      </c>
      <c r="AE18" s="27">
        <f t="shared" si="4"/>
        <v>-0.82614584684404302</v>
      </c>
      <c r="AF18" s="28">
        <v>0.6561350987352419</v>
      </c>
      <c r="AG18" s="7">
        <v>16</v>
      </c>
    </row>
    <row r="19" spans="1:33">
      <c r="A19" s="14" t="s">
        <v>54</v>
      </c>
      <c r="B19" s="7">
        <v>-1.3680423714121879</v>
      </c>
      <c r="C19" s="7">
        <v>-0.90446103933976285</v>
      </c>
      <c r="D19" s="7">
        <v>-1.5027469099818391</v>
      </c>
      <c r="E19" s="7">
        <v>-2.0419457053561496</v>
      </c>
      <c r="F19" s="7">
        <v>1.0165752530646082</v>
      </c>
      <c r="G19" s="7">
        <v>2.0178839532087545</v>
      </c>
      <c r="H19" s="7">
        <v>2.6372359778191217</v>
      </c>
      <c r="I19" s="7">
        <v>0.45627995875363414</v>
      </c>
      <c r="J19" s="7">
        <v>-0.53771513902064016</v>
      </c>
      <c r="K19" s="7">
        <v>0.23180496116579824</v>
      </c>
      <c r="N19" s="14" t="s">
        <v>54</v>
      </c>
      <c r="O19" s="6">
        <f t="shared" si="2"/>
        <v>-1.3680423714121879</v>
      </c>
      <c r="P19" s="6">
        <f t="shared" si="2"/>
        <v>0.90446103933976285</v>
      </c>
      <c r="Q19" s="6">
        <f t="shared" ref="Q19:Q30" si="5">IF(D$31="S",D19,D19*(-1))</f>
        <v>-1.5027469099818391</v>
      </c>
      <c r="R19" s="6">
        <f t="shared" ref="R19:R30" si="6">IF(E$31="S",E19,E19*(-1))</f>
        <v>-2.0419457053561496</v>
      </c>
      <c r="S19" s="6">
        <f t="shared" ref="S19:S30" si="7">IF(F$31="S",F19,F19*(-1))</f>
        <v>-1.0165752530646082</v>
      </c>
      <c r="T19" s="6">
        <f t="shared" ref="T19:T30" si="8">IF(G$31="S",G19,G19*(-1))</f>
        <v>-2.0178839532087545</v>
      </c>
      <c r="U19" s="6">
        <f t="shared" ref="U19:U30" si="9">IF(H$31="S",H19,H19*(-1))</f>
        <v>-2.6372359778191217</v>
      </c>
      <c r="V19" s="6">
        <f t="shared" ref="V19:V30" si="10">IF(I$31="S",I19,I19*(-1))</f>
        <v>-0.45627995875363414</v>
      </c>
      <c r="W19" s="6">
        <f t="shared" ref="W19:W30" si="11">IF(J$31="S",J19,J19*(-1))</f>
        <v>0.53771513902064016</v>
      </c>
      <c r="X19" s="6">
        <f t="shared" ref="X19:X30" si="12">IF(K$31="S",K19,K19*(-1))</f>
        <v>-0.23180496116579824</v>
      </c>
      <c r="Z19" s="7">
        <f t="shared" si="3"/>
        <v>-9.8303389124016913</v>
      </c>
      <c r="AA19" s="6">
        <f t="shared" si="1"/>
        <v>0.43197439088022743</v>
      </c>
      <c r="AD19" s="24" t="s">
        <v>63</v>
      </c>
      <c r="AE19" s="27">
        <f t="shared" si="4"/>
        <v>-1.1195281355181577</v>
      </c>
      <c r="AF19" s="28">
        <v>0.6488313036008535</v>
      </c>
      <c r="AG19" s="7">
        <v>17</v>
      </c>
    </row>
    <row r="20" spans="1:33">
      <c r="A20" s="14" t="s">
        <v>57</v>
      </c>
      <c r="B20" s="7">
        <v>0.1050684733192257</v>
      </c>
      <c r="C20" s="7">
        <v>-0.15500554424904378</v>
      </c>
      <c r="D20" s="7">
        <v>-0.60010685184093238</v>
      </c>
      <c r="E20" s="7">
        <v>0.80306128415730693</v>
      </c>
      <c r="F20" s="7">
        <v>-0.75321378854009846</v>
      </c>
      <c r="G20" s="7">
        <v>-1.778790415496956</v>
      </c>
      <c r="H20" s="7">
        <v>-0.84159387462728497</v>
      </c>
      <c r="I20" s="7">
        <v>-0.53639369520482749</v>
      </c>
      <c r="J20" s="7">
        <v>-0.81861110716575081</v>
      </c>
      <c r="K20" s="7">
        <v>-0.79010967614384731</v>
      </c>
      <c r="N20" s="14" t="s">
        <v>57</v>
      </c>
      <c r="O20" s="6">
        <f t="shared" si="2"/>
        <v>0.1050684733192257</v>
      </c>
      <c r="P20" s="6">
        <f t="shared" si="2"/>
        <v>0.15500554424904378</v>
      </c>
      <c r="Q20" s="6">
        <f t="shared" si="5"/>
        <v>-0.60010685184093238</v>
      </c>
      <c r="R20" s="6">
        <f t="shared" si="6"/>
        <v>0.80306128415730693</v>
      </c>
      <c r="S20" s="6">
        <f t="shared" si="7"/>
        <v>0.75321378854009846</v>
      </c>
      <c r="T20" s="6">
        <f t="shared" si="8"/>
        <v>1.778790415496956</v>
      </c>
      <c r="U20" s="6">
        <f t="shared" si="9"/>
        <v>0.84159387462728497</v>
      </c>
      <c r="V20" s="6">
        <f t="shared" si="10"/>
        <v>0.53639369520482749</v>
      </c>
      <c r="W20" s="6">
        <f t="shared" si="11"/>
        <v>0.81861110716575081</v>
      </c>
      <c r="X20" s="6">
        <f t="shared" si="12"/>
        <v>0.79010967614384731</v>
      </c>
      <c r="Z20" s="7">
        <f t="shared" si="3"/>
        <v>5.9817410070634089</v>
      </c>
      <c r="AA20" s="6">
        <f t="shared" si="1"/>
        <v>0.82561844111337745</v>
      </c>
      <c r="AD20" s="24" t="s">
        <v>42</v>
      </c>
      <c r="AE20" s="27">
        <f t="shared" si="4"/>
        <v>-1.2180349541291129</v>
      </c>
      <c r="AF20" s="28">
        <v>0.64637896189431665</v>
      </c>
      <c r="AG20" s="7">
        <v>18</v>
      </c>
    </row>
    <row r="21" spans="1:33">
      <c r="A21" s="14" t="s">
        <v>49</v>
      </c>
      <c r="B21" s="7">
        <v>1.1897518689562774</v>
      </c>
      <c r="C21" s="7">
        <v>0.5292798305553631</v>
      </c>
      <c r="D21" s="7">
        <v>0.71913631005731649</v>
      </c>
      <c r="E21" s="7">
        <v>-0.15204820517935386</v>
      </c>
      <c r="F21" s="7">
        <v>-0.75321378854009846</v>
      </c>
      <c r="G21" s="7">
        <v>-0.47654944845296815</v>
      </c>
      <c r="H21" s="7">
        <v>-0.56227176968633275</v>
      </c>
      <c r="I21" s="7">
        <v>-0.60085302338394841</v>
      </c>
      <c r="J21" s="7">
        <v>-0.98714868805281719</v>
      </c>
      <c r="K21" s="7">
        <v>-0.87296761970949432</v>
      </c>
      <c r="N21" s="14" t="s">
        <v>49</v>
      </c>
      <c r="O21" s="6">
        <f t="shared" si="2"/>
        <v>1.1897518689562774</v>
      </c>
      <c r="P21" s="6">
        <f t="shared" si="2"/>
        <v>-0.5292798305553631</v>
      </c>
      <c r="Q21" s="6">
        <f t="shared" si="5"/>
        <v>0.71913631005731649</v>
      </c>
      <c r="R21" s="6">
        <f t="shared" si="6"/>
        <v>-0.15204820517935386</v>
      </c>
      <c r="S21" s="6">
        <f t="shared" si="7"/>
        <v>0.75321378854009846</v>
      </c>
      <c r="T21" s="6">
        <f t="shared" si="8"/>
        <v>0.47654944845296815</v>
      </c>
      <c r="U21" s="6">
        <f t="shared" si="9"/>
        <v>0.56227176968633275</v>
      </c>
      <c r="V21" s="6">
        <f t="shared" si="10"/>
        <v>0.60085302338394841</v>
      </c>
      <c r="W21" s="6">
        <f t="shared" si="11"/>
        <v>0.98714868805281719</v>
      </c>
      <c r="X21" s="6">
        <f t="shared" si="12"/>
        <v>0.87296761970949432</v>
      </c>
      <c r="Z21" s="7">
        <f t="shared" si="3"/>
        <v>5.480564481104536</v>
      </c>
      <c r="AA21" s="6">
        <f t="shared" si="1"/>
        <v>0.81314157794515096</v>
      </c>
      <c r="AD21" s="24" t="s">
        <v>51</v>
      </c>
      <c r="AE21" s="27">
        <f t="shared" si="4"/>
        <v>-1.8866625074638956</v>
      </c>
      <c r="AF21" s="28">
        <v>0.629733380823848</v>
      </c>
      <c r="AG21" s="7">
        <v>19</v>
      </c>
    </row>
    <row r="22" spans="1:33">
      <c r="A22" s="14" t="s">
        <v>59</v>
      </c>
      <c r="B22" s="7">
        <v>-0.66535212142819855</v>
      </c>
      <c r="C22" s="7">
        <v>0.6263789245914948</v>
      </c>
      <c r="D22" s="7">
        <v>-0.9472761049720505</v>
      </c>
      <c r="E22" s="7">
        <v>-0.80233551706814366</v>
      </c>
      <c r="F22" s="7">
        <v>0.42664557252970597</v>
      </c>
      <c r="G22" s="7">
        <v>-0.1464038511742109</v>
      </c>
      <c r="H22" s="7">
        <v>1.0374821040663944</v>
      </c>
      <c r="I22" s="7">
        <v>-0.40747503884658576</v>
      </c>
      <c r="J22" s="7">
        <v>0.92294389533393473</v>
      </c>
      <c r="K22" s="7">
        <v>-0.73487104710008277</v>
      </c>
      <c r="N22" s="14" t="s">
        <v>59</v>
      </c>
      <c r="O22" s="6">
        <f t="shared" si="2"/>
        <v>-0.66535212142819855</v>
      </c>
      <c r="P22" s="6">
        <f t="shared" si="2"/>
        <v>-0.6263789245914948</v>
      </c>
      <c r="Q22" s="6">
        <f t="shared" si="5"/>
        <v>-0.9472761049720505</v>
      </c>
      <c r="R22" s="6">
        <f t="shared" si="6"/>
        <v>-0.80233551706814366</v>
      </c>
      <c r="S22" s="6">
        <f t="shared" si="7"/>
        <v>-0.42664557252970597</v>
      </c>
      <c r="T22" s="6">
        <f t="shared" si="8"/>
        <v>0.1464038511742109</v>
      </c>
      <c r="U22" s="6">
        <f t="shared" si="9"/>
        <v>-1.0374821040663944</v>
      </c>
      <c r="V22" s="6">
        <f t="shared" si="10"/>
        <v>0.40747503884658576</v>
      </c>
      <c r="W22" s="6">
        <f t="shared" si="11"/>
        <v>-0.92294389533393473</v>
      </c>
      <c r="X22" s="6">
        <f t="shared" si="12"/>
        <v>0.73487104710008277</v>
      </c>
      <c r="Z22" s="7">
        <f t="shared" si="3"/>
        <v>-4.1396643028690425</v>
      </c>
      <c r="AA22" s="6">
        <f t="shared" si="1"/>
        <v>0.57364457046854067</v>
      </c>
      <c r="AD22" s="24" t="s">
        <v>60</v>
      </c>
      <c r="AE22" s="27">
        <f t="shared" si="4"/>
        <v>-2.1434668542494539</v>
      </c>
      <c r="AF22" s="28">
        <v>0.62334019892108639</v>
      </c>
      <c r="AG22" s="7">
        <v>20</v>
      </c>
    </row>
    <row r="23" spans="1:33">
      <c r="A23" s="14" t="s">
        <v>60</v>
      </c>
      <c r="B23" s="7">
        <v>-0.79345849729513263</v>
      </c>
      <c r="C23" s="7">
        <v>-0.78815671989748537</v>
      </c>
      <c r="D23" s="7">
        <v>9.4231654421303754E-2</v>
      </c>
      <c r="E23" s="7">
        <v>-1.7980879633978537</v>
      </c>
      <c r="F23" s="7">
        <v>-0.19278059203194137</v>
      </c>
      <c r="G23" s="7">
        <v>0.12871747989142063</v>
      </c>
      <c r="H23" s="7">
        <v>-0.1051992343284107</v>
      </c>
      <c r="I23" s="7">
        <v>0.12109145222220553</v>
      </c>
      <c r="J23" s="7">
        <v>0.36115195904371356</v>
      </c>
      <c r="K23" s="7">
        <v>0.1213277030782689</v>
      </c>
      <c r="N23" s="14" t="s">
        <v>60</v>
      </c>
      <c r="O23" s="6">
        <f t="shared" si="2"/>
        <v>-0.79345849729513263</v>
      </c>
      <c r="P23" s="6">
        <f t="shared" si="2"/>
        <v>0.78815671989748537</v>
      </c>
      <c r="Q23" s="6">
        <f t="shared" si="5"/>
        <v>9.4231654421303754E-2</v>
      </c>
      <c r="R23" s="6">
        <f t="shared" si="6"/>
        <v>-1.7980879633978537</v>
      </c>
      <c r="S23" s="6">
        <f t="shared" si="7"/>
        <v>0.19278059203194137</v>
      </c>
      <c r="T23" s="6">
        <f t="shared" si="8"/>
        <v>-0.12871747989142063</v>
      </c>
      <c r="U23" s="6">
        <f t="shared" si="9"/>
        <v>0.1051992343284107</v>
      </c>
      <c r="V23" s="6">
        <f t="shared" si="10"/>
        <v>-0.12109145222220553</v>
      </c>
      <c r="W23" s="6">
        <f t="shared" si="11"/>
        <v>-0.36115195904371356</v>
      </c>
      <c r="X23" s="6">
        <f t="shared" si="12"/>
        <v>-0.1213277030782689</v>
      </c>
      <c r="Z23" s="7">
        <f t="shared" si="3"/>
        <v>-2.1434668542494539</v>
      </c>
      <c r="AA23" s="6">
        <f t="shared" si="1"/>
        <v>0.62334019892108639</v>
      </c>
      <c r="AD23" s="24" t="s">
        <v>41</v>
      </c>
      <c r="AE23" s="27">
        <f t="shared" si="4"/>
        <v>-3.5666452332336949</v>
      </c>
      <c r="AF23" s="28">
        <v>0.58790996430546494</v>
      </c>
      <c r="AG23" s="7">
        <v>21</v>
      </c>
    </row>
    <row r="24" spans="1:33">
      <c r="A24" s="14" t="s">
        <v>61</v>
      </c>
      <c r="B24" s="7">
        <v>-1.2117329236705439</v>
      </c>
      <c r="C24" s="7">
        <v>-1.1492274620371588</v>
      </c>
      <c r="D24" s="7">
        <v>-1.0167099555982737</v>
      </c>
      <c r="E24" s="7">
        <v>0.36614949648202505</v>
      </c>
      <c r="F24" s="7">
        <v>0.63312096071692181</v>
      </c>
      <c r="G24" s="7">
        <v>1.1558371158697767</v>
      </c>
      <c r="H24" s="7">
        <v>2.9419510013910699</v>
      </c>
      <c r="I24" s="7">
        <v>3.2795985329991297</v>
      </c>
      <c r="J24" s="7">
        <v>-1.0995070753108613</v>
      </c>
      <c r="K24" s="7">
        <v>-0.65201310353443576</v>
      </c>
      <c r="N24" s="14" t="s">
        <v>61</v>
      </c>
      <c r="O24" s="6">
        <f t="shared" si="2"/>
        <v>-1.2117329236705439</v>
      </c>
      <c r="P24" s="6">
        <f t="shared" si="2"/>
        <v>1.1492274620371588</v>
      </c>
      <c r="Q24" s="6">
        <f t="shared" si="5"/>
        <v>-1.0167099555982737</v>
      </c>
      <c r="R24" s="6">
        <f t="shared" si="6"/>
        <v>0.36614949648202505</v>
      </c>
      <c r="S24" s="6">
        <f t="shared" si="7"/>
        <v>-0.63312096071692181</v>
      </c>
      <c r="T24" s="6">
        <f t="shared" si="8"/>
        <v>-1.1558371158697767</v>
      </c>
      <c r="U24" s="6">
        <f t="shared" si="9"/>
        <v>-2.9419510013910699</v>
      </c>
      <c r="V24" s="6">
        <f t="shared" si="10"/>
        <v>-3.2795985329991297</v>
      </c>
      <c r="W24" s="6">
        <f t="shared" si="11"/>
        <v>1.0995070753108613</v>
      </c>
      <c r="X24" s="6">
        <f t="shared" si="12"/>
        <v>0.65201310353443576</v>
      </c>
      <c r="Z24" s="7">
        <f t="shared" si="3"/>
        <v>-6.9720533528812343</v>
      </c>
      <c r="AA24" s="6">
        <f t="shared" si="1"/>
        <v>0.50313182937682099</v>
      </c>
      <c r="AD24" s="24" t="s">
        <v>59</v>
      </c>
      <c r="AE24" s="27">
        <f t="shared" si="4"/>
        <v>-4.1396643028690425</v>
      </c>
      <c r="AF24" s="28">
        <v>0.57364457046854067</v>
      </c>
      <c r="AG24" s="7">
        <v>22</v>
      </c>
    </row>
    <row r="25" spans="1:33">
      <c r="A25" s="14" t="s">
        <v>62</v>
      </c>
      <c r="B25" s="7">
        <v>-1.1297092540056808</v>
      </c>
      <c r="C25" s="7">
        <v>-0.27659011280371715</v>
      </c>
      <c r="D25" s="7">
        <v>0.78857016068353991</v>
      </c>
      <c r="E25" s="7">
        <v>-4.0280073448468658E-2</v>
      </c>
      <c r="F25" s="7">
        <v>-4.5298171898215805E-2</v>
      </c>
      <c r="G25" s="7">
        <v>-0.16474527324525293</v>
      </c>
      <c r="H25" s="7">
        <v>-0.20677090885239324</v>
      </c>
      <c r="I25" s="7">
        <v>-0.30434011375999231</v>
      </c>
      <c r="J25" s="7">
        <v>-0.42535675176259602</v>
      </c>
      <c r="K25" s="7">
        <v>-1.6768869531142649E-2</v>
      </c>
      <c r="N25" s="14" t="s">
        <v>62</v>
      </c>
      <c r="O25" s="6">
        <f t="shared" si="2"/>
        <v>-1.1297092540056808</v>
      </c>
      <c r="P25" s="6">
        <f t="shared" si="2"/>
        <v>0.27659011280371715</v>
      </c>
      <c r="Q25" s="6">
        <f t="shared" si="5"/>
        <v>0.78857016068353991</v>
      </c>
      <c r="R25" s="6">
        <f t="shared" si="6"/>
        <v>-4.0280073448468658E-2</v>
      </c>
      <c r="S25" s="6">
        <f t="shared" si="7"/>
        <v>4.5298171898215805E-2</v>
      </c>
      <c r="T25" s="6">
        <f t="shared" si="8"/>
        <v>0.16474527324525293</v>
      </c>
      <c r="U25" s="6">
        <f t="shared" si="9"/>
        <v>0.20677090885239324</v>
      </c>
      <c r="V25" s="6">
        <f t="shared" si="10"/>
        <v>0.30434011375999231</v>
      </c>
      <c r="W25" s="6">
        <f t="shared" si="11"/>
        <v>0.42535675176259602</v>
      </c>
      <c r="X25" s="6">
        <f t="shared" si="12"/>
        <v>1.6768869531142649E-2</v>
      </c>
      <c r="Z25" s="7">
        <f t="shared" si="3"/>
        <v>1.0584510350827006</v>
      </c>
      <c r="AA25" s="6">
        <f t="shared" si="1"/>
        <v>0.70305241470106616</v>
      </c>
      <c r="AD25" s="24" t="s">
        <v>46</v>
      </c>
      <c r="AE25" s="27">
        <f t="shared" si="4"/>
        <v>-4.7650408717661614</v>
      </c>
      <c r="AF25" s="28">
        <v>0.5580757290033187</v>
      </c>
      <c r="AG25" s="7">
        <v>23</v>
      </c>
    </row>
    <row r="26" spans="1:33">
      <c r="A26" s="14" t="s">
        <v>63</v>
      </c>
      <c r="B26" s="7">
        <v>-0.84200273553985283</v>
      </c>
      <c r="C26" s="7">
        <v>-0.16500667437329514</v>
      </c>
      <c r="D26" s="7">
        <v>0.30253320629997449</v>
      </c>
      <c r="E26" s="7">
        <v>-0.1622089444276156</v>
      </c>
      <c r="F26" s="7">
        <v>0.16117721628899989</v>
      </c>
      <c r="G26" s="7">
        <v>-1.8013896676916143E-2</v>
      </c>
      <c r="H26" s="7">
        <v>7.255119608855902E-2</v>
      </c>
      <c r="I26" s="7">
        <v>-0.4332587701182341</v>
      </c>
      <c r="J26" s="7">
        <v>1.2038398634790453</v>
      </c>
      <c r="K26" s="7">
        <v>-0.40343927283749509</v>
      </c>
      <c r="N26" s="14" t="s">
        <v>63</v>
      </c>
      <c r="O26" s="6">
        <f t="shared" si="2"/>
        <v>-0.84200273553985283</v>
      </c>
      <c r="P26" s="6">
        <f t="shared" si="2"/>
        <v>0.16500667437329514</v>
      </c>
      <c r="Q26" s="6">
        <f t="shared" si="5"/>
        <v>0.30253320629997449</v>
      </c>
      <c r="R26" s="6">
        <f t="shared" si="6"/>
        <v>-0.1622089444276156</v>
      </c>
      <c r="S26" s="6">
        <f t="shared" si="7"/>
        <v>-0.16117721628899989</v>
      </c>
      <c r="T26" s="6">
        <f t="shared" si="8"/>
        <v>1.8013896676916143E-2</v>
      </c>
      <c r="U26" s="6">
        <f t="shared" si="9"/>
        <v>-7.255119608855902E-2</v>
      </c>
      <c r="V26" s="6">
        <f t="shared" si="10"/>
        <v>0.4332587701182341</v>
      </c>
      <c r="W26" s="6">
        <f t="shared" si="11"/>
        <v>-1.2038398634790453</v>
      </c>
      <c r="X26" s="6">
        <f t="shared" si="12"/>
        <v>0.40343927283749509</v>
      </c>
      <c r="Z26" s="7">
        <f t="shared" si="3"/>
        <v>-1.1195281355181577</v>
      </c>
      <c r="AA26" s="6">
        <f t="shared" si="1"/>
        <v>0.6488313036008535</v>
      </c>
      <c r="AD26" s="24" t="s">
        <v>55</v>
      </c>
      <c r="AE26" s="27">
        <f t="shared" si="4"/>
        <v>-5.6835860375572498</v>
      </c>
      <c r="AF26" s="28">
        <v>0.53520841229193716</v>
      </c>
      <c r="AG26" s="7">
        <v>24</v>
      </c>
    </row>
    <row r="27" spans="1:33">
      <c r="A27" s="14" t="s">
        <v>65</v>
      </c>
      <c r="B27" s="7">
        <v>0.94694127235092729</v>
      </c>
      <c r="C27" s="7">
        <v>-0.79668524577167243</v>
      </c>
      <c r="D27" s="7">
        <v>0.58026860880486919</v>
      </c>
      <c r="E27" s="7">
        <v>0.92499015513645388</v>
      </c>
      <c r="F27" s="7">
        <v>-0.36975949619241205</v>
      </c>
      <c r="G27" s="7">
        <v>-1.2010356202591306</v>
      </c>
      <c r="H27" s="7">
        <v>-0.40991425790035868</v>
      </c>
      <c r="I27" s="7">
        <v>-0.94893339555120126</v>
      </c>
      <c r="J27" s="7">
        <v>0.69822712081784633</v>
      </c>
      <c r="K27" s="7">
        <v>-7.2007498574907319E-2</v>
      </c>
      <c r="N27" s="14" t="s">
        <v>65</v>
      </c>
      <c r="O27" s="6">
        <f t="shared" si="2"/>
        <v>0.94694127235092729</v>
      </c>
      <c r="P27" s="6">
        <f t="shared" si="2"/>
        <v>0.79668524577167243</v>
      </c>
      <c r="Q27" s="6">
        <f t="shared" si="5"/>
        <v>0.58026860880486919</v>
      </c>
      <c r="R27" s="6">
        <f t="shared" si="6"/>
        <v>0.92499015513645388</v>
      </c>
      <c r="S27" s="6">
        <f t="shared" si="7"/>
        <v>0.36975949619241205</v>
      </c>
      <c r="T27" s="6">
        <f t="shared" si="8"/>
        <v>1.2010356202591306</v>
      </c>
      <c r="U27" s="6">
        <f t="shared" si="9"/>
        <v>0.40991425790035868</v>
      </c>
      <c r="V27" s="6">
        <f t="shared" si="10"/>
        <v>0.94893339555120126</v>
      </c>
      <c r="W27" s="6">
        <f t="shared" si="11"/>
        <v>-0.69822712081784633</v>
      </c>
      <c r="X27" s="6">
        <f t="shared" si="12"/>
        <v>7.2007498574907319E-2</v>
      </c>
      <c r="Z27" s="7">
        <f t="shared" si="3"/>
        <v>5.5523084297240866</v>
      </c>
      <c r="AA27" s="6">
        <f t="shared" si="1"/>
        <v>0.8149276540754361</v>
      </c>
      <c r="AD27" s="24" t="s">
        <v>61</v>
      </c>
      <c r="AE27" s="27">
        <f t="shared" si="4"/>
        <v>-6.9720533528812343</v>
      </c>
      <c r="AF27" s="28">
        <v>0.50313182937682099</v>
      </c>
      <c r="AG27" s="7">
        <v>25</v>
      </c>
    </row>
    <row r="28" spans="1:33">
      <c r="A28" s="14" t="s">
        <v>51</v>
      </c>
      <c r="B28" s="7">
        <v>-1.0486661594954765</v>
      </c>
      <c r="C28" s="7">
        <v>-0.98842720344587642</v>
      </c>
      <c r="D28" s="7">
        <v>-1.0167099555982737</v>
      </c>
      <c r="E28" s="7">
        <v>-0.64992442834420849</v>
      </c>
      <c r="F28" s="7">
        <v>-0.57623488437962778</v>
      </c>
      <c r="G28" s="7">
        <v>3.2752539412554666E-4</v>
      </c>
      <c r="H28" s="7">
        <v>0.75815999912544219</v>
      </c>
      <c r="I28" s="7">
        <v>0.85592779346418379</v>
      </c>
      <c r="J28" s="7">
        <v>-8.8281589988463263E-2</v>
      </c>
      <c r="K28" s="7">
        <v>-0.79010967614384731</v>
      </c>
      <c r="N28" s="14" t="s">
        <v>51</v>
      </c>
      <c r="O28" s="6">
        <f t="shared" si="2"/>
        <v>-1.0486661594954765</v>
      </c>
      <c r="P28" s="6">
        <f t="shared" si="2"/>
        <v>0.98842720344587642</v>
      </c>
      <c r="Q28" s="6">
        <f t="shared" si="5"/>
        <v>-1.0167099555982737</v>
      </c>
      <c r="R28" s="6">
        <f t="shared" si="6"/>
        <v>-0.64992442834420849</v>
      </c>
      <c r="S28" s="6">
        <f t="shared" si="7"/>
        <v>0.57623488437962778</v>
      </c>
      <c r="T28" s="6">
        <f t="shared" si="8"/>
        <v>-3.2752539412554666E-4</v>
      </c>
      <c r="U28" s="6">
        <f t="shared" si="9"/>
        <v>-0.75815999912544219</v>
      </c>
      <c r="V28" s="6">
        <f t="shared" si="10"/>
        <v>-0.85592779346418379</v>
      </c>
      <c r="W28" s="6">
        <f t="shared" si="11"/>
        <v>8.8281589988463263E-2</v>
      </c>
      <c r="X28" s="6">
        <f t="shared" si="12"/>
        <v>0.79010967614384731</v>
      </c>
      <c r="Z28" s="7">
        <f t="shared" si="3"/>
        <v>-1.8866625074638956</v>
      </c>
      <c r="AA28" s="6">
        <f t="shared" si="1"/>
        <v>0.629733380823848</v>
      </c>
      <c r="AD28" s="24" t="s">
        <v>45</v>
      </c>
      <c r="AE28" s="27">
        <f t="shared" si="4"/>
        <v>-7.9731449593763379</v>
      </c>
      <c r="AF28" s="28">
        <v>0.47820950690929864</v>
      </c>
      <c r="AG28" s="7">
        <v>26</v>
      </c>
    </row>
    <row r="29" spans="1:33">
      <c r="A29" s="14" t="s">
        <v>66</v>
      </c>
      <c r="B29" s="7">
        <v>1.2100872672371423</v>
      </c>
      <c r="C29" s="7">
        <v>-0.70860026369946993</v>
      </c>
      <c r="D29" s="7">
        <v>0.92743786193598721</v>
      </c>
      <c r="E29" s="7">
        <v>0.63032871693684678</v>
      </c>
      <c r="F29" s="7">
        <v>0.51513502460994121</v>
      </c>
      <c r="G29" s="7">
        <v>0.11954676885589946</v>
      </c>
      <c r="H29" s="7">
        <v>-0.66384344421031538</v>
      </c>
      <c r="I29" s="7">
        <v>-0.35590757630328901</v>
      </c>
      <c r="J29" s="7">
        <v>-1.0433278816818392</v>
      </c>
      <c r="K29" s="7">
        <v>-0.7072517325782004</v>
      </c>
      <c r="N29" s="14" t="s">
        <v>66</v>
      </c>
      <c r="O29" s="6">
        <f t="shared" si="2"/>
        <v>1.2100872672371423</v>
      </c>
      <c r="P29" s="6">
        <f t="shared" si="2"/>
        <v>0.70860026369946993</v>
      </c>
      <c r="Q29" s="6">
        <f t="shared" si="5"/>
        <v>0.92743786193598721</v>
      </c>
      <c r="R29" s="6">
        <f t="shared" si="6"/>
        <v>0.63032871693684678</v>
      </c>
      <c r="S29" s="6">
        <f t="shared" si="7"/>
        <v>-0.51513502460994121</v>
      </c>
      <c r="T29" s="6">
        <f t="shared" si="8"/>
        <v>-0.11954676885589946</v>
      </c>
      <c r="U29" s="6">
        <f t="shared" si="9"/>
        <v>0.66384344421031538</v>
      </c>
      <c r="V29" s="6">
        <f t="shared" si="10"/>
        <v>0.35590757630328901</v>
      </c>
      <c r="W29" s="6">
        <f t="shared" si="11"/>
        <v>1.0433278816818392</v>
      </c>
      <c r="X29" s="6">
        <f t="shared" si="12"/>
        <v>0.7072517325782004</v>
      </c>
      <c r="Z29" s="7">
        <f t="shared" si="3"/>
        <v>5.6121029511172491</v>
      </c>
      <c r="AA29" s="6">
        <f t="shared" si="1"/>
        <v>0.81641624746117936</v>
      </c>
      <c r="AD29" s="24" t="s">
        <v>50</v>
      </c>
      <c r="AE29" s="27">
        <f t="shared" si="4"/>
        <v>-9.0175706187694331</v>
      </c>
      <c r="AF29" s="28">
        <v>0.45220837683501841</v>
      </c>
      <c r="AG29" s="7">
        <v>27</v>
      </c>
    </row>
    <row r="30" spans="1:33">
      <c r="A30" s="14" t="s">
        <v>53</v>
      </c>
      <c r="B30" s="7">
        <v>2.7536703076068737E-2</v>
      </c>
      <c r="C30" s="7">
        <v>-0.817475452107155</v>
      </c>
      <c r="D30" s="7">
        <v>0.44140090755242184</v>
      </c>
      <c r="E30" s="7">
        <v>0.64048945618510855</v>
      </c>
      <c r="F30" s="7">
        <v>-0.10429113995170608</v>
      </c>
      <c r="G30" s="7">
        <v>0.16540032403350466</v>
      </c>
      <c r="H30" s="7">
        <v>0.12333703335055041</v>
      </c>
      <c r="I30" s="7">
        <v>-7.2286532315157151E-2</v>
      </c>
      <c r="J30" s="7">
        <v>0.92294389533393473</v>
      </c>
      <c r="K30" s="7">
        <v>1.115623025866032</v>
      </c>
      <c r="N30" s="14" t="s">
        <v>53</v>
      </c>
      <c r="O30" s="6">
        <f t="shared" si="2"/>
        <v>2.7536703076068737E-2</v>
      </c>
      <c r="P30" s="6">
        <f t="shared" si="2"/>
        <v>0.817475452107155</v>
      </c>
      <c r="Q30" s="6">
        <f t="shared" si="5"/>
        <v>0.44140090755242184</v>
      </c>
      <c r="R30" s="6">
        <f t="shared" si="6"/>
        <v>0.64048945618510855</v>
      </c>
      <c r="S30" s="6">
        <f t="shared" si="7"/>
        <v>0.10429113995170608</v>
      </c>
      <c r="T30" s="6">
        <f t="shared" si="8"/>
        <v>-0.16540032403350466</v>
      </c>
      <c r="U30" s="6">
        <f t="shared" si="9"/>
        <v>-0.12333703335055041</v>
      </c>
      <c r="V30" s="6">
        <f t="shared" si="10"/>
        <v>7.2286532315157151E-2</v>
      </c>
      <c r="W30" s="6">
        <f t="shared" si="11"/>
        <v>-0.92294389533393473</v>
      </c>
      <c r="X30" s="6">
        <f t="shared" si="12"/>
        <v>-1.115623025866032</v>
      </c>
      <c r="Z30" s="7">
        <f t="shared" si="3"/>
        <v>-0.22382408739640447</v>
      </c>
      <c r="AA30" s="6">
        <f t="shared" si="1"/>
        <v>0.6711299873356118</v>
      </c>
      <c r="AD30" s="24" t="s">
        <v>54</v>
      </c>
      <c r="AE30" s="27">
        <f t="shared" si="4"/>
        <v>-9.8303389124016913</v>
      </c>
      <c r="AF30" s="28">
        <v>0.43197439088022743</v>
      </c>
      <c r="AG30" s="7">
        <v>28</v>
      </c>
    </row>
    <row r="31" spans="1:33">
      <c r="A31" s="14" t="s">
        <v>124</v>
      </c>
      <c r="B31" s="7" t="s">
        <v>123</v>
      </c>
      <c r="C31" s="7" t="s">
        <v>125</v>
      </c>
      <c r="D31" s="7" t="s">
        <v>123</v>
      </c>
      <c r="E31" s="7" t="s">
        <v>123</v>
      </c>
      <c r="F31" s="7" t="s">
        <v>125</v>
      </c>
      <c r="G31" s="7" t="s">
        <v>125</v>
      </c>
      <c r="H31" s="7" t="s">
        <v>125</v>
      </c>
      <c r="I31" s="7" t="s">
        <v>125</v>
      </c>
      <c r="J31" s="7" t="s">
        <v>125</v>
      </c>
      <c r="K31" s="7" t="s">
        <v>125</v>
      </c>
    </row>
    <row r="32" spans="1:33">
      <c r="O32" s="14" t="s">
        <v>96</v>
      </c>
      <c r="P32" s="14" t="s">
        <v>97</v>
      </c>
      <c r="Q32" s="14" t="s">
        <v>98</v>
      </c>
      <c r="R32" s="14" t="s">
        <v>99</v>
      </c>
      <c r="S32" s="14" t="s">
        <v>100</v>
      </c>
      <c r="T32" s="14" t="s">
        <v>101</v>
      </c>
      <c r="U32" s="14" t="s">
        <v>102</v>
      </c>
      <c r="V32" s="14" t="s">
        <v>103</v>
      </c>
      <c r="W32" s="14" t="s">
        <v>104</v>
      </c>
      <c r="X32" s="14" t="s">
        <v>105</v>
      </c>
      <c r="Y32" s="14" t="s">
        <v>130</v>
      </c>
      <c r="AA32" s="6">
        <f>(Z33-$Z$34)/($Z$33-$Z$34)</f>
        <v>1</v>
      </c>
    </row>
    <row r="33" spans="14:27">
      <c r="N33" s="24" t="s">
        <v>121</v>
      </c>
      <c r="O33" s="26">
        <f t="shared" ref="O33:X33" si="13">MAX(O3:O30)</f>
        <v>1.7594198890994655</v>
      </c>
      <c r="P33" s="26">
        <f t="shared" si="13"/>
        <v>1.248697779426531</v>
      </c>
      <c r="Q33" s="26">
        <f t="shared" si="13"/>
        <v>1.4829086669457767</v>
      </c>
      <c r="R33" s="26">
        <f t="shared" si="13"/>
        <v>1.7378492949974413</v>
      </c>
      <c r="S33" s="26">
        <f t="shared" si="13"/>
        <v>0.78271027256684356</v>
      </c>
      <c r="T33" s="26">
        <f t="shared" si="13"/>
        <v>1.778790415496956</v>
      </c>
      <c r="U33" s="26">
        <f t="shared" si="13"/>
        <v>0.94316554915126771</v>
      </c>
      <c r="V33" s="26">
        <f t="shared" si="13"/>
        <v>0.94893339555120126</v>
      </c>
      <c r="W33" s="26">
        <f t="shared" si="13"/>
        <v>1.0995070753108613</v>
      </c>
      <c r="X33" s="26">
        <f t="shared" si="13"/>
        <v>1.2043993939720821</v>
      </c>
      <c r="Y33" s="26">
        <v>12.986381732518426</v>
      </c>
      <c r="Z33" s="7">
        <f>SUM(O33:X33)</f>
        <v>12.986381732518426</v>
      </c>
      <c r="AA33" s="6">
        <f>(Z34-$Z$34)/($Z$33-$Z$34)</f>
        <v>0</v>
      </c>
    </row>
    <row r="34" spans="14:27">
      <c r="N34" s="24" t="s">
        <v>122</v>
      </c>
      <c r="O34" s="26">
        <f t="shared" ref="O34:X34" si="14">MIN(O3:O30)</f>
        <v>-1.4789670517383116</v>
      </c>
      <c r="P34" s="26">
        <f t="shared" si="14"/>
        <v>-2.5134764761955974</v>
      </c>
      <c r="Q34" s="26">
        <f t="shared" si="14"/>
        <v>-2.405386968122746</v>
      </c>
      <c r="R34" s="26">
        <f t="shared" si="14"/>
        <v>-2.3366071435557574</v>
      </c>
      <c r="S34" s="26">
        <f t="shared" si="14"/>
        <v>-4.025216623792609</v>
      </c>
      <c r="T34" s="26">
        <f t="shared" si="14"/>
        <v>-2.0178839532087545</v>
      </c>
      <c r="U34" s="26">
        <f t="shared" si="14"/>
        <v>-2.9419510013910699</v>
      </c>
      <c r="V34" s="26">
        <f t="shared" si="14"/>
        <v>-3.2795985329991297</v>
      </c>
      <c r="W34" s="26">
        <f t="shared" si="14"/>
        <v>-2.6644988978336208</v>
      </c>
      <c r="X34" s="26">
        <f t="shared" si="14"/>
        <v>-3.5185033892697932</v>
      </c>
      <c r="Y34" s="26">
        <v>-27.18209003810739</v>
      </c>
      <c r="Z34" s="7">
        <f>SUM(O34:X34)</f>
        <v>-27.18209003810739</v>
      </c>
    </row>
  </sheetData>
  <autoFilter ref="AD2:AG30">
    <filterColumn colId="1"/>
    <sortState ref="AD3:AG30">
      <sortCondition descending="1" ref="AF2:AF30"/>
    </sortState>
  </autoFilter>
  <mergeCells count="2">
    <mergeCell ref="A1:K1"/>
    <mergeCell ref="N1:X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9"/>
  <sheetViews>
    <sheetView topLeftCell="Q1" zoomScale="80" zoomScaleNormal="80" workbookViewId="0">
      <selection activeCell="W15" sqref="W15"/>
    </sheetView>
  </sheetViews>
  <sheetFormatPr defaultRowHeight="15"/>
  <cols>
    <col min="3" max="5" width="3.7109375" customWidth="1"/>
    <col min="17" max="17" width="11" bestFit="1" customWidth="1"/>
  </cols>
  <sheetData>
    <row r="1" spans="1:27">
      <c r="A1" s="9" t="s">
        <v>38</v>
      </c>
      <c r="B1" s="10" t="s">
        <v>95</v>
      </c>
      <c r="C1" s="10" t="s">
        <v>96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  <c r="K1" s="10" t="s">
        <v>104</v>
      </c>
      <c r="L1" s="10" t="s">
        <v>105</v>
      </c>
    </row>
    <row r="2" spans="1:27">
      <c r="A2" s="6" t="s">
        <v>19</v>
      </c>
      <c r="B2" s="20" t="s">
        <v>39</v>
      </c>
      <c r="C2" s="11">
        <v>28902.67</v>
      </c>
      <c r="D2" s="11">
        <v>5305.7728399999996</v>
      </c>
      <c r="E2" s="8">
        <v>8.1999999999999993</v>
      </c>
      <c r="F2" s="8">
        <v>71.7</v>
      </c>
      <c r="G2" s="8">
        <v>0.1</v>
      </c>
      <c r="H2" s="8">
        <v>20.100000000000001</v>
      </c>
      <c r="I2" s="8">
        <v>3.2</v>
      </c>
      <c r="J2" s="8">
        <v>2.8</v>
      </c>
      <c r="K2" s="8">
        <v>1</v>
      </c>
      <c r="L2" s="8">
        <v>4.9000000000000004</v>
      </c>
      <c r="M2">
        <v>2</v>
      </c>
      <c r="N2">
        <f>1</f>
        <v>1</v>
      </c>
      <c r="Q2" s="10" t="s">
        <v>132</v>
      </c>
      <c r="R2" s="10" t="s">
        <v>96</v>
      </c>
      <c r="S2" s="10" t="s">
        <v>97</v>
      </c>
      <c r="T2" s="10" t="s">
        <v>98</v>
      </c>
      <c r="U2" s="10" t="s">
        <v>99</v>
      </c>
      <c r="V2" s="10" t="s">
        <v>100</v>
      </c>
      <c r="W2" s="10" t="s">
        <v>101</v>
      </c>
      <c r="X2" s="10" t="s">
        <v>102</v>
      </c>
      <c r="Y2" s="10" t="s">
        <v>103</v>
      </c>
      <c r="Z2" s="10" t="s">
        <v>104</v>
      </c>
      <c r="AA2" s="10" t="s">
        <v>105</v>
      </c>
    </row>
    <row r="3" spans="1:27">
      <c r="A3" s="6" t="s">
        <v>70</v>
      </c>
      <c r="B3" s="20" t="s">
        <v>40</v>
      </c>
      <c r="C3" s="11">
        <v>26327.79</v>
      </c>
      <c r="D3" s="11">
        <v>6480.8548700000001</v>
      </c>
      <c r="E3" s="8">
        <v>7.6</v>
      </c>
      <c r="F3" s="8">
        <v>74.900000000000006</v>
      </c>
      <c r="G3" s="8">
        <v>1.8</v>
      </c>
      <c r="H3" s="8">
        <v>24.5</v>
      </c>
      <c r="I3" s="8">
        <v>2.2000000000000002</v>
      </c>
      <c r="J3" s="8">
        <v>4.9000000000000004</v>
      </c>
      <c r="K3" s="8">
        <v>4.2</v>
      </c>
      <c r="L3" s="8">
        <v>6</v>
      </c>
      <c r="M3">
        <v>3</v>
      </c>
      <c r="N3">
        <f>1</f>
        <v>1</v>
      </c>
      <c r="Q3" s="20">
        <v>1</v>
      </c>
      <c r="R3" s="23">
        <f>AVERAGEIF($M$2:$M$29,$Q3,C$2:C$29)</f>
        <v>13877.694545454548</v>
      </c>
      <c r="S3" s="23">
        <f t="shared" ref="S3:AA5" si="0">AVERAGEIF($M$2:$M$29,$Q3,D$2:D$29)</f>
        <v>5781.4332545454545</v>
      </c>
      <c r="T3" s="23">
        <f t="shared" si="0"/>
        <v>5.5454545454545459</v>
      </c>
      <c r="U3" s="23">
        <f t="shared" si="0"/>
        <v>58.263636363636373</v>
      </c>
      <c r="V3" s="23">
        <f t="shared" si="0"/>
        <v>4.1818181818181808</v>
      </c>
      <c r="W3" s="23">
        <f t="shared" si="0"/>
        <v>39.454545454545453</v>
      </c>
      <c r="X3" s="23">
        <f t="shared" si="0"/>
        <v>7.8000000000000007</v>
      </c>
      <c r="Y3" s="23">
        <f t="shared" si="0"/>
        <v>12.236363636363636</v>
      </c>
      <c r="Z3" s="23">
        <f t="shared" si="0"/>
        <v>2.3272727272727272</v>
      </c>
      <c r="AA3" s="23">
        <f t="shared" si="0"/>
        <v>5.7272727272727275</v>
      </c>
    </row>
    <row r="4" spans="1:27">
      <c r="A4" s="6" t="s">
        <v>71</v>
      </c>
      <c r="B4" s="20" t="s">
        <v>41</v>
      </c>
      <c r="C4" s="11">
        <v>10771.12</v>
      </c>
      <c r="D4" s="11">
        <v>5897.3329400000002</v>
      </c>
      <c r="E4" s="8">
        <v>5</v>
      </c>
      <c r="F4" s="8">
        <v>66.3</v>
      </c>
      <c r="G4" s="8">
        <v>1.9</v>
      </c>
      <c r="H4" s="8">
        <v>32.1</v>
      </c>
      <c r="I4" s="8">
        <v>10.1</v>
      </c>
      <c r="J4" s="8">
        <v>20.9</v>
      </c>
      <c r="K4" s="8">
        <v>0.6</v>
      </c>
      <c r="L4" s="8">
        <v>5.2</v>
      </c>
      <c r="M4">
        <v>1</v>
      </c>
      <c r="N4">
        <v>2</v>
      </c>
      <c r="Q4" s="20">
        <v>2</v>
      </c>
      <c r="R4" s="23">
        <f t="shared" ref="R4:R5" si="1">AVERAGEIF($M$2:$M$29,$Q4,C$2:C$29)</f>
        <v>27147.22625</v>
      </c>
      <c r="S4" s="23">
        <f t="shared" si="0"/>
        <v>7965.2401799999998</v>
      </c>
      <c r="T4" s="23">
        <f t="shared" si="0"/>
        <v>7.0500000000000007</v>
      </c>
      <c r="U4" s="23">
        <f t="shared" si="0"/>
        <v>70.337500000000006</v>
      </c>
      <c r="V4" s="23">
        <f t="shared" si="0"/>
        <v>0.88750000000000007</v>
      </c>
      <c r="W4" s="23">
        <f t="shared" si="0"/>
        <v>23.35</v>
      </c>
      <c r="X4" s="23">
        <f t="shared" si="0"/>
        <v>2.1999999999999997</v>
      </c>
      <c r="Y4" s="23">
        <f t="shared" si="0"/>
        <v>3.7249999999999996</v>
      </c>
      <c r="Z4" s="23">
        <f t="shared" si="0"/>
        <v>0.8</v>
      </c>
      <c r="AA4" s="23">
        <f t="shared" si="0"/>
        <v>4.0749999999999993</v>
      </c>
    </row>
    <row r="5" spans="1:27">
      <c r="A5" s="6" t="s">
        <v>72</v>
      </c>
      <c r="B5" s="20" t="s">
        <v>46</v>
      </c>
      <c r="C5" s="11">
        <v>13644.76</v>
      </c>
      <c r="D5" s="11">
        <v>3094.4749700000002</v>
      </c>
      <c r="E5" s="8">
        <v>6.6</v>
      </c>
      <c r="F5" s="8">
        <v>60.5</v>
      </c>
      <c r="G5" s="8">
        <v>1.4</v>
      </c>
      <c r="H5" s="8">
        <v>52.9</v>
      </c>
      <c r="I5" s="8">
        <v>6.2</v>
      </c>
      <c r="J5" s="8">
        <v>5.5</v>
      </c>
      <c r="K5" s="8">
        <v>6.9</v>
      </c>
      <c r="L5" s="8">
        <v>8.4</v>
      </c>
      <c r="M5">
        <v>1</v>
      </c>
      <c r="N5">
        <v>2</v>
      </c>
      <c r="Q5" s="20">
        <v>3</v>
      </c>
      <c r="R5" s="23">
        <f t="shared" si="1"/>
        <v>24325.837777777779</v>
      </c>
      <c r="S5" s="23">
        <f t="shared" si="0"/>
        <v>5628.1144844444452</v>
      </c>
      <c r="T5" s="23">
        <f t="shared" si="0"/>
        <v>6.1333333333333329</v>
      </c>
      <c r="U5" s="23">
        <f t="shared" si="0"/>
        <v>74.699999999999989</v>
      </c>
      <c r="V5" s="23">
        <f t="shared" si="0"/>
        <v>2.6666666666666661</v>
      </c>
      <c r="W5" s="23">
        <f t="shared" si="0"/>
        <v>34.611111111111114</v>
      </c>
      <c r="X5" s="23">
        <f t="shared" si="0"/>
        <v>2.5555555555555554</v>
      </c>
      <c r="Y5" s="23">
        <f t="shared" si="0"/>
        <v>8.6777777777777771</v>
      </c>
      <c r="Z5" s="23">
        <f t="shared" si="0"/>
        <v>3.1555555555555559</v>
      </c>
      <c r="AA5" s="23">
        <f t="shared" si="0"/>
        <v>9.7888888888888879</v>
      </c>
    </row>
    <row r="6" spans="1:27">
      <c r="A6" s="6" t="s">
        <v>73</v>
      </c>
      <c r="B6" s="20" t="s">
        <v>42</v>
      </c>
      <c r="C6" s="11">
        <v>23706.86</v>
      </c>
      <c r="D6" s="11">
        <v>6604.9836500000001</v>
      </c>
      <c r="E6" s="8">
        <v>2.7</v>
      </c>
      <c r="F6" s="8">
        <v>77.8</v>
      </c>
      <c r="G6" s="8">
        <v>1.4</v>
      </c>
      <c r="H6" s="8">
        <v>49.5</v>
      </c>
      <c r="I6" s="8">
        <v>1.1000000000000001</v>
      </c>
      <c r="J6" s="8">
        <v>11.8</v>
      </c>
      <c r="K6" s="8">
        <v>0.5</v>
      </c>
      <c r="L6" s="8">
        <v>8.4</v>
      </c>
      <c r="M6">
        <v>3</v>
      </c>
      <c r="N6">
        <v>2</v>
      </c>
    </row>
    <row r="7" spans="1:27">
      <c r="A7" s="6" t="s">
        <v>74</v>
      </c>
      <c r="B7" s="20" t="s">
        <v>43</v>
      </c>
      <c r="C7" s="11">
        <v>15952.61</v>
      </c>
      <c r="D7" s="11">
        <v>7953.2067399999996</v>
      </c>
      <c r="E7" s="8">
        <v>7.6</v>
      </c>
      <c r="F7" s="8">
        <v>62</v>
      </c>
      <c r="G7" s="8">
        <v>0.3</v>
      </c>
      <c r="H7" s="8">
        <v>23.7</v>
      </c>
      <c r="I7" s="8">
        <v>2.2999999999999998</v>
      </c>
      <c r="J7" s="8">
        <v>3</v>
      </c>
      <c r="K7" s="8">
        <v>0.3</v>
      </c>
      <c r="L7" s="8">
        <v>2.2000000000000002</v>
      </c>
      <c r="M7">
        <v>2</v>
      </c>
      <c r="N7">
        <f>1</f>
        <v>1</v>
      </c>
    </row>
    <row r="8" spans="1:27">
      <c r="A8" s="6" t="s">
        <v>75</v>
      </c>
      <c r="B8" s="20" t="s">
        <v>44</v>
      </c>
      <c r="C8" s="11">
        <v>26487.919999999998</v>
      </c>
      <c r="D8" s="11">
        <v>11607.630929999999</v>
      </c>
      <c r="E8" s="8">
        <v>8.3000000000000007</v>
      </c>
      <c r="F8" s="8">
        <v>71.2</v>
      </c>
      <c r="G8" s="8">
        <v>1.3</v>
      </c>
      <c r="H8" s="8">
        <v>25.2</v>
      </c>
      <c r="I8" s="8">
        <v>3.2</v>
      </c>
      <c r="J8" s="8">
        <v>4.4000000000000004</v>
      </c>
      <c r="K8" s="8">
        <v>1.1000000000000001</v>
      </c>
      <c r="L8" s="8">
        <v>5.0999999999999996</v>
      </c>
      <c r="M8">
        <v>2</v>
      </c>
      <c r="N8">
        <f>1</f>
        <v>1</v>
      </c>
      <c r="Q8" s="10" t="s">
        <v>132</v>
      </c>
      <c r="R8" s="10" t="s">
        <v>96</v>
      </c>
      <c r="S8" s="10" t="s">
        <v>97</v>
      </c>
      <c r="T8" s="10" t="s">
        <v>98</v>
      </c>
      <c r="U8" s="10" t="s">
        <v>99</v>
      </c>
      <c r="V8" s="10" t="s">
        <v>100</v>
      </c>
      <c r="W8" s="10" t="s">
        <v>101</v>
      </c>
      <c r="X8" s="10" t="s">
        <v>102</v>
      </c>
      <c r="Y8" s="10" t="s">
        <v>103</v>
      </c>
      <c r="Z8" s="10" t="s">
        <v>104</v>
      </c>
      <c r="AA8" s="10" t="s">
        <v>105</v>
      </c>
    </row>
    <row r="9" spans="1:27">
      <c r="A9" s="6" t="s">
        <v>5</v>
      </c>
      <c r="B9" s="20" t="s">
        <v>45</v>
      </c>
      <c r="C9" s="11">
        <v>16778.759999999998</v>
      </c>
      <c r="D9" s="11">
        <v>12921.34489</v>
      </c>
      <c r="E9" s="8">
        <v>5.0999999999999996</v>
      </c>
      <c r="F9" s="8">
        <v>51.6</v>
      </c>
      <c r="G9" s="8">
        <v>16.399999999999999</v>
      </c>
      <c r="H9" s="8">
        <v>34.700000000000003</v>
      </c>
      <c r="I9" s="8">
        <v>2.9</v>
      </c>
      <c r="J9" s="8">
        <v>4.7</v>
      </c>
      <c r="K9" s="8">
        <v>1.5</v>
      </c>
      <c r="L9" s="8">
        <v>5.4</v>
      </c>
      <c r="M9">
        <v>1</v>
      </c>
      <c r="N9">
        <v>2</v>
      </c>
      <c r="Q9" s="22">
        <v>1</v>
      </c>
      <c r="R9" s="8">
        <f>AVERAGEIF($N$2:$N$29,$Q9,C$2:C$29)</f>
        <v>24830.994705882356</v>
      </c>
      <c r="S9" s="8">
        <f t="shared" ref="S9:AA10" si="2">AVERAGEIF($N$2:$N$29,$Q9,D$2:D$29)</f>
        <v>6695.8831423529418</v>
      </c>
      <c r="T9" s="8">
        <f t="shared" si="2"/>
        <v>6.9294117647058826</v>
      </c>
      <c r="U9" s="8">
        <f t="shared" si="2"/>
        <v>71.352941176470594</v>
      </c>
      <c r="V9" s="8">
        <f t="shared" si="2"/>
        <v>1.5764705882352938</v>
      </c>
      <c r="W9" s="8">
        <f t="shared" si="2"/>
        <v>27.235294117647062</v>
      </c>
      <c r="X9" s="8">
        <f t="shared" si="2"/>
        <v>2.4764705882352938</v>
      </c>
      <c r="Y9" s="8">
        <f t="shared" si="2"/>
        <v>4.7352941176470589</v>
      </c>
      <c r="Z9" s="8">
        <f t="shared" si="2"/>
        <v>2.276470588235294</v>
      </c>
      <c r="AA9" s="8">
        <f t="shared" si="2"/>
        <v>6.1529411764705877</v>
      </c>
    </row>
    <row r="10" spans="1:27">
      <c r="A10" s="6" t="s">
        <v>76</v>
      </c>
      <c r="B10" s="20" t="s">
        <v>47</v>
      </c>
      <c r="C10" s="11">
        <v>25506.12</v>
      </c>
      <c r="D10" s="11">
        <v>7879.5549799999999</v>
      </c>
      <c r="E10" s="8">
        <v>7</v>
      </c>
      <c r="F10" s="8">
        <v>68.8</v>
      </c>
      <c r="G10" s="8">
        <v>4.7</v>
      </c>
      <c r="H10" s="8">
        <v>27.2</v>
      </c>
      <c r="I10" s="8">
        <v>0.9</v>
      </c>
      <c r="J10" s="8">
        <v>2.2999999999999998</v>
      </c>
      <c r="K10" s="8">
        <v>4.3</v>
      </c>
      <c r="L10" s="8">
        <v>7.4</v>
      </c>
      <c r="M10">
        <v>3</v>
      </c>
      <c r="N10">
        <f>1</f>
        <v>1</v>
      </c>
      <c r="Q10" s="22">
        <v>2</v>
      </c>
      <c r="R10" s="8">
        <f>AVERAGEIF($N$2:$N$29,$Q10,C$2:C$29)</f>
        <v>15148.916363636365</v>
      </c>
      <c r="S10" s="8">
        <f t="shared" si="2"/>
        <v>5830.9731072727263</v>
      </c>
      <c r="T10" s="8">
        <f t="shared" si="2"/>
        <v>4.9818181818181815</v>
      </c>
      <c r="U10" s="8">
        <f t="shared" si="2"/>
        <v>60.263636363636358</v>
      </c>
      <c r="V10" s="8">
        <f t="shared" si="2"/>
        <v>4.5727272727272732</v>
      </c>
      <c r="W10" s="8">
        <f t="shared" si="2"/>
        <v>42.663636363636357</v>
      </c>
      <c r="X10" s="8">
        <f t="shared" si="2"/>
        <v>7.6636363636363649</v>
      </c>
      <c r="Y10" s="8">
        <f t="shared" si="2"/>
        <v>14.72727272727273</v>
      </c>
      <c r="Z10" s="8">
        <f t="shared" si="2"/>
        <v>1.9727272727272727</v>
      </c>
      <c r="AA10" s="8">
        <f t="shared" si="2"/>
        <v>7.1909090909090914</v>
      </c>
    </row>
    <row r="11" spans="1:27">
      <c r="A11" s="6" t="s">
        <v>77</v>
      </c>
      <c r="B11" s="20" t="s">
        <v>48</v>
      </c>
      <c r="C11" s="11">
        <v>25411.57</v>
      </c>
      <c r="D11" s="11">
        <v>3349.5447399999998</v>
      </c>
      <c r="E11" s="8">
        <v>8.1</v>
      </c>
      <c r="F11" s="8">
        <v>67.5</v>
      </c>
      <c r="G11" s="8">
        <v>1.2</v>
      </c>
      <c r="H11" s="8">
        <v>31.4</v>
      </c>
      <c r="I11" s="8">
        <v>2.7</v>
      </c>
      <c r="J11" s="8">
        <v>8.1999999999999993</v>
      </c>
      <c r="K11" s="8">
        <v>4.9000000000000004</v>
      </c>
      <c r="L11" s="8">
        <v>9</v>
      </c>
      <c r="M11">
        <v>3</v>
      </c>
      <c r="N11">
        <f>1</f>
        <v>1</v>
      </c>
    </row>
    <row r="12" spans="1:27">
      <c r="A12" s="6" t="s">
        <v>79</v>
      </c>
      <c r="B12" s="20" t="s">
        <v>50</v>
      </c>
      <c r="C12" s="11">
        <v>18657.98</v>
      </c>
      <c r="D12" s="11">
        <v>5498.6897300000001</v>
      </c>
      <c r="E12" s="8">
        <v>5</v>
      </c>
      <c r="F12" s="8">
        <v>76.2</v>
      </c>
      <c r="G12" s="8">
        <v>8.8000000000000007</v>
      </c>
      <c r="H12" s="8">
        <v>50.4</v>
      </c>
      <c r="I12" s="8">
        <v>5.9</v>
      </c>
      <c r="J12" s="8">
        <v>27.2</v>
      </c>
      <c r="K12" s="8">
        <v>1.3</v>
      </c>
      <c r="L12" s="8">
        <v>19.3</v>
      </c>
      <c r="M12">
        <v>3</v>
      </c>
      <c r="N12">
        <v>2</v>
      </c>
    </row>
    <row r="13" spans="1:27">
      <c r="A13" s="6" t="s">
        <v>92</v>
      </c>
      <c r="B13" s="20" t="s">
        <v>64</v>
      </c>
      <c r="C13" s="11">
        <v>22923.73</v>
      </c>
      <c r="D13" s="11">
        <v>4585.2050200000003</v>
      </c>
      <c r="E13" s="8">
        <v>6</v>
      </c>
      <c r="F13" s="8">
        <v>73.599999999999994</v>
      </c>
      <c r="G13" s="8">
        <v>0.2</v>
      </c>
      <c r="H13" s="8">
        <v>35.9</v>
      </c>
      <c r="I13" s="8">
        <v>1.5</v>
      </c>
      <c r="J13" s="8">
        <v>8.1999999999999993</v>
      </c>
      <c r="K13" s="8">
        <v>4.4000000000000004</v>
      </c>
      <c r="L13" s="8">
        <v>15.3</v>
      </c>
      <c r="M13">
        <v>3</v>
      </c>
      <c r="N13">
        <f>1</f>
        <v>1</v>
      </c>
    </row>
    <row r="14" spans="1:27">
      <c r="A14" s="6" t="s">
        <v>86</v>
      </c>
      <c r="B14" s="20" t="s">
        <v>58</v>
      </c>
      <c r="C14" s="11">
        <v>32153.47</v>
      </c>
      <c r="D14" s="11">
        <v>8490.4657599999991</v>
      </c>
      <c r="E14" s="8">
        <v>7.6</v>
      </c>
      <c r="F14" s="8">
        <v>75.599999999999994</v>
      </c>
      <c r="G14" s="8">
        <v>0.2</v>
      </c>
      <c r="H14" s="8">
        <v>21.5</v>
      </c>
      <c r="I14" s="8">
        <v>1.3</v>
      </c>
      <c r="J14" s="8">
        <v>2.1</v>
      </c>
      <c r="K14" s="8">
        <v>1</v>
      </c>
      <c r="L14" s="8">
        <v>3.8</v>
      </c>
      <c r="M14">
        <v>2</v>
      </c>
      <c r="N14">
        <f>1</f>
        <v>1</v>
      </c>
    </row>
    <row r="15" spans="1:27">
      <c r="A15" s="6" t="s">
        <v>81</v>
      </c>
      <c r="B15" s="20" t="s">
        <v>52</v>
      </c>
      <c r="C15" s="11">
        <v>27586.13</v>
      </c>
      <c r="D15" s="11">
        <v>7758.2213599999995</v>
      </c>
      <c r="E15" s="8">
        <v>5</v>
      </c>
      <c r="F15" s="8">
        <v>84.1</v>
      </c>
      <c r="G15" s="8">
        <v>2</v>
      </c>
      <c r="H15" s="8">
        <v>37.299999999999997</v>
      </c>
      <c r="I15" s="8">
        <v>0.8</v>
      </c>
      <c r="J15" s="8">
        <v>6.1</v>
      </c>
      <c r="K15" s="8">
        <v>1.6</v>
      </c>
      <c r="L15" s="8">
        <v>5.8</v>
      </c>
      <c r="M15">
        <v>3</v>
      </c>
      <c r="N15">
        <f>1</f>
        <v>1</v>
      </c>
    </row>
    <row r="16" spans="1:27">
      <c r="A16" s="6" t="s">
        <v>84</v>
      </c>
      <c r="B16" s="20" t="s">
        <v>55</v>
      </c>
      <c r="C16" s="11">
        <v>13220.59</v>
      </c>
      <c r="D16" s="11">
        <v>6712.0227999999997</v>
      </c>
      <c r="E16" s="8">
        <v>5.9</v>
      </c>
      <c r="F16" s="8">
        <v>44</v>
      </c>
      <c r="G16" s="8">
        <v>2.2000000000000002</v>
      </c>
      <c r="H16" s="8">
        <v>48.8</v>
      </c>
      <c r="I16" s="8">
        <v>6.9</v>
      </c>
      <c r="J16" s="8">
        <v>15.2</v>
      </c>
      <c r="K16" s="8">
        <v>0.9</v>
      </c>
      <c r="L16" s="8">
        <v>6.2</v>
      </c>
      <c r="M16">
        <v>1</v>
      </c>
      <c r="N16">
        <v>2</v>
      </c>
    </row>
    <row r="17" spans="1:14">
      <c r="A17" s="6" t="s">
        <v>85</v>
      </c>
      <c r="B17" s="20" t="s">
        <v>56</v>
      </c>
      <c r="C17" s="11">
        <v>33228.379999999997</v>
      </c>
      <c r="D17" s="11">
        <v>12169.819740000001</v>
      </c>
      <c r="E17" s="8">
        <v>4.7</v>
      </c>
      <c r="F17" s="8">
        <v>68.599999999999994</v>
      </c>
      <c r="G17" s="8">
        <v>0.3</v>
      </c>
      <c r="H17" s="8">
        <v>19.7</v>
      </c>
      <c r="I17" s="8">
        <v>2.2000000000000002</v>
      </c>
      <c r="J17" s="8">
        <v>3.1</v>
      </c>
      <c r="K17" s="8">
        <v>1.6</v>
      </c>
      <c r="L17" s="8">
        <v>5.5</v>
      </c>
      <c r="M17">
        <v>2</v>
      </c>
      <c r="N17">
        <f>1</f>
        <v>1</v>
      </c>
    </row>
    <row r="18" spans="1:14">
      <c r="A18" s="6" t="s">
        <v>83</v>
      </c>
      <c r="B18" s="20" t="s">
        <v>54</v>
      </c>
      <c r="C18" s="11">
        <v>11540.35</v>
      </c>
      <c r="D18" s="11">
        <v>3993.62781</v>
      </c>
      <c r="E18" s="8">
        <v>4</v>
      </c>
      <c r="F18" s="8">
        <v>46.9</v>
      </c>
      <c r="G18" s="8">
        <v>6.2</v>
      </c>
      <c r="H18" s="8">
        <v>55.3</v>
      </c>
      <c r="I18" s="8">
        <v>14.9</v>
      </c>
      <c r="J18" s="8">
        <v>12.2</v>
      </c>
      <c r="K18" s="8">
        <v>1.2</v>
      </c>
      <c r="L18" s="8">
        <v>7.4</v>
      </c>
      <c r="M18">
        <v>1</v>
      </c>
      <c r="N18">
        <v>2</v>
      </c>
    </row>
    <row r="19" spans="1:14">
      <c r="A19" s="6" t="s">
        <v>17</v>
      </c>
      <c r="B19" s="20" t="s">
        <v>57</v>
      </c>
      <c r="C19" s="11">
        <v>21755.94</v>
      </c>
      <c r="D19" s="11">
        <v>5951.2196599999997</v>
      </c>
      <c r="E19" s="8">
        <v>5.3</v>
      </c>
      <c r="F19" s="8">
        <v>74.900000000000006</v>
      </c>
      <c r="G19" s="8">
        <v>0.2</v>
      </c>
      <c r="H19" s="8">
        <v>13.9</v>
      </c>
      <c r="I19" s="8">
        <v>1.2</v>
      </c>
      <c r="J19" s="8">
        <v>4.5</v>
      </c>
      <c r="K19" s="8">
        <v>0.7</v>
      </c>
      <c r="L19" s="8">
        <v>3.7</v>
      </c>
      <c r="M19">
        <v>2</v>
      </c>
      <c r="N19">
        <f>1</f>
        <v>1</v>
      </c>
    </row>
    <row r="20" spans="1:14">
      <c r="A20" s="6" t="s">
        <v>78</v>
      </c>
      <c r="B20" s="20" t="s">
        <v>49</v>
      </c>
      <c r="C20" s="11">
        <v>29277.9</v>
      </c>
      <c r="D20" s="11">
        <v>7738.5859300000002</v>
      </c>
      <c r="E20" s="8">
        <v>7.2</v>
      </c>
      <c r="F20" s="8">
        <v>65.5</v>
      </c>
      <c r="G20" s="8">
        <v>0.2</v>
      </c>
      <c r="H20" s="8">
        <v>28.1</v>
      </c>
      <c r="I20" s="8">
        <v>2.2999999999999998</v>
      </c>
      <c r="J20" s="8">
        <v>4</v>
      </c>
      <c r="K20" s="8">
        <v>0.4</v>
      </c>
      <c r="L20" s="8">
        <v>3.4</v>
      </c>
      <c r="M20">
        <v>2</v>
      </c>
      <c r="N20">
        <f>1</f>
        <v>1</v>
      </c>
    </row>
    <row r="21" spans="1:14">
      <c r="A21" s="6" t="s">
        <v>87</v>
      </c>
      <c r="B21" s="20" t="s">
        <v>59</v>
      </c>
      <c r="C21" s="11">
        <v>16413.3</v>
      </c>
      <c r="D21" s="11">
        <v>7992.2105899999997</v>
      </c>
      <c r="E21" s="8">
        <v>4.8</v>
      </c>
      <c r="F21" s="8">
        <v>59.1</v>
      </c>
      <c r="G21" s="8">
        <v>4.2</v>
      </c>
      <c r="H21" s="8">
        <v>31.7</v>
      </c>
      <c r="I21" s="8">
        <v>8.6</v>
      </c>
      <c r="J21" s="8">
        <v>5.5</v>
      </c>
      <c r="K21" s="8">
        <v>3.8</v>
      </c>
      <c r="L21" s="8">
        <v>3.9</v>
      </c>
      <c r="M21">
        <v>1</v>
      </c>
      <c r="N21">
        <v>2</v>
      </c>
    </row>
    <row r="22" spans="1:14">
      <c r="A22" s="6" t="s">
        <v>88</v>
      </c>
      <c r="B22" s="20" t="s">
        <v>60</v>
      </c>
      <c r="C22" s="11">
        <v>15524.92</v>
      </c>
      <c r="D22" s="11">
        <v>4297.4168799999998</v>
      </c>
      <c r="E22" s="8">
        <v>6.3</v>
      </c>
      <c r="F22" s="8">
        <v>49.3</v>
      </c>
      <c r="G22" s="8">
        <v>2.1</v>
      </c>
      <c r="H22" s="8">
        <v>34.700000000000003</v>
      </c>
      <c r="I22" s="8">
        <v>4.0999999999999996</v>
      </c>
      <c r="J22" s="8">
        <v>9.6</v>
      </c>
      <c r="K22" s="8">
        <v>2.8</v>
      </c>
      <c r="L22" s="8">
        <v>7</v>
      </c>
      <c r="M22">
        <v>1</v>
      </c>
      <c r="N22">
        <v>2</v>
      </c>
    </row>
    <row r="23" spans="1:14">
      <c r="A23" s="6" t="s">
        <v>89</v>
      </c>
      <c r="B23" s="20" t="s">
        <v>61</v>
      </c>
      <c r="C23" s="11">
        <v>12624.31</v>
      </c>
      <c r="D23" s="11">
        <v>3354.29331</v>
      </c>
      <c r="E23" s="8">
        <v>4.7</v>
      </c>
      <c r="F23" s="8">
        <v>70.599999999999994</v>
      </c>
      <c r="G23" s="8">
        <v>4.9000000000000004</v>
      </c>
      <c r="H23" s="8">
        <v>45.9</v>
      </c>
      <c r="I23" s="8">
        <v>16.100000000000001</v>
      </c>
      <c r="J23" s="8">
        <v>34.1</v>
      </c>
      <c r="K23" s="8">
        <v>0.2</v>
      </c>
      <c r="L23" s="8">
        <v>4.2</v>
      </c>
      <c r="M23">
        <v>1</v>
      </c>
      <c r="N23">
        <v>2</v>
      </c>
    </row>
    <row r="24" spans="1:14">
      <c r="A24" s="6" t="s">
        <v>90</v>
      </c>
      <c r="B24" s="20" t="s">
        <v>62</v>
      </c>
      <c r="C24" s="11">
        <v>13193.12</v>
      </c>
      <c r="D24" s="11">
        <v>5633.6384799999996</v>
      </c>
      <c r="E24" s="8">
        <v>7.3</v>
      </c>
      <c r="F24" s="8">
        <v>66.599999999999994</v>
      </c>
      <c r="G24" s="8">
        <v>2.6</v>
      </c>
      <c r="H24" s="8">
        <v>31.5</v>
      </c>
      <c r="I24" s="8">
        <v>3.7</v>
      </c>
      <c r="J24" s="8">
        <v>6.3</v>
      </c>
      <c r="K24" s="8">
        <v>1.4</v>
      </c>
      <c r="L24" s="8">
        <v>6.5</v>
      </c>
      <c r="M24">
        <v>1</v>
      </c>
      <c r="N24">
        <f>1</f>
        <v>1</v>
      </c>
    </row>
    <row r="25" spans="1:14">
      <c r="A25" s="6" t="s">
        <v>91</v>
      </c>
      <c r="B25" s="20" t="s">
        <v>63</v>
      </c>
      <c r="C25" s="11">
        <v>15188.28</v>
      </c>
      <c r="D25" s="11">
        <v>5925.0965200000001</v>
      </c>
      <c r="E25" s="8">
        <v>6.6</v>
      </c>
      <c r="F25" s="8">
        <v>65.400000000000006</v>
      </c>
      <c r="G25" s="8">
        <v>3.3</v>
      </c>
      <c r="H25" s="8">
        <v>33.1</v>
      </c>
      <c r="I25" s="8">
        <v>4.8</v>
      </c>
      <c r="J25" s="8">
        <v>5.3</v>
      </c>
      <c r="K25" s="8">
        <v>4.3</v>
      </c>
      <c r="L25" s="8">
        <v>5.0999999999999996</v>
      </c>
      <c r="M25">
        <v>1</v>
      </c>
      <c r="N25">
        <f>1</f>
        <v>1</v>
      </c>
    </row>
    <row r="26" spans="1:14">
      <c r="A26" s="6" t="s">
        <v>93</v>
      </c>
      <c r="B26" s="20" t="s">
        <v>65</v>
      </c>
      <c r="C26" s="11">
        <v>27594.080000000002</v>
      </c>
      <c r="D26" s="11">
        <v>4275.1402099999996</v>
      </c>
      <c r="E26" s="8">
        <v>7</v>
      </c>
      <c r="F26" s="8">
        <v>76.099999999999994</v>
      </c>
      <c r="G26" s="8">
        <v>1.5</v>
      </c>
      <c r="H26" s="8">
        <v>20.2</v>
      </c>
      <c r="I26" s="8">
        <v>2.9</v>
      </c>
      <c r="J26" s="8">
        <v>1.3</v>
      </c>
      <c r="K26" s="8">
        <v>3.4</v>
      </c>
      <c r="L26" s="8">
        <v>6.3</v>
      </c>
      <c r="M26">
        <v>3</v>
      </c>
      <c r="N26">
        <f>1</f>
        <v>1</v>
      </c>
    </row>
    <row r="27" spans="1:14">
      <c r="A27" s="6" t="s">
        <v>80</v>
      </c>
      <c r="B27" s="20" t="s">
        <v>51</v>
      </c>
      <c r="C27" s="11">
        <v>13755.13</v>
      </c>
      <c r="D27" s="11">
        <v>3774.3066100000001</v>
      </c>
      <c r="E27" s="8">
        <v>4.7</v>
      </c>
      <c r="F27" s="8">
        <v>60.6</v>
      </c>
      <c r="G27" s="8">
        <v>0.8</v>
      </c>
      <c r="H27" s="8">
        <v>33.299999999999997</v>
      </c>
      <c r="I27" s="8">
        <v>7.5</v>
      </c>
      <c r="J27" s="8">
        <v>15.3</v>
      </c>
      <c r="K27" s="8">
        <v>2</v>
      </c>
      <c r="L27" s="8">
        <v>3.7</v>
      </c>
      <c r="M27">
        <v>1</v>
      </c>
      <c r="N27">
        <v>2</v>
      </c>
    </row>
    <row r="28" spans="1:14">
      <c r="A28" s="6" t="s">
        <v>94</v>
      </c>
      <c r="B28" s="20" t="s">
        <v>66</v>
      </c>
      <c r="C28" s="11">
        <v>29418.92</v>
      </c>
      <c r="D28" s="11">
        <v>4505.2198399999997</v>
      </c>
      <c r="E28" s="8">
        <v>7.5</v>
      </c>
      <c r="F28" s="8">
        <v>73.2</v>
      </c>
      <c r="G28" s="8">
        <v>4.5</v>
      </c>
      <c r="H28" s="8">
        <v>34.6</v>
      </c>
      <c r="I28" s="8">
        <v>1.9</v>
      </c>
      <c r="J28" s="8">
        <v>5.9</v>
      </c>
      <c r="K28" s="8">
        <v>0.3</v>
      </c>
      <c r="L28" s="8">
        <v>4</v>
      </c>
      <c r="M28">
        <v>2</v>
      </c>
      <c r="N28">
        <f>1</f>
        <v>1</v>
      </c>
    </row>
    <row r="29" spans="1:14">
      <c r="A29" s="6" t="s">
        <v>82</v>
      </c>
      <c r="B29" s="20" t="s">
        <v>53</v>
      </c>
      <c r="C29" s="11">
        <v>21218.28</v>
      </c>
      <c r="D29" s="11">
        <v>4220.8357999999998</v>
      </c>
      <c r="E29" s="8">
        <v>6.8</v>
      </c>
      <c r="F29" s="8">
        <v>73.3</v>
      </c>
      <c r="G29" s="8">
        <v>2.4</v>
      </c>
      <c r="H29" s="8">
        <v>35.1</v>
      </c>
      <c r="I29" s="8">
        <v>5</v>
      </c>
      <c r="J29" s="8">
        <v>8.1</v>
      </c>
      <c r="K29" s="8">
        <v>3.8</v>
      </c>
      <c r="L29" s="8">
        <v>10.6</v>
      </c>
      <c r="M29">
        <v>3</v>
      </c>
      <c r="N29">
        <f>1</f>
        <v>1</v>
      </c>
    </row>
  </sheetData>
  <conditionalFormatting sqref="C2:C29">
    <cfRule type="expression" dxfId="9" priority="10">
      <formula>AND(C2&gt;$C$35,C2&lt;$C$34)</formula>
    </cfRule>
  </conditionalFormatting>
  <conditionalFormatting sqref="D2:D29">
    <cfRule type="expression" dxfId="8" priority="9">
      <formula>AND(D2&gt;$D$35,D2&lt;$D$34)</formula>
    </cfRule>
  </conditionalFormatting>
  <conditionalFormatting sqref="E2:E29">
    <cfRule type="expression" dxfId="7" priority="8">
      <formula>AND(E2&gt;$E$35,E2&lt;$E$34)</formula>
    </cfRule>
  </conditionalFormatting>
  <conditionalFormatting sqref="F2:F29">
    <cfRule type="expression" dxfId="6" priority="7">
      <formula>AND(F2&gt;$F$35,F2&lt;$F$34)</formula>
    </cfRule>
  </conditionalFormatting>
  <conditionalFormatting sqref="G2:G29">
    <cfRule type="expression" dxfId="5" priority="6">
      <formula>AND(G2&gt;$G$35,G2&lt;$G$34)</formula>
    </cfRule>
  </conditionalFormatting>
  <conditionalFormatting sqref="H2:H29">
    <cfRule type="expression" dxfId="4" priority="5">
      <formula>AND(H2&gt;$H$35,H2&lt;$H$34)</formula>
    </cfRule>
  </conditionalFormatting>
  <conditionalFormatting sqref="I2:I29">
    <cfRule type="expression" dxfId="3" priority="4">
      <formula>AND(I2&gt;$I$35,I2&lt;$I$34)</formula>
    </cfRule>
  </conditionalFormatting>
  <conditionalFormatting sqref="J2:J29">
    <cfRule type="expression" dxfId="2" priority="3">
      <formula>AND(J2&gt;$J$35,J2&lt;$J$34)</formula>
    </cfRule>
  </conditionalFormatting>
  <conditionalFormatting sqref="K2:K29">
    <cfRule type="expression" dxfId="1" priority="2">
      <formula>AND(K2&gt;$K$35,K2&lt;$K$34)</formula>
    </cfRule>
  </conditionalFormatting>
  <conditionalFormatting sqref="L2:L29">
    <cfRule type="expression" dxfId="0" priority="1">
      <formula>AND(L2&gt;$L$35,L2&lt;$L$34)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tabSelected="1" zoomScale="80" zoomScaleNormal="80" workbookViewId="0">
      <selection activeCell="M5" sqref="M1:O29"/>
    </sheetView>
  </sheetViews>
  <sheetFormatPr defaultRowHeight="15"/>
  <cols>
    <col min="1" max="1" width="17" bestFit="1" customWidth="1"/>
    <col min="13" max="13" width="17" bestFit="1" customWidth="1"/>
  </cols>
  <sheetData>
    <row r="1" spans="1:15">
      <c r="A1" s="30"/>
      <c r="B1" s="10" t="s">
        <v>136</v>
      </c>
      <c r="C1" s="10" t="s">
        <v>137</v>
      </c>
      <c r="D1" s="10" t="s">
        <v>141</v>
      </c>
      <c r="E1" s="10" t="s">
        <v>127</v>
      </c>
      <c r="F1" s="10" t="s">
        <v>140</v>
      </c>
      <c r="G1" s="10" t="s">
        <v>138</v>
      </c>
      <c r="H1" s="10" t="s">
        <v>139</v>
      </c>
      <c r="M1" s="32" t="s">
        <v>38</v>
      </c>
      <c r="N1" s="10" t="s">
        <v>137</v>
      </c>
      <c r="O1" s="10" t="s">
        <v>141</v>
      </c>
    </row>
    <row r="2" spans="1:15">
      <c r="A2" s="30" t="s">
        <v>6</v>
      </c>
      <c r="B2" s="30" t="s">
        <v>52</v>
      </c>
      <c r="C2" s="30">
        <v>0.94199999999999995</v>
      </c>
      <c r="D2" s="32">
        <f>VLOOKUP(A2,'[11]Human development index (HDI)'!$B$2:$C$189,2,0)</f>
        <v>3</v>
      </c>
      <c r="E2" s="31">
        <f>VLOOKUP(B2,'Metoda Wzorca Rozwoju'!$Q$3:$S$30,3,0)</f>
        <v>0.68693007307873766</v>
      </c>
      <c r="F2" s="31">
        <f>VLOOKUP(B2,'Metoda Sum Standaryzowanych'!$AD$3:$AF$30,3,0)</f>
        <v>0.75113740289153441</v>
      </c>
      <c r="G2" s="30">
        <v>10</v>
      </c>
      <c r="H2" s="30">
        <v>10</v>
      </c>
      <c r="M2" s="32" t="s">
        <v>81</v>
      </c>
      <c r="N2" s="32">
        <v>0.94199999999999995</v>
      </c>
      <c r="O2" s="32">
        <v>3</v>
      </c>
    </row>
    <row r="3" spans="1:15">
      <c r="A3" s="30" t="s">
        <v>135</v>
      </c>
      <c r="B3" s="30" t="s">
        <v>49</v>
      </c>
      <c r="C3" s="30">
        <v>0.93899999999999995</v>
      </c>
      <c r="D3" s="32">
        <f>VLOOKUP(A3,'[11]Human development index (HDI)'!$B$2:$C$189,2,0)</f>
        <v>4</v>
      </c>
      <c r="E3" s="31">
        <f>VLOOKUP(B3,'Metoda Wzorca Rozwoju'!$Q$3:$S$30,3,0)</f>
        <v>0.75598021185295694</v>
      </c>
      <c r="F3" s="31">
        <f>VLOOKUP(B3,'Metoda Sum Standaryzowanych'!$AD$3:$AF$30,3,0)</f>
        <v>0.81314157794515096</v>
      </c>
      <c r="G3" s="30">
        <v>6</v>
      </c>
      <c r="H3" s="30">
        <v>6</v>
      </c>
      <c r="M3" s="32" t="s">
        <v>78</v>
      </c>
      <c r="N3" s="32">
        <v>0.93899999999999995</v>
      </c>
      <c r="O3" s="32">
        <v>4</v>
      </c>
    </row>
    <row r="4" spans="1:15">
      <c r="A4" s="30" t="s">
        <v>26</v>
      </c>
      <c r="B4" s="30" t="s">
        <v>65</v>
      </c>
      <c r="C4" s="30">
        <v>0.93700000000000006</v>
      </c>
      <c r="D4" s="32">
        <f>VLOOKUP(A4,'[11]Human development index (HDI)'!$B$2:$C$189,2,0)</f>
        <v>8</v>
      </c>
      <c r="E4" s="31">
        <f>VLOOKUP(B4,'Metoda Wzorca Rozwoju'!$Q$3:$S$30,3,0)</f>
        <v>0.78368871801685513</v>
      </c>
      <c r="F4" s="31">
        <f>VLOOKUP(B4,'Metoda Sum Standaryzowanych'!$AD$3:$AF$30,3,0)</f>
        <v>0.8149276540754361</v>
      </c>
      <c r="G4" s="30">
        <v>3</v>
      </c>
      <c r="H4" s="30">
        <v>5</v>
      </c>
      <c r="M4" s="32" t="s">
        <v>93</v>
      </c>
      <c r="N4" s="32">
        <v>0.93700000000000006</v>
      </c>
      <c r="O4" s="32">
        <v>8</v>
      </c>
    </row>
    <row r="5" spans="1:15">
      <c r="A5" s="30" t="s">
        <v>18</v>
      </c>
      <c r="B5" s="30" t="s">
        <v>58</v>
      </c>
      <c r="C5" s="30">
        <v>0.93400000000000005</v>
      </c>
      <c r="D5" s="32">
        <f>VLOOKUP(A5,'[11]Human development index (HDI)'!$B$2:$C$189,2,0)</f>
        <v>10</v>
      </c>
      <c r="E5" s="31">
        <f>VLOOKUP(B5,'Metoda Wzorca Rozwoju'!$Q$3:$S$30,3,0)</f>
        <v>0.80541653194389873</v>
      </c>
      <c r="F5" s="31">
        <f>VLOOKUP(B5,'Metoda Sum Standaryzowanych'!$AD$3:$AF$30,3,0)</f>
        <v>0.86510693306006414</v>
      </c>
      <c r="G5" s="30">
        <v>2</v>
      </c>
      <c r="H5" s="30">
        <v>2</v>
      </c>
      <c r="M5" s="32" t="s">
        <v>86</v>
      </c>
      <c r="N5" s="32">
        <v>0.93400000000000005</v>
      </c>
      <c r="O5" s="32">
        <v>10</v>
      </c>
    </row>
    <row r="6" spans="1:15">
      <c r="A6" s="30" t="s">
        <v>3</v>
      </c>
      <c r="B6" s="30" t="s">
        <v>44</v>
      </c>
      <c r="C6" s="30">
        <v>0.93</v>
      </c>
      <c r="D6" s="32">
        <f>VLOOKUP(A6,'[11]Human development index (HDI)'!$B$2:$C$189,2,0)</f>
        <v>11</v>
      </c>
      <c r="E6" s="31">
        <f>VLOOKUP(B6,'Metoda Wzorca Rozwoju'!$Q$3:$S$30,3,0)</f>
        <v>0.68787605900024384</v>
      </c>
      <c r="F6" s="31">
        <f>VLOOKUP(B6,'Metoda Sum Standaryzowanych'!$AD$3:$AF$30,3,0)</f>
        <v>0.76977346135935953</v>
      </c>
      <c r="G6" s="30">
        <v>8</v>
      </c>
      <c r="H6" s="30">
        <v>8</v>
      </c>
      <c r="M6" s="32" t="s">
        <v>75</v>
      </c>
      <c r="N6" s="32">
        <v>0.93</v>
      </c>
      <c r="O6" s="32">
        <v>11</v>
      </c>
    </row>
    <row r="7" spans="1:15">
      <c r="A7" s="30" t="s">
        <v>25</v>
      </c>
      <c r="B7" s="30" t="s">
        <v>47</v>
      </c>
      <c r="C7" s="30">
        <v>0.92500000000000004</v>
      </c>
      <c r="D7" s="32">
        <f>VLOOKUP(A7,'[11]Human development index (HDI)'!$B$2:$C$189,2,0)</f>
        <v>12</v>
      </c>
      <c r="E7" s="31">
        <f>VLOOKUP(B7,'Metoda Wzorca Rozwoju'!$Q$3:$S$30,3,0)</f>
        <v>0.66307957316657129</v>
      </c>
      <c r="F7" s="31">
        <f>VLOOKUP(B7,'Metoda Sum Standaryzowanych'!$AD$3:$AF$30,3,0)</f>
        <v>0.70441611445199592</v>
      </c>
      <c r="G7" s="30">
        <v>12</v>
      </c>
      <c r="H7" s="30">
        <v>13</v>
      </c>
      <c r="M7" s="32" t="s">
        <v>76</v>
      </c>
      <c r="N7" s="32">
        <v>0.92500000000000004</v>
      </c>
      <c r="O7" s="32">
        <v>12</v>
      </c>
    </row>
    <row r="8" spans="1:15">
      <c r="A8" s="30" t="s">
        <v>27</v>
      </c>
      <c r="B8" s="30" t="s">
        <v>66</v>
      </c>
      <c r="C8" s="30">
        <v>0.92</v>
      </c>
      <c r="D8" s="32">
        <f>VLOOKUP(A8,'[11]Human development index (HDI)'!$B$2:$C$189,2,0)</f>
        <v>15</v>
      </c>
      <c r="E8" s="31">
        <f>VLOOKUP(B8,'Metoda Wzorca Rozwoju'!$Q$3:$S$30,3,0)</f>
        <v>0.7773575277382101</v>
      </c>
      <c r="F8" s="31">
        <f>VLOOKUP(B8,'Metoda Sum Standaryzowanych'!$AD$3:$AF$30,3,0)</f>
        <v>0.81641624746117936</v>
      </c>
      <c r="G8" s="30">
        <v>4</v>
      </c>
      <c r="H8" s="30">
        <v>4</v>
      </c>
      <c r="M8" s="32" t="s">
        <v>94</v>
      </c>
      <c r="N8" s="32">
        <v>0.92</v>
      </c>
      <c r="O8" s="32">
        <v>15</v>
      </c>
    </row>
    <row r="9" spans="1:15">
      <c r="A9" s="30" t="s">
        <v>0</v>
      </c>
      <c r="B9" s="30" t="s">
        <v>40</v>
      </c>
      <c r="C9" s="30">
        <v>0.91900000000000004</v>
      </c>
      <c r="D9" s="32">
        <f>VLOOKUP(A9,'[11]Human development index (HDI)'!$B$2:$C$189,2,0)</f>
        <v>17</v>
      </c>
      <c r="E9" s="31">
        <f>VLOOKUP(B9,'Metoda Wzorca Rozwoju'!$Q$3:$S$30,3,0)</f>
        <v>0.73500043101325152</v>
      </c>
      <c r="F9" s="31">
        <f>VLOOKUP(B9,'Metoda Sum Standaryzowanych'!$AD$3:$AF$30,3,0)</f>
        <v>0.76842007936876777</v>
      </c>
      <c r="G9" s="30">
        <v>7</v>
      </c>
      <c r="H9" s="30">
        <v>9</v>
      </c>
      <c r="M9" s="32" t="s">
        <v>70</v>
      </c>
      <c r="N9" s="32">
        <v>0.91900000000000004</v>
      </c>
      <c r="O9" s="32">
        <v>17</v>
      </c>
    </row>
    <row r="10" spans="1:15">
      <c r="A10" s="30" t="s">
        <v>19</v>
      </c>
      <c r="B10" s="30" t="s">
        <v>39</v>
      </c>
      <c r="C10" s="30">
        <v>0.91400000000000003</v>
      </c>
      <c r="D10" s="32">
        <f>VLOOKUP(A10,'[11]Human development index (HDI)'!$B$2:$C$189,2,0)</f>
        <v>20</v>
      </c>
      <c r="E10" s="31">
        <f>VLOOKUP(B10,'Metoda Wzorca Rozwoju'!$Q$3:$S$30,3,0)</f>
        <v>0.83987141403092935</v>
      </c>
      <c r="F10" s="31">
        <f>VLOOKUP(B10,'Metoda Sum Standaryzowanych'!$AD$3:$AF$30,3,0)</f>
        <v>0.86640578549020486</v>
      </c>
      <c r="G10" s="30">
        <v>1</v>
      </c>
      <c r="H10" s="30">
        <v>1</v>
      </c>
      <c r="M10" s="32" t="s">
        <v>19</v>
      </c>
      <c r="N10" s="32">
        <v>0.91400000000000003</v>
      </c>
      <c r="O10" s="32">
        <v>20</v>
      </c>
    </row>
    <row r="11" spans="1:15">
      <c r="A11" s="30" t="s">
        <v>15</v>
      </c>
      <c r="B11" s="30" t="s">
        <v>56</v>
      </c>
      <c r="C11" s="30">
        <v>0.90900000000000003</v>
      </c>
      <c r="D11" s="32">
        <f>VLOOKUP(A11,'[11]Human development index (HDI)'!$B$2:$C$189,2,0)</f>
        <v>21</v>
      </c>
      <c r="E11" s="31">
        <f>VLOOKUP(B11,'Metoda Wzorca Rozwoju'!$Q$3:$S$30,3,0)</f>
        <v>0.62707486823060621</v>
      </c>
      <c r="F11" s="31">
        <f>VLOOKUP(B11,'Metoda Sum Standaryzowanych'!$AD$3:$AF$30,3,0)</f>
        <v>0.74045853329321787</v>
      </c>
      <c r="G11" s="30">
        <v>15</v>
      </c>
      <c r="H11" s="30">
        <v>11</v>
      </c>
      <c r="M11" s="32" t="s">
        <v>85</v>
      </c>
      <c r="N11" s="32">
        <v>0.90900000000000003</v>
      </c>
      <c r="O11" s="32">
        <v>21</v>
      </c>
    </row>
    <row r="12" spans="1:15">
      <c r="A12" s="30" t="s">
        <v>23</v>
      </c>
      <c r="B12" s="30" t="s">
        <v>63</v>
      </c>
      <c r="C12" s="30">
        <v>0.90200000000000002</v>
      </c>
      <c r="D12" s="32">
        <f>VLOOKUP(A12,'[11]Human development index (HDI)'!$B$2:$C$189,2,0)</f>
        <v>24</v>
      </c>
      <c r="E12" s="31">
        <f>VLOOKUP(B12,'Metoda Wzorca Rozwoju'!$Q$3:$S$30,3,0)</f>
        <v>0.61523864609976553</v>
      </c>
      <c r="F12" s="31">
        <f>VLOOKUP(B12,'Metoda Sum Standaryzowanych'!$AD$3:$AF$30,3,0)</f>
        <v>0.6488313036008535</v>
      </c>
      <c r="G12" s="30">
        <v>16</v>
      </c>
      <c r="H12" s="30">
        <v>17</v>
      </c>
      <c r="M12" s="32" t="s">
        <v>91</v>
      </c>
      <c r="N12" s="32">
        <v>0.90200000000000002</v>
      </c>
      <c r="O12" s="32">
        <v>24</v>
      </c>
    </row>
    <row r="13" spans="1:15">
      <c r="A13" s="30" t="s">
        <v>8</v>
      </c>
      <c r="B13" s="30" t="s">
        <v>64</v>
      </c>
      <c r="C13" s="30">
        <v>0.89300000000000002</v>
      </c>
      <c r="D13" s="32">
        <f>VLOOKUP(A13,'[11]Human development index (HDI)'!$B$2:$C$189,2,0)</f>
        <v>25</v>
      </c>
      <c r="E13" s="31">
        <f>VLOOKUP(B13,'Metoda Wzorca Rozwoju'!$Q$3:$S$30,3,0)</f>
        <v>0.57304876000129989</v>
      </c>
      <c r="F13" s="31">
        <f>VLOOKUP(B13,'Metoda Sum Standaryzowanych'!$AD$3:$AF$30,3,0)</f>
        <v>0.6561350987352419</v>
      </c>
      <c r="G13" s="30">
        <v>17</v>
      </c>
      <c r="H13" s="30">
        <v>16</v>
      </c>
      <c r="M13" s="32" t="s">
        <v>92</v>
      </c>
      <c r="N13" s="32">
        <v>0.89300000000000002</v>
      </c>
      <c r="O13" s="32">
        <v>25</v>
      </c>
    </row>
    <row r="14" spans="1:15">
      <c r="A14" s="30" t="s">
        <v>2</v>
      </c>
      <c r="B14" s="30" t="s">
        <v>43</v>
      </c>
      <c r="C14" s="30">
        <v>0.89100000000000001</v>
      </c>
      <c r="D14" s="32">
        <f>VLOOKUP(A14,'[11]Human development index (HDI)'!$B$2:$C$189,2,0)</f>
        <v>26</v>
      </c>
      <c r="E14" s="31">
        <f>VLOOKUP(B14,'Metoda Wzorca Rozwoju'!$Q$3:$S$30,3,0)</f>
        <v>0.68748907681352611</v>
      </c>
      <c r="F14" s="31">
        <f>VLOOKUP(B14,'Metoda Sum Standaryzowanych'!$AD$3:$AF$30,3,0)</f>
        <v>0.78349023328854805</v>
      </c>
      <c r="G14" s="30">
        <v>9</v>
      </c>
      <c r="H14" s="30">
        <v>7</v>
      </c>
      <c r="M14" s="32" t="s">
        <v>74</v>
      </c>
      <c r="N14" s="32">
        <v>0.89100000000000001</v>
      </c>
      <c r="O14" s="32">
        <v>26</v>
      </c>
    </row>
    <row r="15" spans="1:15">
      <c r="A15" s="30" t="s">
        <v>9</v>
      </c>
      <c r="B15" s="30" t="s">
        <v>48</v>
      </c>
      <c r="C15" s="30">
        <v>0.89100000000000001</v>
      </c>
      <c r="D15" s="32">
        <f>VLOOKUP(A15,'[11]Human development index (HDI)'!$B$2:$C$189,2,0)</f>
        <v>26</v>
      </c>
      <c r="E15" s="31">
        <f>VLOOKUP(B15,'Metoda Wzorca Rozwoju'!$Q$3:$S$30,3,0)</f>
        <v>0.66483980827155209</v>
      </c>
      <c r="F15" s="31">
        <f>VLOOKUP(B15,'Metoda Sum Standaryzowanych'!$AD$3:$AF$30,3,0)</f>
        <v>0.72938279365470615</v>
      </c>
      <c r="G15" s="30">
        <v>11</v>
      </c>
      <c r="H15" s="30">
        <v>12</v>
      </c>
      <c r="M15" s="32" t="s">
        <v>77</v>
      </c>
      <c r="N15" s="32">
        <v>0.89100000000000001</v>
      </c>
      <c r="O15" s="32">
        <v>26</v>
      </c>
    </row>
    <row r="16" spans="1:15">
      <c r="A16" s="30" t="s">
        <v>17</v>
      </c>
      <c r="B16" s="30" t="s">
        <v>57</v>
      </c>
      <c r="C16" s="30">
        <v>0.88500000000000001</v>
      </c>
      <c r="D16" s="32">
        <f>VLOOKUP(A16,'[11]Human development index (HDI)'!$B$2:$C$189,2,0)</f>
        <v>28</v>
      </c>
      <c r="E16" s="31">
        <f>VLOOKUP(B16,'Metoda Wzorca Rozwoju'!$Q$3:$S$30,3,0)</f>
        <v>0.75784974709483977</v>
      </c>
      <c r="F16" s="31">
        <f>VLOOKUP(B16,'Metoda Sum Standaryzowanych'!$AD$3:$AF$30,3,0)</f>
        <v>0.82561844111337745</v>
      </c>
      <c r="G16" s="30">
        <v>5</v>
      </c>
      <c r="H16" s="30">
        <v>3</v>
      </c>
      <c r="M16" s="32" t="s">
        <v>17</v>
      </c>
      <c r="N16" s="32">
        <v>0.88500000000000001</v>
      </c>
      <c r="O16" s="32">
        <v>28</v>
      </c>
    </row>
    <row r="17" spans="1:15">
      <c r="A17" s="30" t="s">
        <v>11</v>
      </c>
      <c r="B17" s="30" t="s">
        <v>53</v>
      </c>
      <c r="C17" s="30">
        <v>0.88300000000000001</v>
      </c>
      <c r="D17" s="32">
        <f>VLOOKUP(A17,'[11]Human development index (HDI)'!$B$2:$C$189,2,0)</f>
        <v>29</v>
      </c>
      <c r="E17" s="31">
        <f>VLOOKUP(B17,'Metoda Wzorca Rozwoju'!$Q$3:$S$30,3,0)</f>
        <v>0.64064427312425809</v>
      </c>
      <c r="F17" s="31">
        <f>VLOOKUP(B17,'Metoda Sum Standaryzowanych'!$AD$3:$AF$30,3,0)</f>
        <v>0.6711299873356118</v>
      </c>
      <c r="G17" s="30">
        <v>14</v>
      </c>
      <c r="H17" s="30">
        <v>15</v>
      </c>
      <c r="M17" s="32" t="s">
        <v>82</v>
      </c>
      <c r="N17" s="32">
        <v>0.88300000000000001</v>
      </c>
      <c r="O17" s="32">
        <v>29</v>
      </c>
    </row>
    <row r="18" spans="1:15">
      <c r="A18" s="30" t="s">
        <v>5</v>
      </c>
      <c r="B18" s="30" t="s">
        <v>45</v>
      </c>
      <c r="C18" s="30">
        <v>0.88200000000000001</v>
      </c>
      <c r="D18" s="32">
        <f>VLOOKUP(A18,'[11]Human development index (HDI)'!$B$2:$C$189,2,0)</f>
        <v>30</v>
      </c>
      <c r="E18" s="31">
        <f>VLOOKUP(B18,'Metoda Wzorca Rozwoju'!$Q$3:$S$30,3,0)</f>
        <v>0.37322358458055216</v>
      </c>
      <c r="F18" s="31">
        <f>VLOOKUP(B18,'Metoda Sum Standaryzowanych'!$AD$3:$AF$30,3,0)</f>
        <v>0.47820950690929864</v>
      </c>
      <c r="G18" s="30">
        <v>26</v>
      </c>
      <c r="H18" s="30">
        <v>26</v>
      </c>
      <c r="M18" s="32" t="s">
        <v>5</v>
      </c>
      <c r="N18" s="32">
        <v>0.88200000000000001</v>
      </c>
      <c r="O18" s="32">
        <v>30</v>
      </c>
    </row>
    <row r="19" spans="1:15">
      <c r="A19" s="30" t="s">
        <v>12</v>
      </c>
      <c r="B19" s="30" t="s">
        <v>42</v>
      </c>
      <c r="C19" s="30">
        <v>0.873</v>
      </c>
      <c r="D19" s="32">
        <f>VLOOKUP(A19,'[11]Human development index (HDI)'!$B$2:$C$189,2,0)</f>
        <v>31</v>
      </c>
      <c r="E19" s="31">
        <f>VLOOKUP(B19,'Metoda Wzorca Rozwoju'!$Q$3:$S$30,3,0)</f>
        <v>0.53826009651363815</v>
      </c>
      <c r="F19" s="31">
        <f>VLOOKUP(B19,'Metoda Sum Standaryzowanych'!$AD$3:$AF$30,3,0)</f>
        <v>0.64637896189431665</v>
      </c>
      <c r="G19" s="30">
        <v>21</v>
      </c>
      <c r="H19" s="30">
        <v>18</v>
      </c>
      <c r="M19" s="32" t="s">
        <v>73</v>
      </c>
      <c r="N19" s="32">
        <v>0.873</v>
      </c>
      <c r="O19" s="32">
        <v>31</v>
      </c>
    </row>
    <row r="20" spans="1:15">
      <c r="A20" s="30" t="s">
        <v>20</v>
      </c>
      <c r="B20" s="30" t="s">
        <v>59</v>
      </c>
      <c r="C20" s="30">
        <v>0.872</v>
      </c>
      <c r="D20" s="32">
        <f>VLOOKUP(A20,'[11]Human development index (HDI)'!$B$2:$C$189,2,0)</f>
        <v>32</v>
      </c>
      <c r="E20" s="31">
        <f>VLOOKUP(B20,'Metoda Wzorca Rozwoju'!$Q$3:$S$30,3,0)</f>
        <v>0.54103184171056506</v>
      </c>
      <c r="F20" s="31">
        <f>VLOOKUP(B20,'Metoda Sum Standaryzowanych'!$AD$3:$AF$30,3,0)</f>
        <v>0.57364457046854067</v>
      </c>
      <c r="G20" s="30">
        <v>20</v>
      </c>
      <c r="H20" s="30">
        <v>22</v>
      </c>
      <c r="M20" s="32" t="s">
        <v>87</v>
      </c>
      <c r="N20" s="32">
        <v>0.872</v>
      </c>
      <c r="O20" s="32">
        <v>32</v>
      </c>
    </row>
    <row r="21" spans="1:15">
      <c r="A21" s="30" t="s">
        <v>7</v>
      </c>
      <c r="B21" s="30" t="s">
        <v>50</v>
      </c>
      <c r="C21" s="30">
        <v>0.872</v>
      </c>
      <c r="D21" s="32">
        <f>VLOOKUP(A21,'[11]Human development index (HDI)'!$B$2:$C$189,2,0)</f>
        <v>32</v>
      </c>
      <c r="E21" s="31">
        <f>VLOOKUP(B21,'Metoda Wzorca Rozwoju'!$Q$3:$S$30,3,0)</f>
        <v>0.37180018882350696</v>
      </c>
      <c r="F21" s="31">
        <f>VLOOKUP(B21,'Metoda Sum Standaryzowanych'!$AD$3:$AF$30,3,0)</f>
        <v>0.45220837683501841</v>
      </c>
      <c r="G21" s="30">
        <v>27</v>
      </c>
      <c r="H21" s="30">
        <v>27</v>
      </c>
      <c r="M21" s="32" t="s">
        <v>79</v>
      </c>
      <c r="N21" s="32">
        <v>0.872</v>
      </c>
      <c r="O21" s="32">
        <v>32</v>
      </c>
    </row>
    <row r="22" spans="1:15">
      <c r="A22" s="30" t="s">
        <v>14</v>
      </c>
      <c r="B22" s="30" t="s">
        <v>55</v>
      </c>
      <c r="C22" s="30">
        <v>0.86899999999999999</v>
      </c>
      <c r="D22" s="32">
        <f>VLOOKUP(A22,'[11]Human development index (HDI)'!$B$2:$C$189,2,0)</f>
        <v>34</v>
      </c>
      <c r="E22" s="31">
        <f>VLOOKUP(B22,'Metoda Wzorca Rozwoju'!$Q$3:$S$30,3,0)</f>
        <v>0.46225260134241097</v>
      </c>
      <c r="F22" s="31">
        <f>VLOOKUP(B22,'Metoda Sum Standaryzowanych'!$AD$3:$AF$30,3,0)</f>
        <v>0.53520841229193716</v>
      </c>
      <c r="G22" s="30">
        <v>23</v>
      </c>
      <c r="H22" s="30">
        <v>24</v>
      </c>
      <c r="M22" s="32" t="s">
        <v>84</v>
      </c>
      <c r="N22" s="32">
        <v>0.86899999999999999</v>
      </c>
      <c r="O22" s="32">
        <v>34</v>
      </c>
    </row>
    <row r="23" spans="1:15">
      <c r="A23" s="30" t="s">
        <v>24</v>
      </c>
      <c r="B23" s="30" t="s">
        <v>62</v>
      </c>
      <c r="C23" s="30">
        <v>0.85699999999999998</v>
      </c>
      <c r="D23" s="32">
        <f>VLOOKUP(A23,'[11]Human development index (HDI)'!$B$2:$C$189,2,0)</f>
        <v>36</v>
      </c>
      <c r="E23" s="31">
        <f>VLOOKUP(B23,'Metoda Wzorca Rozwoju'!$Q$3:$S$30,3,0)</f>
        <v>0.65977118240317656</v>
      </c>
      <c r="F23" s="31">
        <f>VLOOKUP(B23,'Metoda Sum Standaryzowanych'!$AD$3:$AF$30,3,0)</f>
        <v>0.70305241470106616</v>
      </c>
      <c r="G23" s="30">
        <v>13</v>
      </c>
      <c r="H23" s="30">
        <v>14</v>
      </c>
      <c r="M23" s="32" t="s">
        <v>90</v>
      </c>
      <c r="N23" s="32">
        <v>0.85699999999999998</v>
      </c>
      <c r="O23" s="32">
        <v>36</v>
      </c>
    </row>
    <row r="24" spans="1:15">
      <c r="A24" s="30" t="s">
        <v>13</v>
      </c>
      <c r="B24" s="30" t="s">
        <v>54</v>
      </c>
      <c r="C24" s="30">
        <v>0.85399999999999998</v>
      </c>
      <c r="D24" s="32">
        <f>VLOOKUP(A24,'[11]Human development index (HDI)'!$B$2:$C$189,2,0)</f>
        <v>39</v>
      </c>
      <c r="E24" s="31">
        <f>VLOOKUP(B24,'Metoda Wzorca Rozwoju'!$Q$3:$S$30,3,0)</f>
        <v>0.35513642446991278</v>
      </c>
      <c r="F24" s="31">
        <f>VLOOKUP(B24,'Metoda Sum Standaryzowanych'!$AD$3:$AF$30,3,0)</f>
        <v>0.43197439088022743</v>
      </c>
      <c r="G24" s="30">
        <v>28</v>
      </c>
      <c r="H24" s="30">
        <v>28</v>
      </c>
      <c r="M24" s="32" t="s">
        <v>83</v>
      </c>
      <c r="N24" s="32">
        <v>0.85399999999999998</v>
      </c>
      <c r="O24" s="32">
        <v>39</v>
      </c>
    </row>
    <row r="25" spans="1:15">
      <c r="A25" s="30" t="s">
        <v>21</v>
      </c>
      <c r="B25" s="30" t="s">
        <v>60</v>
      </c>
      <c r="C25" s="30">
        <v>0.85</v>
      </c>
      <c r="D25" s="32">
        <f>VLOOKUP(A25,'[11]Human development index (HDI)'!$B$2:$C$189,2,0)</f>
        <v>40</v>
      </c>
      <c r="E25" s="31">
        <f>VLOOKUP(B25,'Metoda Wzorca Rozwoju'!$Q$3:$S$30,3,0)</f>
        <v>0.56515953550211395</v>
      </c>
      <c r="F25" s="31">
        <f>VLOOKUP(B25,'Metoda Sum Standaryzowanych'!$AD$3:$AF$30,3,0)</f>
        <v>0.62334019892108639</v>
      </c>
      <c r="G25" s="30">
        <v>19</v>
      </c>
      <c r="H25" s="30">
        <v>20</v>
      </c>
      <c r="M25" s="32" t="s">
        <v>88</v>
      </c>
      <c r="N25" s="32">
        <v>0.85</v>
      </c>
      <c r="O25" s="32">
        <v>40</v>
      </c>
    </row>
    <row r="26" spans="1:15">
      <c r="A26" s="30" t="s">
        <v>16</v>
      </c>
      <c r="B26" s="30" t="s">
        <v>51</v>
      </c>
      <c r="C26" s="30">
        <v>0.84499999999999997</v>
      </c>
      <c r="D26" s="32">
        <f>VLOOKUP(A26,'[11]Human development index (HDI)'!$B$2:$C$189,2,0)</f>
        <v>43</v>
      </c>
      <c r="E26" s="31">
        <f>VLOOKUP(B26,'Metoda Wzorca Rozwoju'!$Q$3:$S$30,3,0)</f>
        <v>0.56818724635556173</v>
      </c>
      <c r="F26" s="31">
        <f>VLOOKUP(B26,'Metoda Sum Standaryzowanych'!$AD$3:$AF$30,3,0)</f>
        <v>0.629733380823848</v>
      </c>
      <c r="G26" s="30">
        <v>18</v>
      </c>
      <c r="H26" s="30">
        <v>19</v>
      </c>
      <c r="M26" s="32" t="s">
        <v>80</v>
      </c>
      <c r="N26" s="32">
        <v>0.84499999999999997</v>
      </c>
      <c r="O26" s="32">
        <v>43</v>
      </c>
    </row>
    <row r="27" spans="1:15">
      <c r="A27" s="30" t="s">
        <v>10</v>
      </c>
      <c r="B27" s="30" t="s">
        <v>46</v>
      </c>
      <c r="C27" s="30">
        <v>0.83699999999999997</v>
      </c>
      <c r="D27" s="32">
        <f>VLOOKUP(A27,'[11]Human development index (HDI)'!$B$2:$C$189,2,0)</f>
        <v>46</v>
      </c>
      <c r="E27" s="31">
        <f>VLOOKUP(B27,'Metoda Wzorca Rozwoju'!$Q$3:$S$30,3,0)</f>
        <v>0.46169896841858715</v>
      </c>
      <c r="F27" s="31">
        <f>VLOOKUP(B27,'Metoda Sum Standaryzowanych'!$AD$3:$AF$30,3,0)</f>
        <v>0.5580757290033187</v>
      </c>
      <c r="G27" s="30">
        <v>24</v>
      </c>
      <c r="H27" s="30">
        <v>23</v>
      </c>
      <c r="M27" s="32" t="s">
        <v>72</v>
      </c>
      <c r="N27" s="32">
        <v>0.83699999999999997</v>
      </c>
      <c r="O27" s="32">
        <v>46</v>
      </c>
    </row>
    <row r="28" spans="1:15">
      <c r="A28" s="30" t="s">
        <v>1</v>
      </c>
      <c r="B28" s="30" t="s">
        <v>41</v>
      </c>
      <c r="C28" s="30">
        <v>0.81599999999999995</v>
      </c>
      <c r="D28" s="32">
        <f>VLOOKUP(A28,'[11]Human development index (HDI)'!$B$2:$C$189,2,0)</f>
        <v>52</v>
      </c>
      <c r="E28" s="31">
        <f>VLOOKUP(B28,'Metoda Wzorca Rozwoju'!$Q$3:$S$30,3,0)</f>
        <v>0.53101501448727273</v>
      </c>
      <c r="F28" s="31">
        <f>VLOOKUP(B28,'Metoda Sum Standaryzowanych'!$AD$3:$AF$30,3,0)</f>
        <v>0.58790996430546494</v>
      </c>
      <c r="G28" s="30">
        <v>22</v>
      </c>
      <c r="H28" s="30">
        <v>21</v>
      </c>
      <c r="M28" s="32" t="s">
        <v>71</v>
      </c>
      <c r="N28" s="32">
        <v>0.81599999999999995</v>
      </c>
      <c r="O28" s="32">
        <v>52</v>
      </c>
    </row>
    <row r="29" spans="1:15">
      <c r="A29" s="30" t="s">
        <v>22</v>
      </c>
      <c r="B29" s="30" t="s">
        <v>61</v>
      </c>
      <c r="C29" s="30">
        <v>0.81599999999999995</v>
      </c>
      <c r="D29" s="32">
        <f>VLOOKUP(A29,'[11]Human development index (HDI)'!$B$2:$C$189,2,0)</f>
        <v>52</v>
      </c>
      <c r="E29" s="31">
        <f>VLOOKUP(B29,'Metoda Wzorca Rozwoju'!$Q$3:$S$30,3,0)</f>
        <v>0.38957477154965703</v>
      </c>
      <c r="F29" s="31">
        <f>VLOOKUP(B29,'Metoda Sum Standaryzowanych'!$AD$3:$AF$30,3,0)</f>
        <v>0.50313182937682099</v>
      </c>
      <c r="G29" s="30">
        <v>25</v>
      </c>
      <c r="H29" s="30">
        <v>25</v>
      </c>
      <c r="M29" s="32" t="s">
        <v>89</v>
      </c>
      <c r="N29" s="32">
        <v>0.81599999999999995</v>
      </c>
      <c r="O29" s="32">
        <v>52</v>
      </c>
    </row>
  </sheetData>
  <autoFilter ref="A1:H29">
    <filterColumn colId="3"/>
    <sortState ref="A2:H29">
      <sortCondition descending="1" ref="C1:C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Arkusz1</vt:lpstr>
      <vt:lpstr>opisowe</vt:lpstr>
      <vt:lpstr>Metoda Wzorca Rozwoju</vt:lpstr>
      <vt:lpstr>Metoda Sum Standaryzowanych</vt:lpstr>
      <vt:lpstr>Srednie - AnSkup</vt:lpstr>
      <vt:lpstr>HDI 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2020-05-26T15:10:26Z</dcterms:modified>
</cp:coreProperties>
</file>