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wo\Dev\EPFL\Bachelor_Project\Resources\"/>
    </mc:Choice>
  </mc:AlternateContent>
  <xr:revisionPtr revIDLastSave="0" documentId="13_ncr:1_{DF152256-C5CD-41EA-A862-404B91818B3C}" xr6:coauthVersionLast="47" xr6:coauthVersionMax="47" xr10:uidLastSave="{00000000-0000-0000-0000-000000000000}"/>
  <bookViews>
    <workbookView xWindow="-108" yWindow="-108" windowWidth="23256" windowHeight="12456" xr2:uid="{8D07A955-9222-40D9-9F17-350349C31E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I40" i="1"/>
  <c r="I41" i="1"/>
  <c r="I42" i="1"/>
  <c r="I43" i="1"/>
  <c r="I44" i="1"/>
  <c r="I45" i="1"/>
  <c r="C45" i="1"/>
  <c r="I36" i="1"/>
  <c r="I46" i="1" s="1"/>
  <c r="I47" i="1" s="1"/>
  <c r="O35" i="1" s="1"/>
  <c r="H35" i="1"/>
  <c r="H36" i="1" s="1"/>
  <c r="H46" i="1" s="1"/>
  <c r="D35" i="1"/>
  <c r="D36" i="1" s="1"/>
  <c r="E35" i="1"/>
  <c r="E45" i="1" s="1"/>
  <c r="F35" i="1"/>
  <c r="F45" i="1" s="1"/>
  <c r="G35" i="1"/>
  <c r="G36" i="1" s="1"/>
  <c r="G46" i="1" s="1"/>
  <c r="C35" i="1"/>
  <c r="E36" i="1"/>
  <c r="F36" i="1"/>
  <c r="C36" i="1"/>
  <c r="E34" i="1"/>
  <c r="F34" i="1"/>
  <c r="G34" i="1"/>
  <c r="H56" i="1"/>
  <c r="H57" i="1"/>
  <c r="H58" i="1"/>
  <c r="C58" i="1"/>
  <c r="K58" i="1" s="1"/>
  <c r="C57" i="1"/>
  <c r="K57" i="1" s="1"/>
  <c r="C56" i="1"/>
  <c r="I56" i="1" s="1"/>
  <c r="J56" i="1" s="1"/>
  <c r="E18" i="1"/>
  <c r="H18" i="1"/>
  <c r="F18" i="1"/>
  <c r="D39" i="1"/>
  <c r="H39" i="1"/>
  <c r="M37" i="1"/>
  <c r="F33" i="1"/>
  <c r="E32" i="1"/>
  <c r="E33" i="1" s="1"/>
  <c r="D31" i="1"/>
  <c r="D32" i="1" s="1"/>
  <c r="D33" i="1" s="1"/>
  <c r="D34" i="1" s="1"/>
  <c r="C30" i="1"/>
  <c r="C31" i="1" s="1"/>
  <c r="C32" i="1" s="1"/>
  <c r="C33" i="1" s="1"/>
  <c r="C34" i="1" s="1"/>
  <c r="E10" i="1"/>
  <c r="N35" i="1" s="1"/>
  <c r="H14" i="1"/>
  <c r="L29" i="1" s="1"/>
  <c r="C39" i="1" s="1"/>
  <c r="F14" i="1"/>
  <c r="E14" i="1"/>
  <c r="N30" i="1" s="1"/>
  <c r="H10" i="1"/>
  <c r="L35" i="1" s="1"/>
  <c r="F10" i="1"/>
  <c r="P35" i="1" l="1"/>
  <c r="H45" i="1"/>
  <c r="G45" i="1"/>
  <c r="D45" i="1"/>
  <c r="F46" i="1"/>
  <c r="D46" i="1"/>
  <c r="C46" i="1"/>
  <c r="E46" i="1"/>
  <c r="N31" i="1"/>
  <c r="I58" i="1"/>
  <c r="J58" i="1" s="1"/>
  <c r="I57" i="1"/>
  <c r="J57" i="1" s="1"/>
  <c r="K56" i="1"/>
  <c r="C41" i="1"/>
  <c r="L30" i="1"/>
  <c r="L32" i="1"/>
  <c r="G42" i="1" s="1"/>
  <c r="E41" i="1"/>
  <c r="H41" i="1"/>
  <c r="G41" i="1"/>
  <c r="F41" i="1"/>
  <c r="D41" i="1"/>
  <c r="N29" i="1"/>
  <c r="E39" i="1" s="1"/>
  <c r="L33" i="1"/>
  <c r="N32" i="1"/>
  <c r="N33" i="1"/>
  <c r="N34" i="1"/>
  <c r="L34" i="1"/>
  <c r="J55" i="1" l="1"/>
  <c r="J59" i="1"/>
  <c r="K55" i="1"/>
  <c r="K59" i="1" s="1"/>
  <c r="F42" i="1"/>
  <c r="C42" i="1"/>
  <c r="D42" i="1"/>
  <c r="D40" i="1"/>
  <c r="F40" i="1"/>
  <c r="E40" i="1"/>
  <c r="G40" i="1"/>
  <c r="H40" i="1"/>
  <c r="C40" i="1"/>
  <c r="E42" i="1"/>
  <c r="H42" i="1"/>
  <c r="G44" i="1"/>
  <c r="C44" i="1"/>
  <c r="D44" i="1"/>
  <c r="E44" i="1"/>
  <c r="H44" i="1"/>
  <c r="F44" i="1"/>
  <c r="D43" i="1"/>
  <c r="E43" i="1"/>
  <c r="F43" i="1"/>
  <c r="G43" i="1"/>
  <c r="H43" i="1"/>
  <c r="C43" i="1"/>
  <c r="L37" i="1"/>
  <c r="H47" i="1" l="1"/>
  <c r="O34" i="1" s="1"/>
  <c r="P34" i="1" s="1"/>
  <c r="E47" i="1"/>
  <c r="O31" i="1" s="1"/>
  <c r="P31" i="1" s="1"/>
  <c r="D47" i="1"/>
  <c r="O30" i="1" s="1"/>
  <c r="P30" i="1" s="1"/>
  <c r="C47" i="1"/>
  <c r="O29" i="1" s="1"/>
  <c r="P29" i="1" s="1"/>
  <c r="G39" i="1" s="1"/>
  <c r="F39" i="1" l="1"/>
  <c r="F47" i="1"/>
  <c r="O32" i="1" s="1"/>
  <c r="P32" i="1" s="1"/>
  <c r="G47" i="1"/>
  <c r="O33" i="1" s="1"/>
  <c r="P33" i="1" s="1"/>
  <c r="P37" i="1" s="1"/>
</calcChain>
</file>

<file path=xl/sharedStrings.xml><?xml version="1.0" encoding="utf-8"?>
<sst xmlns="http://schemas.openxmlformats.org/spreadsheetml/2006/main" count="134" uniqueCount="72">
  <si>
    <t>Holding Torque</t>
  </si>
  <si>
    <t>Detent Torque</t>
  </si>
  <si>
    <t>Ratio</t>
  </si>
  <si>
    <t>Mass</t>
  </si>
  <si>
    <t>-</t>
  </si>
  <si>
    <t>Model</t>
  </si>
  <si>
    <t>17HS4401s</t>
  </si>
  <si>
    <t>17 PLE G10</t>
  </si>
  <si>
    <t>N.m</t>
  </si>
  <si>
    <t>kg</t>
  </si>
  <si>
    <t>Total</t>
  </si>
  <si>
    <t>m</t>
  </si>
  <si>
    <t xml:space="preserve">Gravity : </t>
  </si>
  <si>
    <t>Actuator 1</t>
  </si>
  <si>
    <t>Actuator 2</t>
  </si>
  <si>
    <t>Actuator 3</t>
  </si>
  <si>
    <t>Actuator 4</t>
  </si>
  <si>
    <t>Actuator 5</t>
  </si>
  <si>
    <t>Actuator 6</t>
  </si>
  <si>
    <t>Stepper 17</t>
  </si>
  <si>
    <t>Gearbox 17</t>
  </si>
  <si>
    <t>Stepper 23</t>
  </si>
  <si>
    <t>Gearbox 23</t>
  </si>
  <si>
    <t>?</t>
  </si>
  <si>
    <t>Cumulative Torque</t>
  </si>
  <si>
    <t>Distance from previous</t>
  </si>
  <si>
    <t>Distance from 2</t>
  </si>
  <si>
    <t>Distance from 3</t>
  </si>
  <si>
    <t>Distance from 4</t>
  </si>
  <si>
    <t>Distance from 5</t>
  </si>
  <si>
    <t>Distance from 6</t>
  </si>
  <si>
    <t>Load</t>
  </si>
  <si>
    <t>Distance from 1</t>
  </si>
  <si>
    <t>Label</t>
  </si>
  <si>
    <t>Torque for 1</t>
  </si>
  <si>
    <t>Torque for 2</t>
  </si>
  <si>
    <t>Torque for 3</t>
  </si>
  <si>
    <t>Torque for 4</t>
  </si>
  <si>
    <t>Torque for 5</t>
  </si>
  <si>
    <t>Torque for 6</t>
  </si>
  <si>
    <t>Remaining Torque</t>
  </si>
  <si>
    <t>THIS DOESN'T TAKE INTO ACCOUNT THE AXIS</t>
  </si>
  <si>
    <t>SUMMARY</t>
  </si>
  <si>
    <t>MODELS</t>
  </si>
  <si>
    <t>Shoulder</t>
  </si>
  <si>
    <t>Elbow</t>
  </si>
  <si>
    <t>Wrist</t>
  </si>
  <si>
    <t>Hand</t>
  </si>
  <si>
    <t>Unit :</t>
  </si>
  <si>
    <t>AND IS WORST CASE SCENARIO</t>
  </si>
  <si>
    <t>Supported Holding Torque</t>
  </si>
  <si>
    <t xml:space="preserve">Assumptions : </t>
  </si>
  <si>
    <t>Any load other than the actuator's is positioned at the end effector</t>
  </si>
  <si>
    <t>The arm is in a fully extended position</t>
  </si>
  <si>
    <t>Custom</t>
  </si>
  <si>
    <t>Compared to 0.6 using the 0.42 N.m motor</t>
  </si>
  <si>
    <t>Using this fake 0.8N.m/0.5kg motor</t>
  </si>
  <si>
    <t>Weight Computation</t>
  </si>
  <si>
    <t>Actuators</t>
  </si>
  <si>
    <t>Length</t>
  </si>
  <si>
    <t>Width</t>
  </si>
  <si>
    <t>Depth</t>
  </si>
  <si>
    <t>Thickness</t>
  </si>
  <si>
    <t>Volumic Mass</t>
  </si>
  <si>
    <t>kg.m-3</t>
  </si>
  <si>
    <t>Top-Bottom</t>
  </si>
  <si>
    <t>Sides</t>
  </si>
  <si>
    <t>Hollow</t>
  </si>
  <si>
    <t>Filled</t>
  </si>
  <si>
    <t>Actuator 7</t>
  </si>
  <si>
    <t>Distance from 7</t>
  </si>
  <si>
    <t>Torque for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</si>
</sst>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0" fontId="1" fillId="6" borderId="0" xfId="0" applyFont="1" applyFill="1" applyAlignment="1">
      <alignment wrapText="1"/>
    </xf>
    <xf numFmtId="0" fontId="1" fillId="0" borderId="0" xfId="0" applyFont="1" applyFill="1"/>
    <xf numFmtId="0" fontId="1" fillId="7" borderId="0" xfId="0" applyFont="1" applyFill="1"/>
    <xf numFmtId="0" fontId="1" fillId="6" borderId="1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7" borderId="1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1" fillId="0" borderId="0" xfId="0" applyFont="1" applyFill="1" applyAlignment="1">
      <alignment wrapText="1"/>
    </xf>
    <xf numFmtId="0" fontId="0" fillId="2" borderId="0" xfId="0" applyFill="1" applyAlignment="1">
      <alignment horizontal="right" vertical="center"/>
    </xf>
    <xf numFmtId="0" fontId="1" fillId="7" borderId="0" xfId="0" applyFont="1" applyFill="1" applyAlignment="1">
      <alignment horizontal="left" vertical="center" wrapText="1"/>
    </xf>
    <xf numFmtId="0" fontId="1" fillId="6" borderId="4" xfId="0" applyFont="1" applyFill="1" applyBorder="1" applyAlignment="1">
      <alignment wrapText="1"/>
    </xf>
    <xf numFmtId="0" fontId="0" fillId="7" borderId="3" xfId="0" applyFill="1" applyBorder="1"/>
    <xf numFmtId="0" fontId="1" fillId="7" borderId="3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0" fillId="8" borderId="0" xfId="0" applyFill="1" applyAlignment="1">
      <alignment horizontal="right" vertical="center"/>
    </xf>
    <xf numFmtId="0" fontId="0" fillId="4" borderId="2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3" borderId="2" xfId="0" applyFill="1" applyBorder="1"/>
    <xf numFmtId="0" fontId="0" fillId="4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0" xfId="1"/>
    <xf numFmtId="0" fontId="4" fillId="0" borderId="0" xfId="0" applyFont="1"/>
    <xf numFmtId="0" fontId="1" fillId="7" borderId="0" xfId="0" applyFont="1" applyFill="1" applyAlignment="1">
      <alignment horizontal="left"/>
    </xf>
    <xf numFmtId="0" fontId="1" fillId="7" borderId="4" xfId="0" applyFont="1" applyFill="1" applyBorder="1" applyAlignment="1">
      <alignment horizontal="left"/>
    </xf>
    <xf numFmtId="0" fontId="0" fillId="9" borderId="0" xfId="0" applyFill="1"/>
    <xf numFmtId="0" fontId="0" fillId="7" borderId="0" xfId="0" applyFill="1"/>
    <xf numFmtId="0" fontId="1" fillId="10" borderId="0" xfId="0" applyFont="1" applyFill="1"/>
    <xf numFmtId="0" fontId="5" fillId="4" borderId="0" xfId="0" applyFont="1" applyFill="1"/>
    <xf numFmtId="0" fontId="5" fillId="9" borderId="0" xfId="0" applyFont="1" applyFill="1"/>
    <xf numFmtId="0" fontId="0" fillId="8" borderId="0" xfId="0" applyFill="1"/>
    <xf numFmtId="0" fontId="5" fillId="7" borderId="0" xfId="0" applyFont="1" applyFill="1"/>
    <xf numFmtId="0" fontId="1" fillId="6" borderId="0" xfId="0" applyFont="1" applyFill="1" applyBorder="1" applyAlignment="1">
      <alignment wrapText="1"/>
    </xf>
    <xf numFmtId="0" fontId="0" fillId="2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91397-CED1-4575-A6E1-02D14843AD56}">
  <dimension ref="A2:U59"/>
  <sheetViews>
    <sheetView tabSelected="1" topLeftCell="A8" workbookViewId="0">
      <selection activeCell="G10" sqref="G10"/>
    </sheetView>
  </sheetViews>
  <sheetFormatPr defaultRowHeight="14.4" x14ac:dyDescent="0.3"/>
  <cols>
    <col min="1" max="1" width="2.88671875" customWidth="1"/>
    <col min="2" max="2" width="15.88671875" customWidth="1"/>
    <col min="3" max="3" width="12.33203125" customWidth="1"/>
    <col min="4" max="4" width="11.6640625" customWidth="1"/>
    <col min="5" max="6" width="11.5546875" customWidth="1"/>
    <col min="7" max="7" width="12.88671875" customWidth="1"/>
    <col min="8" max="8" width="14.33203125" customWidth="1"/>
    <col min="9" max="9" width="10.33203125" customWidth="1"/>
    <col min="10" max="10" width="9.6640625" customWidth="1"/>
    <col min="11" max="11" width="11.88671875" customWidth="1"/>
    <col min="12" max="12" width="11" customWidth="1"/>
    <col min="13" max="14" width="10.109375" customWidth="1"/>
    <col min="15" max="15" width="12.33203125" customWidth="1"/>
    <col min="17" max="17" width="3" customWidth="1"/>
    <col min="20" max="20" width="11.5546875" customWidth="1"/>
  </cols>
  <sheetData>
    <row r="2" spans="1:8" x14ac:dyDescent="0.3">
      <c r="C2" t="s">
        <v>12</v>
      </c>
      <c r="D2">
        <v>9.81</v>
      </c>
    </row>
    <row r="4" spans="1:8" x14ac:dyDescent="0.3">
      <c r="A4" s="6"/>
      <c r="B4" s="20"/>
      <c r="C4" s="20"/>
      <c r="D4" s="20"/>
      <c r="E4" s="20"/>
      <c r="F4" s="20"/>
      <c r="G4" s="20"/>
    </row>
    <row r="5" spans="1:8" ht="30.75" customHeight="1" x14ac:dyDescent="0.3">
      <c r="B5" s="27" t="s">
        <v>43</v>
      </c>
      <c r="C5" s="5"/>
      <c r="D5" s="5"/>
      <c r="E5" s="5" t="s">
        <v>0</v>
      </c>
      <c r="F5" s="5" t="s">
        <v>1</v>
      </c>
      <c r="G5" s="5" t="s">
        <v>2</v>
      </c>
      <c r="H5" s="5" t="s">
        <v>3</v>
      </c>
    </row>
    <row r="6" spans="1:8" x14ac:dyDescent="0.3">
      <c r="B6" s="7"/>
      <c r="C6" s="7"/>
      <c r="D6" s="7" t="s">
        <v>5</v>
      </c>
      <c r="E6" s="7" t="s">
        <v>8</v>
      </c>
      <c r="F6" s="7" t="s">
        <v>8</v>
      </c>
      <c r="G6" s="26" t="s">
        <v>4</v>
      </c>
      <c r="H6" s="7" t="s">
        <v>9</v>
      </c>
    </row>
    <row r="7" spans="1:8" x14ac:dyDescent="0.3">
      <c r="B7" s="7" t="s">
        <v>13</v>
      </c>
      <c r="C7" s="3"/>
      <c r="D7" s="3"/>
      <c r="E7" s="3"/>
      <c r="F7" s="3"/>
      <c r="G7" s="3"/>
      <c r="H7" s="3"/>
    </row>
    <row r="8" spans="1:8" x14ac:dyDescent="0.3">
      <c r="B8" s="7"/>
      <c r="C8" s="3" t="s">
        <v>19</v>
      </c>
      <c r="D8" s="3" t="s">
        <v>6</v>
      </c>
      <c r="E8" s="3">
        <v>0.42</v>
      </c>
      <c r="F8" s="3">
        <v>1.4999999999999999E-2</v>
      </c>
      <c r="G8" s="32" t="s">
        <v>4</v>
      </c>
      <c r="H8" s="3">
        <v>0.28000000000000003</v>
      </c>
    </row>
    <row r="9" spans="1:8" x14ac:dyDescent="0.3">
      <c r="B9" s="7"/>
      <c r="C9" s="3" t="s">
        <v>20</v>
      </c>
      <c r="D9" s="3" t="s">
        <v>7</v>
      </c>
      <c r="E9" s="3"/>
      <c r="F9" s="3"/>
      <c r="G9" s="3">
        <v>50</v>
      </c>
      <c r="H9" s="3">
        <v>0.29599999999999999</v>
      </c>
    </row>
    <row r="10" spans="1:8" x14ac:dyDescent="0.3">
      <c r="B10" s="7"/>
      <c r="C10" s="1" t="s">
        <v>10</v>
      </c>
      <c r="D10" s="1"/>
      <c r="E10" s="1">
        <f>G9 * E8</f>
        <v>21</v>
      </c>
      <c r="F10" s="1">
        <f xml:space="preserve"> G9 * F8</f>
        <v>0.75</v>
      </c>
      <c r="G10" s="1"/>
      <c r="H10" s="1">
        <f>SUM(H8:H9)</f>
        <v>0.57600000000000007</v>
      </c>
    </row>
    <row r="11" spans="1:8" x14ac:dyDescent="0.3">
      <c r="B11" s="7" t="s">
        <v>14</v>
      </c>
      <c r="C11" s="3"/>
      <c r="D11" s="3"/>
      <c r="E11" s="3"/>
      <c r="F11" s="3"/>
      <c r="G11" s="3"/>
      <c r="H11" s="3"/>
    </row>
    <row r="12" spans="1:8" x14ac:dyDescent="0.3">
      <c r="B12" s="7"/>
      <c r="C12" s="3" t="s">
        <v>21</v>
      </c>
      <c r="D12" s="3"/>
      <c r="E12" s="3">
        <v>1.26</v>
      </c>
      <c r="F12" s="32" t="s">
        <v>23</v>
      </c>
      <c r="G12" s="3"/>
      <c r="H12" s="3">
        <v>0.77</v>
      </c>
    </row>
    <row r="13" spans="1:8" x14ac:dyDescent="0.3">
      <c r="B13" s="7"/>
      <c r="C13" s="3" t="s">
        <v>22</v>
      </c>
      <c r="D13" s="3"/>
      <c r="E13" s="3"/>
      <c r="F13" s="3"/>
      <c r="G13" s="3">
        <v>50</v>
      </c>
      <c r="H13" s="3">
        <v>0.94</v>
      </c>
    </row>
    <row r="14" spans="1:8" x14ac:dyDescent="0.3">
      <c r="B14" s="7"/>
      <c r="C14" s="1" t="s">
        <v>10</v>
      </c>
      <c r="D14" s="1"/>
      <c r="E14" s="1">
        <f>G13 * E12</f>
        <v>63</v>
      </c>
      <c r="F14" s="1" t="e">
        <f xml:space="preserve"> G13 * F12</f>
        <v>#VALUE!</v>
      </c>
      <c r="G14" s="1"/>
      <c r="H14" s="1">
        <f xml:space="preserve"> SUM(H12:H13)</f>
        <v>1.71</v>
      </c>
    </row>
    <row r="15" spans="1:8" x14ac:dyDescent="0.3">
      <c r="B15" s="7" t="s">
        <v>15</v>
      </c>
      <c r="C15" s="3"/>
      <c r="D15" s="3"/>
      <c r="E15" s="3"/>
      <c r="F15" s="3"/>
      <c r="G15" s="3"/>
      <c r="H15" s="3"/>
    </row>
    <row r="16" spans="1:8" x14ac:dyDescent="0.3">
      <c r="B16" s="7" t="s">
        <v>54</v>
      </c>
      <c r="C16" s="3" t="s">
        <v>21</v>
      </c>
      <c r="D16" s="3"/>
      <c r="E16" s="3">
        <v>0.8</v>
      </c>
      <c r="F16" s="32" t="s">
        <v>23</v>
      </c>
      <c r="G16" s="3"/>
      <c r="H16" s="3">
        <v>0.5</v>
      </c>
    </row>
    <row r="17" spans="2:21" ht="21" customHeight="1" x14ac:dyDescent="0.3">
      <c r="B17" s="7"/>
      <c r="C17" s="3" t="s">
        <v>22</v>
      </c>
      <c r="D17" s="3"/>
      <c r="E17" s="3"/>
      <c r="F17" s="3"/>
      <c r="G17" s="3">
        <v>10</v>
      </c>
      <c r="H17" s="3">
        <v>0.5</v>
      </c>
      <c r="J17" s="35"/>
    </row>
    <row r="18" spans="2:21" ht="15" customHeight="1" x14ac:dyDescent="0.3">
      <c r="B18" s="7"/>
      <c r="C18" s="1" t="s">
        <v>10</v>
      </c>
      <c r="D18" s="1"/>
      <c r="E18" s="1">
        <f>G17 * E16</f>
        <v>8</v>
      </c>
      <c r="F18" s="1" t="e">
        <f xml:space="preserve"> G17 * F16</f>
        <v>#VALUE!</v>
      </c>
      <c r="G18" s="1"/>
      <c r="H18" s="1">
        <f xml:space="preserve"> SUM(H16:H17)</f>
        <v>1</v>
      </c>
    </row>
    <row r="26" spans="2:21" x14ac:dyDescent="0.3">
      <c r="J26" s="40"/>
      <c r="K26" s="40"/>
      <c r="L26" s="40"/>
      <c r="M26" s="40"/>
      <c r="N26" s="40"/>
      <c r="O26" s="40"/>
      <c r="P26" s="40"/>
      <c r="Q26" s="40"/>
    </row>
    <row r="27" spans="2:21" ht="47.25" customHeight="1" x14ac:dyDescent="0.3">
      <c r="B27" s="7"/>
      <c r="C27" s="5" t="s">
        <v>32</v>
      </c>
      <c r="D27" s="5" t="s">
        <v>26</v>
      </c>
      <c r="E27" s="5" t="s">
        <v>27</v>
      </c>
      <c r="F27" s="5" t="s">
        <v>28</v>
      </c>
      <c r="G27" s="5" t="s">
        <v>29</v>
      </c>
      <c r="H27" s="5" t="s">
        <v>30</v>
      </c>
      <c r="I27" s="5" t="s">
        <v>70</v>
      </c>
      <c r="J27" s="25" t="s">
        <v>42</v>
      </c>
      <c r="K27" s="8" t="s">
        <v>33</v>
      </c>
      <c r="L27" s="9" t="s">
        <v>3</v>
      </c>
      <c r="M27" s="9" t="s">
        <v>25</v>
      </c>
      <c r="N27" s="9" t="s">
        <v>50</v>
      </c>
      <c r="O27" s="9" t="s">
        <v>24</v>
      </c>
      <c r="P27" s="10" t="s">
        <v>40</v>
      </c>
      <c r="Q27" s="40"/>
      <c r="R27" s="2"/>
      <c r="S27" s="2"/>
      <c r="T27" s="2"/>
      <c r="U27" s="2"/>
    </row>
    <row r="28" spans="2:21" x14ac:dyDescent="0.3">
      <c r="B28" s="7"/>
      <c r="C28" s="7" t="s">
        <v>11</v>
      </c>
      <c r="D28" s="7" t="s">
        <v>11</v>
      </c>
      <c r="E28" s="7" t="s">
        <v>11</v>
      </c>
      <c r="F28" s="7" t="s">
        <v>11</v>
      </c>
      <c r="G28" s="7" t="s">
        <v>11</v>
      </c>
      <c r="H28" s="7" t="s">
        <v>11</v>
      </c>
      <c r="I28" s="7" t="s">
        <v>11</v>
      </c>
      <c r="J28" s="13" t="s">
        <v>48</v>
      </c>
      <c r="K28" s="11"/>
      <c r="L28" s="12" t="s">
        <v>9</v>
      </c>
      <c r="M28" s="12" t="s">
        <v>11</v>
      </c>
      <c r="N28" s="12" t="s">
        <v>8</v>
      </c>
      <c r="O28" s="12" t="s">
        <v>8</v>
      </c>
      <c r="P28" s="13" t="s">
        <v>8</v>
      </c>
      <c r="Q28" s="40"/>
    </row>
    <row r="29" spans="2:21" x14ac:dyDescent="0.3">
      <c r="B29" s="37" t="s">
        <v>13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16" t="s">
        <v>44</v>
      </c>
      <c r="K29" s="14" t="s">
        <v>13</v>
      </c>
      <c r="L29" s="15">
        <f>H14</f>
        <v>1.71</v>
      </c>
      <c r="M29" s="29">
        <v>0</v>
      </c>
      <c r="N29" s="15">
        <f>E14</f>
        <v>63</v>
      </c>
      <c r="O29" s="15">
        <f xml:space="preserve"> C47</f>
        <v>27.463487400000005</v>
      </c>
      <c r="P29" s="16">
        <f t="shared" ref="P29:P35" si="0" xml:space="preserve"> N29 - O29</f>
        <v>35.536512599999995</v>
      </c>
      <c r="Q29" s="40"/>
    </row>
    <row r="30" spans="2:21" x14ac:dyDescent="0.3">
      <c r="B30" s="37" t="s">
        <v>14</v>
      </c>
      <c r="C30" s="4">
        <f t="shared" ref="C30:C36" si="1" xml:space="preserve"> $M30 + C29</f>
        <v>0.03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16"/>
      <c r="K30" s="14" t="s">
        <v>14</v>
      </c>
      <c r="L30" s="15">
        <f>H14</f>
        <v>1.71</v>
      </c>
      <c r="M30" s="29">
        <v>0.03</v>
      </c>
      <c r="N30" s="15">
        <f>E14</f>
        <v>63</v>
      </c>
      <c r="O30" s="15">
        <f>D47</f>
        <v>25.5240504</v>
      </c>
      <c r="P30" s="16">
        <f t="shared" si="0"/>
        <v>37.4759496</v>
      </c>
      <c r="Q30" s="40"/>
    </row>
    <row r="31" spans="2:21" x14ac:dyDescent="0.3">
      <c r="B31" s="37" t="s">
        <v>15</v>
      </c>
      <c r="C31" s="4">
        <f t="shared" si="1"/>
        <v>0.19500000000000001</v>
      </c>
      <c r="D31" s="4">
        <f xml:space="preserve"> $M31 + D30</f>
        <v>0.16500000000000001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19" t="s">
        <v>45</v>
      </c>
      <c r="K31" s="17" t="s">
        <v>15</v>
      </c>
      <c r="L31" s="18">
        <v>0.57599999999999996</v>
      </c>
      <c r="M31" s="30">
        <v>0.16500000000000001</v>
      </c>
      <c r="N31" s="18">
        <f>E10</f>
        <v>21</v>
      </c>
      <c r="O31" s="18">
        <f>E47</f>
        <v>17.625038400000005</v>
      </c>
      <c r="P31" s="19">
        <f t="shared" si="0"/>
        <v>3.3749615999999953</v>
      </c>
      <c r="Q31" s="40"/>
    </row>
    <row r="32" spans="2:21" x14ac:dyDescent="0.3">
      <c r="B32" s="37" t="s">
        <v>16</v>
      </c>
      <c r="C32" s="4">
        <f t="shared" si="1"/>
        <v>0.26500000000000001</v>
      </c>
      <c r="D32" s="4">
        <f xml:space="preserve"> $M32 + D31</f>
        <v>0.23500000000000001</v>
      </c>
      <c r="E32" s="4">
        <f xml:space="preserve"> $M32 + E31</f>
        <v>7.0000000000000007E-2</v>
      </c>
      <c r="F32" s="4">
        <v>0</v>
      </c>
      <c r="G32" s="4">
        <v>0</v>
      </c>
      <c r="H32" s="4">
        <v>0</v>
      </c>
      <c r="I32" s="4">
        <v>0</v>
      </c>
      <c r="J32" s="19"/>
      <c r="K32" s="17" t="s">
        <v>16</v>
      </c>
      <c r="L32" s="18">
        <f xml:space="preserve"> H10</f>
        <v>0.57600000000000007</v>
      </c>
      <c r="M32" s="30">
        <v>7.0000000000000007E-2</v>
      </c>
      <c r="N32" s="18">
        <f>E10</f>
        <v>21</v>
      </c>
      <c r="O32" s="18">
        <f>F47</f>
        <v>14.669481600000001</v>
      </c>
      <c r="P32" s="19">
        <f t="shared" si="0"/>
        <v>6.330518399999999</v>
      </c>
      <c r="Q32" s="40"/>
    </row>
    <row r="33" spans="2:18" x14ac:dyDescent="0.3">
      <c r="B33" s="37" t="s">
        <v>17</v>
      </c>
      <c r="C33" s="4">
        <f t="shared" si="1"/>
        <v>0.46</v>
      </c>
      <c r="D33" s="4">
        <f xml:space="preserve"> $M33 + D32</f>
        <v>0.43000000000000005</v>
      </c>
      <c r="E33" s="4">
        <f xml:space="preserve"> $M33 + E32</f>
        <v>0.26500000000000001</v>
      </c>
      <c r="F33" s="4">
        <f xml:space="preserve"> $M33 + F32</f>
        <v>0.19500000000000001</v>
      </c>
      <c r="G33" s="4">
        <v>0</v>
      </c>
      <c r="H33" s="4">
        <v>0</v>
      </c>
      <c r="I33" s="4">
        <v>0</v>
      </c>
      <c r="J33" s="16" t="s">
        <v>46</v>
      </c>
      <c r="K33" s="14" t="s">
        <v>17</v>
      </c>
      <c r="L33" s="15">
        <f>H10</f>
        <v>0.57600000000000007</v>
      </c>
      <c r="M33" s="29">
        <v>0.19500000000000001</v>
      </c>
      <c r="N33" s="15">
        <f>E10</f>
        <v>21</v>
      </c>
      <c r="O33" s="15">
        <f>G47</f>
        <v>7.5380040000000017</v>
      </c>
      <c r="P33" s="16">
        <f t="shared" si="0"/>
        <v>13.461995999999999</v>
      </c>
      <c r="Q33" s="40"/>
    </row>
    <row r="34" spans="2:18" x14ac:dyDescent="0.3">
      <c r="B34" s="37" t="s">
        <v>18</v>
      </c>
      <c r="C34" s="4">
        <f t="shared" si="1"/>
        <v>0.53</v>
      </c>
      <c r="D34" s="4">
        <f xml:space="preserve"> $M34 + D33</f>
        <v>0.5</v>
      </c>
      <c r="E34" s="4">
        <f xml:space="preserve"> $M34 + E33</f>
        <v>0.33500000000000002</v>
      </c>
      <c r="F34" s="4">
        <f xml:space="preserve"> $M34 + F33</f>
        <v>0.26500000000000001</v>
      </c>
      <c r="G34" s="4">
        <f xml:space="preserve"> $M34 + G33</f>
        <v>7.0000000000000007E-2</v>
      </c>
      <c r="H34" s="4">
        <v>0</v>
      </c>
      <c r="I34" s="4">
        <v>0</v>
      </c>
      <c r="J34" s="16"/>
      <c r="K34" s="14" t="s">
        <v>18</v>
      </c>
      <c r="L34" s="15">
        <f>H10</f>
        <v>0.57600000000000007</v>
      </c>
      <c r="M34" s="29">
        <v>7.0000000000000007E-2</v>
      </c>
      <c r="N34" s="15">
        <f>E10</f>
        <v>21</v>
      </c>
      <c r="O34" s="15">
        <f>H47</f>
        <v>5.3735256000000007</v>
      </c>
      <c r="P34" s="16">
        <f t="shared" si="0"/>
        <v>15.626474399999999</v>
      </c>
      <c r="Q34" s="40"/>
    </row>
    <row r="35" spans="2:18" x14ac:dyDescent="0.3">
      <c r="B35" s="37" t="s">
        <v>69</v>
      </c>
      <c r="C35" s="4">
        <f t="shared" si="1"/>
        <v>0.66500000000000004</v>
      </c>
      <c r="D35" s="4">
        <f t="shared" ref="D35:H35" si="2" xml:space="preserve"> $M35 + D34</f>
        <v>0.63500000000000001</v>
      </c>
      <c r="E35" s="4">
        <f t="shared" si="2"/>
        <v>0.47000000000000003</v>
      </c>
      <c r="F35" s="4">
        <f t="shared" si="2"/>
        <v>0.4</v>
      </c>
      <c r="G35" s="4">
        <f t="shared" si="2"/>
        <v>0.20500000000000002</v>
      </c>
      <c r="H35" s="4">
        <f t="shared" si="2"/>
        <v>0.13500000000000001</v>
      </c>
      <c r="I35" s="4">
        <v>0</v>
      </c>
      <c r="J35" s="16"/>
      <c r="K35" s="14" t="s">
        <v>69</v>
      </c>
      <c r="L35" s="3">
        <f>H10</f>
        <v>0.57600000000000007</v>
      </c>
      <c r="M35" s="29">
        <v>0.13500000000000001</v>
      </c>
      <c r="N35" s="3">
        <f>E10</f>
        <v>21</v>
      </c>
      <c r="O35" s="15">
        <f>I47</f>
        <v>1.9620000000000002</v>
      </c>
      <c r="P35" s="16">
        <f t="shared" si="0"/>
        <v>19.038</v>
      </c>
      <c r="Q35" s="40"/>
    </row>
    <row r="36" spans="2:18" x14ac:dyDescent="0.3">
      <c r="B36" s="37" t="s">
        <v>31</v>
      </c>
      <c r="C36" s="4">
        <f t="shared" si="1"/>
        <v>0.76500000000000001</v>
      </c>
      <c r="D36" s="4">
        <f t="shared" ref="D36:I36" si="3" xml:space="preserve"> $M36 + D35</f>
        <v>0.73499999999999999</v>
      </c>
      <c r="E36" s="4">
        <f t="shared" si="3"/>
        <v>0.57000000000000006</v>
      </c>
      <c r="F36" s="4">
        <f t="shared" si="3"/>
        <v>0.5</v>
      </c>
      <c r="G36" s="4">
        <f t="shared" si="3"/>
        <v>0.30500000000000005</v>
      </c>
      <c r="H36" s="4">
        <f t="shared" si="3"/>
        <v>0.23500000000000001</v>
      </c>
      <c r="I36" s="4">
        <f t="shared" si="3"/>
        <v>0.1</v>
      </c>
      <c r="J36" s="19" t="s">
        <v>47</v>
      </c>
      <c r="K36" s="17" t="s">
        <v>31</v>
      </c>
      <c r="L36" s="31">
        <v>2</v>
      </c>
      <c r="M36" s="30">
        <v>0.1</v>
      </c>
      <c r="N36" s="33" t="s">
        <v>4</v>
      </c>
      <c r="O36" s="33" t="s">
        <v>4</v>
      </c>
      <c r="P36" s="34" t="s">
        <v>4</v>
      </c>
      <c r="Q36" s="40"/>
      <c r="R36" s="50" t="s">
        <v>56</v>
      </c>
    </row>
    <row r="37" spans="2:18" ht="28.8" x14ac:dyDescent="0.3">
      <c r="B37" s="38"/>
      <c r="C37" s="23" t="s">
        <v>34</v>
      </c>
      <c r="D37" s="23" t="s">
        <v>35</v>
      </c>
      <c r="E37" s="23" t="s">
        <v>36</v>
      </c>
      <c r="F37" s="23" t="s">
        <v>37</v>
      </c>
      <c r="G37" s="23" t="s">
        <v>38</v>
      </c>
      <c r="H37" s="23" t="s">
        <v>39</v>
      </c>
      <c r="I37" s="46" t="s">
        <v>71</v>
      </c>
      <c r="J37" s="24"/>
      <c r="K37" s="49" t="s">
        <v>10</v>
      </c>
      <c r="L37" s="47">
        <f xml:space="preserve"> SUM(L29:L36)</f>
        <v>8.3000000000000007</v>
      </c>
      <c r="M37" s="47">
        <f xml:space="preserve"> SUM(M29:M36)</f>
        <v>0.76500000000000001</v>
      </c>
      <c r="N37" s="47"/>
      <c r="O37" s="47"/>
      <c r="P37" s="48">
        <f xml:space="preserve"> MIN(P30,P31,P33)</f>
        <v>3.3749615999999953</v>
      </c>
      <c r="Q37" s="40"/>
    </row>
    <row r="38" spans="2:18" x14ac:dyDescent="0.3">
      <c r="B38" s="37"/>
      <c r="C38" s="7" t="s">
        <v>8</v>
      </c>
      <c r="D38" s="7" t="s">
        <v>8</v>
      </c>
      <c r="E38" s="7" t="s">
        <v>8</v>
      </c>
      <c r="F38" s="7" t="s">
        <v>8</v>
      </c>
      <c r="G38" s="7" t="s">
        <v>8</v>
      </c>
      <c r="H38" s="7" t="s">
        <v>8</v>
      </c>
      <c r="I38" s="7" t="s">
        <v>8</v>
      </c>
      <c r="J38" s="40"/>
      <c r="K38" s="40"/>
      <c r="L38" s="40"/>
      <c r="M38" s="40"/>
      <c r="N38" s="40"/>
      <c r="O38" s="40"/>
      <c r="P38" s="40"/>
      <c r="Q38" s="40"/>
      <c r="R38" t="s">
        <v>55</v>
      </c>
    </row>
    <row r="39" spans="2:18" x14ac:dyDescent="0.3">
      <c r="B39" s="37" t="s">
        <v>13</v>
      </c>
      <c r="C39" s="3">
        <f>C29 *L29 *D2</f>
        <v>0</v>
      </c>
      <c r="D39" s="3">
        <f>D29 *M29 *E2</f>
        <v>0</v>
      </c>
      <c r="E39" s="3">
        <f>E29 *N29 *F2</f>
        <v>0</v>
      </c>
      <c r="F39" s="3">
        <f>F29 *O29 *G2</f>
        <v>0</v>
      </c>
      <c r="G39" s="3">
        <f>G29 *P29 *H2</f>
        <v>0</v>
      </c>
      <c r="H39" s="3">
        <f>H29 *P20 *I2</f>
        <v>0</v>
      </c>
      <c r="I39" s="3">
        <f t="shared" ref="I39:I45" si="4" xml:space="preserve"> I29 * $L29 * $D$2</f>
        <v>0</v>
      </c>
    </row>
    <row r="40" spans="2:18" x14ac:dyDescent="0.3">
      <c r="B40" s="37" t="s">
        <v>14</v>
      </c>
      <c r="C40" s="3">
        <f xml:space="preserve"> C30 * $L30 * $D$2 + C39</f>
        <v>0.50325300000000006</v>
      </c>
      <c r="D40" s="3">
        <f t="shared" ref="D40:H44" si="5" xml:space="preserve"> D30 * $L30 * $D$2</f>
        <v>0</v>
      </c>
      <c r="E40" s="3">
        <f t="shared" si="5"/>
        <v>0</v>
      </c>
      <c r="F40" s="3">
        <f t="shared" si="5"/>
        <v>0</v>
      </c>
      <c r="G40" s="3">
        <f t="shared" si="5"/>
        <v>0</v>
      </c>
      <c r="H40" s="3">
        <f t="shared" si="5"/>
        <v>0</v>
      </c>
      <c r="I40" s="3">
        <f t="shared" si="4"/>
        <v>0</v>
      </c>
      <c r="K40" t="s">
        <v>41</v>
      </c>
    </row>
    <row r="41" spans="2:18" x14ac:dyDescent="0.3">
      <c r="B41" s="37" t="s">
        <v>15</v>
      </c>
      <c r="C41" s="3">
        <f t="shared" ref="C41:C46" si="6" xml:space="preserve"> C31 * $L31 * $D$2</f>
        <v>1.1018592</v>
      </c>
      <c r="D41" s="3">
        <f t="shared" si="5"/>
        <v>0.93234240000000002</v>
      </c>
      <c r="E41" s="3">
        <f t="shared" si="5"/>
        <v>0</v>
      </c>
      <c r="F41" s="3">
        <f t="shared" si="5"/>
        <v>0</v>
      </c>
      <c r="G41" s="3">
        <f t="shared" si="5"/>
        <v>0</v>
      </c>
      <c r="H41" s="3">
        <f t="shared" si="5"/>
        <v>0</v>
      </c>
      <c r="I41" s="3">
        <f t="shared" si="4"/>
        <v>0</v>
      </c>
      <c r="K41" t="s">
        <v>49</v>
      </c>
    </row>
    <row r="42" spans="2:18" x14ac:dyDescent="0.3">
      <c r="B42" s="37" t="s">
        <v>16</v>
      </c>
      <c r="C42" s="3">
        <f t="shared" si="6"/>
        <v>1.4973984000000002</v>
      </c>
      <c r="D42" s="3">
        <f t="shared" si="5"/>
        <v>1.3278816000000004</v>
      </c>
      <c r="E42" s="3">
        <f t="shared" si="5"/>
        <v>0.39553920000000009</v>
      </c>
      <c r="F42" s="3">
        <f t="shared" si="5"/>
        <v>0</v>
      </c>
      <c r="G42" s="3">
        <f t="shared" si="5"/>
        <v>0</v>
      </c>
      <c r="H42" s="3">
        <f t="shared" si="5"/>
        <v>0</v>
      </c>
      <c r="I42" s="3">
        <f t="shared" si="4"/>
        <v>0</v>
      </c>
    </row>
    <row r="43" spans="2:18" x14ac:dyDescent="0.3">
      <c r="B43" s="37" t="s">
        <v>17</v>
      </c>
      <c r="C43" s="3">
        <f t="shared" si="6"/>
        <v>2.5992576000000005</v>
      </c>
      <c r="D43" s="3">
        <f t="shared" si="5"/>
        <v>2.4297408000000007</v>
      </c>
      <c r="E43" s="3">
        <f t="shared" si="5"/>
        <v>1.4973984000000002</v>
      </c>
      <c r="F43" s="3">
        <f t="shared" si="5"/>
        <v>1.1018592000000003</v>
      </c>
      <c r="G43" s="3">
        <f t="shared" si="5"/>
        <v>0</v>
      </c>
      <c r="H43" s="3">
        <f t="shared" si="5"/>
        <v>0</v>
      </c>
      <c r="I43" s="3">
        <f t="shared" si="4"/>
        <v>0</v>
      </c>
    </row>
    <row r="44" spans="2:18" x14ac:dyDescent="0.3">
      <c r="B44" s="37" t="s">
        <v>18</v>
      </c>
      <c r="C44" s="3">
        <f t="shared" si="6"/>
        <v>2.9947968000000005</v>
      </c>
      <c r="D44" s="3">
        <f t="shared" si="5"/>
        <v>2.8252800000000007</v>
      </c>
      <c r="E44" s="3">
        <f t="shared" si="5"/>
        <v>1.8929376000000002</v>
      </c>
      <c r="F44" s="3">
        <f t="shared" si="5"/>
        <v>1.4973984000000002</v>
      </c>
      <c r="G44" s="3">
        <f t="shared" si="5"/>
        <v>0.39553920000000009</v>
      </c>
      <c r="H44" s="3">
        <f t="shared" si="5"/>
        <v>0</v>
      </c>
      <c r="I44" s="3">
        <f t="shared" si="4"/>
        <v>0</v>
      </c>
    </row>
    <row r="45" spans="2:18" x14ac:dyDescent="0.3">
      <c r="B45" s="37" t="s">
        <v>69</v>
      </c>
      <c r="C45" s="3">
        <f t="shared" si="6"/>
        <v>3.7576224000000007</v>
      </c>
      <c r="D45" s="3">
        <f t="shared" ref="D45:H45" si="7" xml:space="preserve"> D35 * $L35 * $D$2</f>
        <v>3.5881056000000005</v>
      </c>
      <c r="E45" s="3">
        <f t="shared" si="7"/>
        <v>2.6557632000000009</v>
      </c>
      <c r="F45" s="3">
        <f t="shared" si="7"/>
        <v>2.2602240000000005</v>
      </c>
      <c r="G45" s="3">
        <f t="shared" si="7"/>
        <v>1.1583648000000002</v>
      </c>
      <c r="H45" s="3">
        <f t="shared" si="7"/>
        <v>0.7628256000000001</v>
      </c>
      <c r="I45" s="3">
        <f t="shared" si="4"/>
        <v>0</v>
      </c>
    </row>
    <row r="46" spans="2:18" x14ac:dyDescent="0.3">
      <c r="B46" s="37" t="s">
        <v>31</v>
      </c>
      <c r="C46" s="3">
        <f t="shared" si="6"/>
        <v>15.009300000000001</v>
      </c>
      <c r="D46" s="3">
        <f t="shared" ref="D46:I46" si="8" xml:space="preserve"> D36 * $L36 * $D$2</f>
        <v>14.4207</v>
      </c>
      <c r="E46" s="3">
        <f t="shared" si="8"/>
        <v>11.183400000000002</v>
      </c>
      <c r="F46" s="3">
        <f t="shared" si="8"/>
        <v>9.81</v>
      </c>
      <c r="G46" s="3">
        <f t="shared" si="8"/>
        <v>5.9841000000000015</v>
      </c>
      <c r="H46" s="3">
        <f t="shared" si="8"/>
        <v>4.6107000000000005</v>
      </c>
      <c r="I46" s="3">
        <f t="shared" si="8"/>
        <v>1.9620000000000002</v>
      </c>
      <c r="K46" t="s">
        <v>51</v>
      </c>
    </row>
    <row r="47" spans="2:18" ht="28.8" x14ac:dyDescent="0.3">
      <c r="B47" s="22" t="s">
        <v>24</v>
      </c>
      <c r="C47" s="21">
        <f t="shared" ref="C47:I47" si="9">SUM(C40:C46)</f>
        <v>27.463487400000005</v>
      </c>
      <c r="D47" s="28">
        <f t="shared" si="9"/>
        <v>25.5240504</v>
      </c>
      <c r="E47" s="21">
        <f t="shared" si="9"/>
        <v>17.625038400000005</v>
      </c>
      <c r="F47" s="21">
        <f t="shared" si="9"/>
        <v>14.669481600000001</v>
      </c>
      <c r="G47" s="21">
        <f t="shared" si="9"/>
        <v>7.5380040000000017</v>
      </c>
      <c r="H47" s="21">
        <f t="shared" si="9"/>
        <v>5.3735256000000007</v>
      </c>
      <c r="I47" s="21">
        <f t="shared" si="9"/>
        <v>1.9620000000000002</v>
      </c>
      <c r="K47" t="s">
        <v>52</v>
      </c>
    </row>
    <row r="48" spans="2:18" x14ac:dyDescent="0.3">
      <c r="K48" t="s">
        <v>53</v>
      </c>
    </row>
    <row r="50" spans="1:11" x14ac:dyDescent="0.3">
      <c r="A50">
        <v>25369536593</v>
      </c>
    </row>
    <row r="52" spans="1:11" ht="28.8" x14ac:dyDescent="0.55000000000000004">
      <c r="B52" s="36" t="s">
        <v>57</v>
      </c>
    </row>
    <row r="53" spans="1:11" x14ac:dyDescent="0.3">
      <c r="B53" s="40"/>
      <c r="C53" s="41" t="s">
        <v>59</v>
      </c>
      <c r="D53" s="41" t="s">
        <v>60</v>
      </c>
      <c r="E53" s="41" t="s">
        <v>61</v>
      </c>
      <c r="F53" s="41" t="s">
        <v>62</v>
      </c>
      <c r="G53" s="41" t="s">
        <v>63</v>
      </c>
      <c r="H53" s="41" t="s">
        <v>65</v>
      </c>
      <c r="I53" s="41" t="s">
        <v>66</v>
      </c>
      <c r="J53" s="41" t="s">
        <v>67</v>
      </c>
      <c r="K53" s="41" t="s">
        <v>68</v>
      </c>
    </row>
    <row r="54" spans="1:11" x14ac:dyDescent="0.3">
      <c r="B54" s="40"/>
      <c r="C54" s="7" t="s">
        <v>11</v>
      </c>
      <c r="D54" s="7" t="s">
        <v>11</v>
      </c>
      <c r="E54" s="7" t="s">
        <v>11</v>
      </c>
      <c r="F54" s="7" t="s">
        <v>11</v>
      </c>
      <c r="G54" s="7" t="s">
        <v>64</v>
      </c>
      <c r="H54" s="7" t="s">
        <v>9</v>
      </c>
      <c r="I54" s="7" t="s">
        <v>9</v>
      </c>
      <c r="J54" s="7" t="s">
        <v>9</v>
      </c>
      <c r="K54" s="7" t="s">
        <v>9</v>
      </c>
    </row>
    <row r="55" spans="1:11" x14ac:dyDescent="0.3">
      <c r="B55" s="7" t="s">
        <v>58</v>
      </c>
      <c r="C55" s="45"/>
      <c r="D55" s="40"/>
      <c r="E55" s="40"/>
      <c r="F55" s="40"/>
      <c r="G55" s="40"/>
      <c r="H55" s="40"/>
      <c r="I55" s="40"/>
      <c r="J55" s="3">
        <f>SUM(L29:L34)</f>
        <v>5.7240000000000002</v>
      </c>
      <c r="K55" s="3">
        <f>SUM(L29:L34)</f>
        <v>5.7240000000000002</v>
      </c>
    </row>
    <row r="56" spans="1:11" x14ac:dyDescent="0.3">
      <c r="B56" s="7" t="s">
        <v>44</v>
      </c>
      <c r="C56" s="43">
        <f>SUM(M31:M32)</f>
        <v>0.23500000000000001</v>
      </c>
      <c r="D56" s="39">
        <v>0.05</v>
      </c>
      <c r="E56" s="39">
        <v>0.05</v>
      </c>
      <c r="F56" s="39">
        <v>7.0000000000000001E-3</v>
      </c>
      <c r="G56" s="39">
        <v>750</v>
      </c>
      <c r="H56" s="39">
        <f xml:space="preserve"> 2 * D56 * D56* F56* G56</f>
        <v>2.6250000000000009E-2</v>
      </c>
      <c r="I56" s="39">
        <f xml:space="preserve"> 4 * D56 * C56* F56* G56</f>
        <v>0.24675000000000005</v>
      </c>
      <c r="J56" s="39">
        <f>SUM(H56:I56)</f>
        <v>0.27300000000000008</v>
      </c>
      <c r="K56" s="39">
        <f>PRODUCT(C56:E56) * G56</f>
        <v>0.4406250000000001</v>
      </c>
    </row>
    <row r="57" spans="1:11" x14ac:dyDescent="0.3">
      <c r="B57" s="7" t="s">
        <v>45</v>
      </c>
      <c r="C57" s="42">
        <f>SUM(M33:M34)</f>
        <v>0.26500000000000001</v>
      </c>
      <c r="D57" s="3">
        <v>0.05</v>
      </c>
      <c r="E57" s="3">
        <v>0.05</v>
      </c>
      <c r="F57" s="3">
        <v>7.0000000000000001E-3</v>
      </c>
      <c r="G57" s="3">
        <v>750</v>
      </c>
      <c r="H57" s="3">
        <f t="shared" ref="H57:H58" si="10" xml:space="preserve"> 2 * D57 * D57* F57* G57</f>
        <v>2.6250000000000009E-2</v>
      </c>
      <c r="I57" s="3">
        <f t="shared" ref="I57:I58" si="11" xml:space="preserve"> 4 * D57 * C57* F57* G57</f>
        <v>0.27825</v>
      </c>
      <c r="J57" s="3">
        <f t="shared" ref="J57:J58" si="12">SUM(H57:I57)</f>
        <v>0.30449999999999999</v>
      </c>
      <c r="K57" s="3">
        <f t="shared" ref="K57:K58" si="13">PRODUCT(C57:E57) * G57</f>
        <v>0.49687500000000007</v>
      </c>
    </row>
    <row r="58" spans="1:11" x14ac:dyDescent="0.3">
      <c r="B58" s="7" t="s">
        <v>46</v>
      </c>
      <c r="C58" s="43">
        <f>M36</f>
        <v>0.1</v>
      </c>
      <c r="D58" s="39">
        <v>0.05</v>
      </c>
      <c r="E58" s="39">
        <v>0.05</v>
      </c>
      <c r="F58" s="39">
        <v>7.0000000000000001E-3</v>
      </c>
      <c r="G58" s="39">
        <v>750</v>
      </c>
      <c r="H58" s="39">
        <f t="shared" si="10"/>
        <v>2.6250000000000009E-2</v>
      </c>
      <c r="I58" s="39">
        <f t="shared" si="11"/>
        <v>0.10500000000000004</v>
      </c>
      <c r="J58" s="39">
        <f t="shared" si="12"/>
        <v>0.13125000000000003</v>
      </c>
      <c r="K58" s="39">
        <f t="shared" si="13"/>
        <v>0.18750000000000006</v>
      </c>
    </row>
    <row r="59" spans="1:11" x14ac:dyDescent="0.3">
      <c r="B59" s="7" t="s">
        <v>10</v>
      </c>
      <c r="C59" s="44"/>
      <c r="D59" s="44"/>
      <c r="E59" s="44"/>
      <c r="F59" s="44"/>
      <c r="G59" s="44"/>
      <c r="H59" s="44"/>
      <c r="I59" s="44"/>
      <c r="J59" s="44">
        <f xml:space="preserve"> SUM(J55:J58)</f>
        <v>6.4327499999999995</v>
      </c>
      <c r="K59" s="44">
        <f xml:space="preserve"> SUM(K55:K58)</f>
        <v>6.8490000000000002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Wolff</dc:creator>
  <cp:lastModifiedBy>Leo Wolff</cp:lastModifiedBy>
  <dcterms:created xsi:type="dcterms:W3CDTF">2022-10-09T12:28:44Z</dcterms:created>
  <dcterms:modified xsi:type="dcterms:W3CDTF">2022-11-29T16:55:25Z</dcterms:modified>
</cp:coreProperties>
</file>