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ink/ink6.xml" ContentType="application/inkml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omments3.xml" ContentType="application/vnd.openxmlformats-officedocument.spreadsheetml.comments+xml"/>
  <Override PartName="/xl/drawings/drawing13.xml" ContentType="application/vnd.openxmlformats-officedocument.drawing+xml"/>
  <Override PartName="/xl/comments4.xml" ContentType="application/vnd.openxmlformats-officedocument.spreadsheetml.comments+xml"/>
  <Override PartName="/xl/drawings/drawing14.xml" ContentType="application/vnd.openxmlformats-officedocument.drawing+xml"/>
  <Override PartName="/xl/comments5.xml" ContentType="application/vnd.openxmlformats-officedocument.spreadsheetml.comments+xml"/>
  <Override PartName="/xl/drawings/drawing15.xml" ContentType="application/vnd.openxmlformats-officedocument.drawing+xml"/>
  <Override PartName="/xl/comments6.xml" ContentType="application/vnd.openxmlformats-officedocument.spreadsheetml.comments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-100" yWindow="-100" windowWidth="20720" windowHeight="13280" tabRatio="870" firstSheet="15" activeTab="16"/>
  </bookViews>
  <sheets>
    <sheet name="TABLE OF CONTENTS" sheetId="32" r:id="rId1"/>
    <sheet name="Customization Services" sheetId="45" r:id="rId2"/>
    <sheet name="AM. BOUTIQUE T-300 100% COTTON" sheetId="2" r:id="rId3"/>
    <sheet name="TM PLUSH LUXURY DOBBY TOWEL" sheetId="1" r:id="rId4"/>
    <sheet name="THOMASTON T-180 WHITE &amp; BONE" sheetId="27" r:id="rId5"/>
    <sheet name="THOMASTON T-180 COLORS" sheetId="24" r:id="rId6"/>
    <sheet name="THOMASTON T-200 WHITE &amp; BONE" sheetId="6" r:id="rId7"/>
    <sheet name="ROYAL SUITE T-250 WHITE &amp; BONE" sheetId="8" r:id="rId8"/>
    <sheet name="ROYAL SUITE T-250 STRIPE WHITE" sheetId="26" r:id="rId9"/>
    <sheet name="ROYAL SUITE T-300 WHITE BLEND" sheetId="11" r:id="rId10"/>
    <sheet name="ROYAL SUITE T-310 STRIPE WHITE" sheetId="12" r:id="rId11"/>
    <sheet name="NEW ERA T-180 IMPORT WHITE" sheetId="21" r:id="rId12"/>
    <sheet name="THOM. CAM TOWELS WHITE &amp; BEIGE" sheetId="14" r:id="rId13"/>
    <sheet name="R.S. DOBBY TOWELS WHITE &amp; BEIGE" sheetId="16" r:id="rId14"/>
    <sheet name="ISLAND STRIPE POOL TOWELS" sheetId="18" r:id="rId15"/>
    <sheet name="DUVET COVERS" sheetId="19" r:id="rId16"/>
    <sheet name="PILLOW SHAMS" sheetId="20" r:id="rId17"/>
    <sheet name="HEALTHCARE ITEMS" sheetId="31" r:id="rId18"/>
    <sheet name="TOP SHEETS - TRIPLE SHEETING" sheetId="33" r:id="rId19"/>
    <sheet name="Summary List" sheetId="34" r:id="rId20"/>
    <sheet name="Mini Summary List" sheetId="37" r:id="rId21"/>
  </sheets>
  <definedNames>
    <definedName name="_xlnm.Print_Area" localSheetId="2">'AM. BOUTIQUE T-300 100% COTTON'!$A$1:$J$66</definedName>
    <definedName name="_xlnm.Print_Area" localSheetId="1">'Customization Services'!$B$1:$G$130</definedName>
    <definedName name="_xlnm.Print_Area" localSheetId="15">'DUVET COVERS'!$A$1:$J$57</definedName>
    <definedName name="_xlnm.Print_Area" localSheetId="17">'HEALTHCARE ITEMS'!$A$1:$J$69</definedName>
    <definedName name="_xlnm.Print_Area" localSheetId="14">'ISLAND STRIPE POOL TOWELS'!$A$1:$K$54</definedName>
    <definedName name="_xlnm.Print_Area" localSheetId="20">'Mini Summary List'!$B$1:$AH$63</definedName>
    <definedName name="_xlnm.Print_Area" localSheetId="11">'NEW ERA T-180 IMPORT WHITE'!$A$1:$K$86</definedName>
    <definedName name="_xlnm.Print_Area" localSheetId="16">'PILLOW SHAMS'!$A$1:$J$56</definedName>
    <definedName name="_xlnm.Print_Area" localSheetId="13">'R.S. DOBBY TOWELS WHITE &amp; BEIGE'!$A$1:$K$66</definedName>
    <definedName name="_xlnm.Print_Area" localSheetId="8">'ROYAL SUITE T-250 STRIPE WHITE'!$A$1:$J$67</definedName>
    <definedName name="_xlnm.Print_Area" localSheetId="7">'ROYAL SUITE T-250 WHITE &amp; BONE'!$A$1:$J$92</definedName>
    <definedName name="_xlnm.Print_Area" localSheetId="9">'ROYAL SUITE T-300 WHITE BLEND'!$A$1:$J$64</definedName>
    <definedName name="_xlnm.Print_Area" localSheetId="10">'ROYAL SUITE T-310 STRIPE WHITE'!$A$1:$J$77</definedName>
    <definedName name="_xlnm.Print_Area" localSheetId="0">'TABLE OF CONTENTS'!$A$1:$J$87</definedName>
    <definedName name="_xlnm.Print_Area" localSheetId="12">'THOM. CAM TOWELS WHITE &amp; BEIGE'!$A$1:$K$60</definedName>
    <definedName name="_xlnm.Print_Area" localSheetId="5">'THOMASTON T-180 COLORS'!$A$1:$J$116</definedName>
    <definedName name="_xlnm.Print_Area" localSheetId="4">'THOMASTON T-180 WHITE &amp; BONE'!$A$1:$K$125</definedName>
    <definedName name="_xlnm.Print_Area" localSheetId="6">'THOMASTON T-200 WHITE &amp; BONE'!$A$1:$K$130</definedName>
    <definedName name="_xlnm.Print_Area" localSheetId="3">'TM PLUSH LUXURY DOBBY TOWEL'!$A$1:$J$60</definedName>
    <definedName name="_xlnm.Print_Area" localSheetId="18">'TOP SHEETS - TRIPLE SHEETING'!$A$1:$J$63</definedName>
    <definedName name="_xlnm.Print_Titles" localSheetId="1">'Customization Services'!$1:$8</definedName>
    <definedName name="_xlnm.Print_Titles" localSheetId="17">'HEALTHCARE ITEMS'!$1:$17</definedName>
    <definedName name="_xlnm.Print_Titles" localSheetId="20">'Mini Summary List'!$1:$2</definedName>
    <definedName name="_xlnm.Print_Titles" localSheetId="11">'NEW ERA T-180 IMPORT WHITE'!$1:$16</definedName>
    <definedName name="_xlnm.Print_Titles" localSheetId="7">'ROYAL SUITE T-250 WHITE &amp; BONE'!$1:$16</definedName>
    <definedName name="_xlnm.Print_Titles" localSheetId="9">'ROYAL SUITE T-300 WHITE BLEND'!$1:$14</definedName>
    <definedName name="_xlnm.Print_Titles" localSheetId="10">'ROYAL SUITE T-310 STRIPE WHITE'!$1:$14</definedName>
    <definedName name="_xlnm.Print_Titles" localSheetId="19">'Summary List'!$1:$3</definedName>
    <definedName name="_xlnm.Print_Titles" localSheetId="5">'THOMASTON T-180 COLORS'!$1:$16</definedName>
    <definedName name="_xlnm.Print_Titles" localSheetId="4">'THOMASTON T-180 WHITE &amp; BONE'!$1:$16</definedName>
    <definedName name="_xlnm.Print_Titles" localSheetId="6">'THOMASTON T-200 WHITE &amp; BONE'!$1:$16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9" i="33" l="1"/>
  <c r="L39" i="33"/>
  <c r="K40" i="33"/>
  <c r="L40" i="33"/>
  <c r="K38" i="33"/>
  <c r="L38" i="33" s="1"/>
  <c r="K31" i="33"/>
  <c r="L31" i="33"/>
  <c r="K32" i="33"/>
  <c r="L32" i="33"/>
  <c r="L30" i="33"/>
  <c r="K30" i="33"/>
  <c r="K45" i="31"/>
  <c r="L45" i="31" s="1"/>
  <c r="K36" i="31"/>
  <c r="L36" i="31" s="1"/>
  <c r="L27" i="31"/>
  <c r="K27" i="31"/>
  <c r="K26" i="31"/>
  <c r="L26" i="31" s="1"/>
  <c r="L25" i="31"/>
  <c r="K25" i="31"/>
  <c r="K32" i="20"/>
  <c r="L32" i="20" s="1"/>
  <c r="K33" i="20"/>
  <c r="L33" i="20"/>
  <c r="K31" i="20"/>
  <c r="L31" i="20" s="1"/>
  <c r="K23" i="20"/>
  <c r="L23" i="20" s="1"/>
  <c r="K24" i="20"/>
  <c r="L24" i="20" s="1"/>
  <c r="L22" i="20"/>
  <c r="K22" i="20"/>
  <c r="K32" i="19"/>
  <c r="L32" i="19" s="1"/>
  <c r="K33" i="19"/>
  <c r="L33" i="19"/>
  <c r="K34" i="19"/>
  <c r="L34" i="19" s="1"/>
  <c r="K31" i="19"/>
  <c r="L31" i="19" s="1"/>
  <c r="K23" i="19"/>
  <c r="L23" i="19" s="1"/>
  <c r="K24" i="19"/>
  <c r="L24" i="19" s="1"/>
  <c r="L22" i="19"/>
  <c r="K22" i="19"/>
  <c r="K31" i="18"/>
  <c r="L31" i="18" s="1"/>
  <c r="K28" i="18"/>
  <c r="L28" i="18" s="1"/>
  <c r="L25" i="18"/>
  <c r="K25" i="18"/>
  <c r="K43" i="16"/>
  <c r="L43" i="16" s="1"/>
  <c r="K42" i="16"/>
  <c r="L42" i="16" s="1"/>
  <c r="K41" i="16"/>
  <c r="L41" i="16" s="1"/>
  <c r="K40" i="16"/>
  <c r="L40" i="16" s="1"/>
  <c r="K39" i="16"/>
  <c r="L39" i="16" s="1"/>
  <c r="L34" i="16"/>
  <c r="K34" i="16"/>
  <c r="K33" i="16"/>
  <c r="L33" i="16"/>
  <c r="L32" i="16"/>
  <c r="K32" i="16"/>
  <c r="L31" i="16"/>
  <c r="K31" i="16"/>
  <c r="K30" i="16"/>
  <c r="L30" i="16" s="1"/>
  <c r="L29" i="16"/>
  <c r="K29" i="16"/>
  <c r="K37" i="14"/>
  <c r="L37" i="14" s="1"/>
  <c r="K36" i="14"/>
  <c r="L36" i="14" s="1"/>
  <c r="L35" i="14"/>
  <c r="K35" i="14"/>
  <c r="K34" i="14"/>
  <c r="L34" i="14" s="1"/>
  <c r="K29" i="14"/>
  <c r="L29" i="14" s="1"/>
  <c r="L28" i="14"/>
  <c r="K28" i="14"/>
  <c r="K27" i="14"/>
  <c r="L27" i="14" s="1"/>
  <c r="L26" i="14"/>
  <c r="K26" i="14"/>
  <c r="K25" i="14"/>
  <c r="L25" i="14" s="1"/>
  <c r="L24" i="14"/>
  <c r="K24" i="14"/>
  <c r="K61" i="21" l="1"/>
  <c r="L61" i="21" s="1"/>
  <c r="K62" i="21"/>
  <c r="L62" i="21"/>
  <c r="K60" i="21"/>
  <c r="L60" i="21" s="1"/>
  <c r="K52" i="21"/>
  <c r="L52" i="21"/>
  <c r="K53" i="21"/>
  <c r="L53" i="21"/>
  <c r="K54" i="21"/>
  <c r="L54" i="21"/>
  <c r="K55" i="21"/>
  <c r="L55" i="21"/>
  <c r="K56" i="21"/>
  <c r="L56" i="21"/>
  <c r="K51" i="21"/>
  <c r="L51" i="21" s="1"/>
  <c r="K47" i="21"/>
  <c r="L47" i="21" s="1"/>
  <c r="K46" i="21"/>
  <c r="L46" i="21"/>
  <c r="K35" i="21"/>
  <c r="L35" i="21" s="1"/>
  <c r="K36" i="21"/>
  <c r="L36" i="21"/>
  <c r="K37" i="21"/>
  <c r="L37" i="21" s="1"/>
  <c r="K38" i="21"/>
  <c r="L38" i="21"/>
  <c r="K39" i="21"/>
  <c r="L39" i="21" s="1"/>
  <c r="K40" i="21"/>
  <c r="L40" i="21"/>
  <c r="K41" i="21"/>
  <c r="L41" i="21" s="1"/>
  <c r="K42" i="21"/>
  <c r="L42" i="21"/>
  <c r="K34" i="21"/>
  <c r="L34" i="21" s="1"/>
  <c r="K30" i="21"/>
  <c r="L30" i="21" s="1"/>
  <c r="L29" i="21"/>
  <c r="K29" i="21"/>
  <c r="K24" i="21"/>
  <c r="L24" i="21" s="1"/>
  <c r="K25" i="21"/>
  <c r="L25" i="21"/>
  <c r="L23" i="21"/>
  <c r="K23" i="21"/>
  <c r="K53" i="12"/>
  <c r="L53" i="12" s="1"/>
  <c r="K54" i="12"/>
  <c r="L54" i="12"/>
  <c r="L52" i="12"/>
  <c r="K52" i="12"/>
  <c r="K46" i="12"/>
  <c r="L46" i="12" s="1"/>
  <c r="K47" i="12"/>
  <c r="L47" i="12"/>
  <c r="K48" i="12"/>
  <c r="L48" i="12" s="1"/>
  <c r="L45" i="12"/>
  <c r="K45" i="12"/>
  <c r="K40" i="12"/>
  <c r="L40" i="12" s="1"/>
  <c r="K41" i="12"/>
  <c r="L41" i="12"/>
  <c r="K39" i="12"/>
  <c r="L39" i="12" s="1"/>
  <c r="K34" i="12"/>
  <c r="L34" i="12" s="1"/>
  <c r="K35" i="12"/>
  <c r="L35" i="12"/>
  <c r="L33" i="12"/>
  <c r="K33" i="12"/>
  <c r="K28" i="12"/>
  <c r="L28" i="12" s="1"/>
  <c r="K29" i="12"/>
  <c r="L29" i="12"/>
  <c r="L27" i="12"/>
  <c r="K27" i="12"/>
  <c r="K40" i="11"/>
  <c r="L40" i="11" s="1"/>
  <c r="K41" i="11"/>
  <c r="L41" i="11"/>
  <c r="K39" i="11"/>
  <c r="L39" i="11" s="1"/>
  <c r="K34" i="11"/>
  <c r="L34" i="11"/>
  <c r="K35" i="11"/>
  <c r="L35" i="11"/>
  <c r="L33" i="11"/>
  <c r="K33" i="11"/>
  <c r="K28" i="11"/>
  <c r="L28" i="11"/>
  <c r="K29" i="11"/>
  <c r="L29" i="11"/>
  <c r="L27" i="11"/>
  <c r="K27" i="11"/>
  <c r="K42" i="26"/>
  <c r="L42" i="26" s="1"/>
  <c r="K43" i="26"/>
  <c r="L43" i="26"/>
  <c r="K44" i="26"/>
  <c r="L44" i="26" s="1"/>
  <c r="K41" i="26"/>
  <c r="L41" i="26" s="1"/>
  <c r="K34" i="26"/>
  <c r="L34" i="26" s="1"/>
  <c r="K35" i="26"/>
  <c r="L35" i="26"/>
  <c r="K36" i="26"/>
  <c r="L36" i="26" s="1"/>
  <c r="K37" i="26"/>
  <c r="L37" i="26"/>
  <c r="L33" i="26"/>
  <c r="K33" i="26"/>
  <c r="K28" i="26"/>
  <c r="L28" i="26" s="1"/>
  <c r="K29" i="26"/>
  <c r="L29" i="26"/>
  <c r="L27" i="26"/>
  <c r="K27" i="26"/>
  <c r="K68" i="8"/>
  <c r="L68" i="8" s="1"/>
  <c r="K69" i="8"/>
  <c r="L69" i="8"/>
  <c r="K67" i="8"/>
  <c r="L67" i="8" s="1"/>
  <c r="K63" i="8"/>
  <c r="L63" i="8" s="1"/>
  <c r="K64" i="8"/>
  <c r="L64" i="8"/>
  <c r="K62" i="8"/>
  <c r="L62" i="8" s="1"/>
  <c r="K59" i="8"/>
  <c r="L59" i="8" s="1"/>
  <c r="L58" i="8"/>
  <c r="K58" i="8"/>
  <c r="K44" i="8"/>
  <c r="L44" i="8"/>
  <c r="K45" i="8"/>
  <c r="L45" i="8"/>
  <c r="K46" i="8"/>
  <c r="L46" i="8"/>
  <c r="K47" i="8"/>
  <c r="L47" i="8"/>
  <c r="K48" i="8"/>
  <c r="L48" i="8"/>
  <c r="K49" i="8"/>
  <c r="L49" i="8"/>
  <c r="K50" i="8"/>
  <c r="L50" i="8"/>
  <c r="K51" i="8"/>
  <c r="L51" i="8"/>
  <c r="K52" i="8"/>
  <c r="L52" i="8"/>
  <c r="K53" i="8"/>
  <c r="L53" i="8"/>
  <c r="L43" i="8"/>
  <c r="K43" i="8"/>
  <c r="K33" i="8"/>
  <c r="L33" i="8" s="1"/>
  <c r="K34" i="8"/>
  <c r="L34" i="8"/>
  <c r="K35" i="8"/>
  <c r="L35" i="8" s="1"/>
  <c r="K36" i="8"/>
  <c r="L36" i="8"/>
  <c r="K37" i="8"/>
  <c r="L37" i="8" s="1"/>
  <c r="K38" i="8"/>
  <c r="L38" i="8"/>
  <c r="K39" i="8"/>
  <c r="L39" i="8" s="1"/>
  <c r="K40" i="8"/>
  <c r="L40" i="8"/>
  <c r="L32" i="8"/>
  <c r="K32" i="8"/>
  <c r="K28" i="8"/>
  <c r="L28" i="8" s="1"/>
  <c r="K29" i="8"/>
  <c r="L29" i="8"/>
  <c r="L27" i="8"/>
  <c r="K27" i="8"/>
  <c r="K102" i="6"/>
  <c r="L102" i="6" s="1"/>
  <c r="K103" i="6"/>
  <c r="L103" i="6"/>
  <c r="K104" i="6"/>
  <c r="L104" i="6" s="1"/>
  <c r="K105" i="6"/>
  <c r="L105" i="6"/>
  <c r="K106" i="6"/>
  <c r="L106" i="6" s="1"/>
  <c r="K101" i="6"/>
  <c r="L101" i="6" s="1"/>
  <c r="K93" i="6"/>
  <c r="L93" i="6" s="1"/>
  <c r="K94" i="6"/>
  <c r="L94" i="6"/>
  <c r="K95" i="6"/>
  <c r="L95" i="6" s="1"/>
  <c r="K96" i="6"/>
  <c r="L96" i="6"/>
  <c r="K97" i="6"/>
  <c r="L97" i="6" s="1"/>
  <c r="K92" i="6"/>
  <c r="L92" i="6" s="1"/>
  <c r="K87" i="6"/>
  <c r="L87" i="6" s="1"/>
  <c r="K88" i="6"/>
  <c r="L88" i="6"/>
  <c r="K86" i="6"/>
  <c r="L86" i="6" s="1"/>
  <c r="K80" i="6"/>
  <c r="L80" i="6" s="1"/>
  <c r="K81" i="6"/>
  <c r="L81" i="6"/>
  <c r="L79" i="6"/>
  <c r="K79" i="6"/>
  <c r="K74" i="6"/>
  <c r="L74" i="6" s="1"/>
  <c r="K75" i="6"/>
  <c r="L75" i="6"/>
  <c r="L73" i="6"/>
  <c r="K73" i="6"/>
  <c r="K70" i="6"/>
  <c r="L70" i="6" s="1"/>
  <c r="K69" i="6"/>
  <c r="L69" i="6" s="1"/>
  <c r="K68" i="6"/>
  <c r="L68" i="6" s="1"/>
  <c r="K67" i="6"/>
  <c r="L67" i="6" s="1"/>
  <c r="K66" i="6"/>
  <c r="L66" i="6" s="1"/>
  <c r="K65" i="6"/>
  <c r="L65" i="6" s="1"/>
  <c r="K64" i="6"/>
  <c r="L64" i="6" s="1"/>
  <c r="K63" i="6"/>
  <c r="L63" i="6" s="1"/>
  <c r="K62" i="6"/>
  <c r="L62" i="6" s="1"/>
  <c r="K61" i="6"/>
  <c r="L61" i="6" s="1"/>
  <c r="K60" i="6"/>
  <c r="L60" i="6" s="1"/>
  <c r="K59" i="6"/>
  <c r="L59" i="6" s="1"/>
  <c r="K58" i="6"/>
  <c r="L58" i="6" s="1"/>
  <c r="K57" i="6"/>
  <c r="L57" i="6" s="1"/>
  <c r="K56" i="6"/>
  <c r="L56" i="6" s="1"/>
  <c r="K50" i="6"/>
  <c r="L50" i="6" s="1"/>
  <c r="K51" i="6"/>
  <c r="L51" i="6"/>
  <c r="K52" i="6"/>
  <c r="L52" i="6"/>
  <c r="K53" i="6"/>
  <c r="L53" i="6"/>
  <c r="K49" i="6"/>
  <c r="L49" i="6" s="1"/>
  <c r="K30" i="6"/>
  <c r="L30" i="6"/>
  <c r="K31" i="6"/>
  <c r="L31" i="6"/>
  <c r="K32" i="6"/>
  <c r="L32" i="6"/>
  <c r="K33" i="6"/>
  <c r="L33" i="6"/>
  <c r="K34" i="6"/>
  <c r="L34" i="6"/>
  <c r="K35" i="6"/>
  <c r="L35" i="6"/>
  <c r="K36" i="6"/>
  <c r="L36" i="6"/>
  <c r="K37" i="6"/>
  <c r="L37" i="6"/>
  <c r="K38" i="6"/>
  <c r="L38" i="6"/>
  <c r="K39" i="6"/>
  <c r="L39" i="6"/>
  <c r="K40" i="6"/>
  <c r="L40" i="6"/>
  <c r="K41" i="6"/>
  <c r="L41" i="6"/>
  <c r="K42" i="6"/>
  <c r="L42" i="6"/>
  <c r="K43" i="6"/>
  <c r="L43" i="6"/>
  <c r="K44" i="6"/>
  <c r="L44" i="6"/>
  <c r="K45" i="6"/>
  <c r="L45" i="6"/>
  <c r="K46" i="6"/>
  <c r="L46" i="6"/>
  <c r="L29" i="6"/>
  <c r="K29" i="6"/>
  <c r="K24" i="6"/>
  <c r="L24" i="6" s="1"/>
  <c r="K25" i="6"/>
  <c r="L25" i="6"/>
  <c r="K26" i="6"/>
  <c r="L26" i="6" s="1"/>
  <c r="L23" i="6"/>
  <c r="K23" i="6"/>
  <c r="K93" i="24"/>
  <c r="L93" i="24" s="1"/>
  <c r="K92" i="24"/>
  <c r="L92" i="24" s="1"/>
  <c r="K90" i="24"/>
  <c r="L90" i="24" s="1"/>
  <c r="K89" i="24"/>
  <c r="L89" i="24" s="1"/>
  <c r="K88" i="24"/>
  <c r="L88" i="24" s="1"/>
  <c r="K87" i="24"/>
  <c r="L87" i="24" s="1"/>
  <c r="K86" i="24"/>
  <c r="L86" i="24" s="1"/>
  <c r="K85" i="24"/>
  <c r="L85" i="24" s="1"/>
  <c r="K84" i="24"/>
  <c r="L84" i="24" s="1"/>
  <c r="K81" i="24"/>
  <c r="L81" i="24" s="1"/>
  <c r="K80" i="24"/>
  <c r="L80" i="24" s="1"/>
  <c r="K79" i="24"/>
  <c r="L79" i="24" s="1"/>
  <c r="K78" i="24"/>
  <c r="L78" i="24" s="1"/>
  <c r="K77" i="24"/>
  <c r="L77" i="24" s="1"/>
  <c r="K76" i="24"/>
  <c r="L76" i="24" s="1"/>
  <c r="K73" i="24"/>
  <c r="L73" i="24" s="1"/>
  <c r="K72" i="24"/>
  <c r="L72" i="24" s="1"/>
  <c r="K67" i="24"/>
  <c r="L67" i="24" s="1"/>
  <c r="K66" i="24"/>
  <c r="L66" i="24" s="1"/>
  <c r="K65" i="24"/>
  <c r="L65" i="24" s="1"/>
  <c r="K64" i="24"/>
  <c r="L64" i="24" s="1"/>
  <c r="K63" i="24"/>
  <c r="L63" i="24" s="1"/>
  <c r="K62" i="24"/>
  <c r="L62" i="24" s="1"/>
  <c r="K61" i="24"/>
  <c r="L61" i="24" s="1"/>
  <c r="K58" i="24"/>
  <c r="L58" i="24" s="1"/>
  <c r="K57" i="24"/>
  <c r="L57" i="24" s="1"/>
  <c r="K56" i="24"/>
  <c r="L56" i="24" s="1"/>
  <c r="K55" i="24"/>
  <c r="L55" i="24" s="1"/>
  <c r="K54" i="24"/>
  <c r="L54" i="24" s="1"/>
  <c r="K53" i="24"/>
  <c r="L53" i="24" s="1"/>
  <c r="L50" i="24"/>
  <c r="K50" i="24"/>
  <c r="K49" i="24"/>
  <c r="L49" i="24" s="1"/>
  <c r="K44" i="24"/>
  <c r="L44" i="24" s="1"/>
  <c r="K43" i="24"/>
  <c r="L43" i="24" s="1"/>
  <c r="K42" i="24"/>
  <c r="L42" i="24" s="1"/>
  <c r="K41" i="24"/>
  <c r="L41" i="24" s="1"/>
  <c r="K40" i="24"/>
  <c r="L40" i="24" s="1"/>
  <c r="K39" i="24"/>
  <c r="L39" i="24" s="1"/>
  <c r="K38" i="24"/>
  <c r="L38" i="24" s="1"/>
  <c r="K37" i="24"/>
  <c r="L37" i="24" s="1"/>
  <c r="K36" i="24"/>
  <c r="L36" i="24" s="1"/>
  <c r="K35" i="24"/>
  <c r="L35" i="24" s="1"/>
  <c r="L28" i="24"/>
  <c r="L29" i="24"/>
  <c r="L30" i="24"/>
  <c r="L31" i="24"/>
  <c r="L32" i="24"/>
  <c r="K28" i="24"/>
  <c r="K29" i="24"/>
  <c r="K30" i="24"/>
  <c r="K31" i="24"/>
  <c r="K32" i="24"/>
  <c r="L24" i="24"/>
  <c r="K24" i="24"/>
  <c r="K33" i="2"/>
  <c r="L33" i="2" s="1"/>
  <c r="K38" i="1"/>
  <c r="K37" i="1"/>
  <c r="K36" i="1"/>
  <c r="K35" i="1"/>
  <c r="K34" i="1"/>
  <c r="K27" i="24"/>
  <c r="L27" i="24"/>
  <c r="L23" i="24"/>
  <c r="K23" i="24"/>
  <c r="N92" i="27"/>
  <c r="K39" i="2"/>
  <c r="M88" i="27"/>
  <c r="N88" i="27"/>
  <c r="M89" i="27"/>
  <c r="N89" i="27"/>
  <c r="M90" i="27"/>
  <c r="N90" i="27"/>
  <c r="M91" i="27"/>
  <c r="N91" i="27"/>
  <c r="M92" i="27"/>
  <c r="M93" i="27"/>
  <c r="N93" i="27"/>
  <c r="M94" i="27"/>
  <c r="N94" i="27"/>
  <c r="M95" i="27"/>
  <c r="N95" i="27"/>
  <c r="M96" i="27"/>
  <c r="N96" i="27" s="1"/>
  <c r="M97" i="27"/>
  <c r="N97" i="27"/>
  <c r="M98" i="27"/>
  <c r="N98" i="27"/>
  <c r="M99" i="27"/>
  <c r="N99" i="27"/>
  <c r="M100" i="27"/>
  <c r="N100" i="27"/>
  <c r="M101" i="27"/>
  <c r="N101" i="27"/>
  <c r="M87" i="27"/>
  <c r="N87" i="27" s="1"/>
  <c r="M74" i="27"/>
  <c r="N74" i="27"/>
  <c r="M75" i="27"/>
  <c r="N75" i="27"/>
  <c r="M76" i="27"/>
  <c r="N76" i="27"/>
  <c r="M77" i="27"/>
  <c r="N77" i="27"/>
  <c r="M78" i="27"/>
  <c r="N78" i="27"/>
  <c r="M79" i="27"/>
  <c r="N79" i="27"/>
  <c r="M80" i="27"/>
  <c r="N80" i="27"/>
  <c r="M81" i="27"/>
  <c r="N81" i="27"/>
  <c r="M82" i="27"/>
  <c r="N82" i="27"/>
  <c r="M83" i="27"/>
  <c r="N83" i="27"/>
  <c r="M84" i="27"/>
  <c r="N84" i="27"/>
  <c r="N73" i="27"/>
  <c r="M73" i="27"/>
  <c r="M70" i="27"/>
  <c r="N70" i="27" s="1"/>
  <c r="M69" i="27"/>
  <c r="N69" i="27" s="1"/>
  <c r="M68" i="27"/>
  <c r="N68" i="27" s="1"/>
  <c r="M49" i="27"/>
  <c r="N49" i="27"/>
  <c r="M50" i="27"/>
  <c r="N50" i="27"/>
  <c r="M51" i="27"/>
  <c r="N51" i="27"/>
  <c r="M52" i="27"/>
  <c r="N52" i="27"/>
  <c r="M53" i="27"/>
  <c r="N53" i="27"/>
  <c r="M54" i="27"/>
  <c r="N54" i="27"/>
  <c r="M55" i="27"/>
  <c r="N55" i="27"/>
  <c r="M56" i="27"/>
  <c r="N56" i="27"/>
  <c r="M57" i="27"/>
  <c r="N57" i="27"/>
  <c r="M58" i="27"/>
  <c r="N58" i="27"/>
  <c r="M59" i="27"/>
  <c r="N59" i="27"/>
  <c r="M60" i="27"/>
  <c r="N60" i="27"/>
  <c r="M61" i="27"/>
  <c r="N61" i="27"/>
  <c r="M62" i="27"/>
  <c r="N62" i="27"/>
  <c r="M63" i="27"/>
  <c r="N63" i="27"/>
  <c r="M48" i="27"/>
  <c r="N48" i="27" s="1"/>
  <c r="M30" i="27"/>
  <c r="N30" i="27"/>
  <c r="M31" i="27"/>
  <c r="N31" i="27"/>
  <c r="M32" i="27"/>
  <c r="N32" i="27"/>
  <c r="M33" i="27"/>
  <c r="N33" i="27"/>
  <c r="M34" i="27"/>
  <c r="N34" i="27"/>
  <c r="M35" i="27"/>
  <c r="N35" i="27"/>
  <c r="M36" i="27"/>
  <c r="N36" i="27"/>
  <c r="M37" i="27"/>
  <c r="N37" i="27"/>
  <c r="M38" i="27"/>
  <c r="N38" i="27"/>
  <c r="M39" i="27"/>
  <c r="N39" i="27"/>
  <c r="M40" i="27"/>
  <c r="N40" i="27"/>
  <c r="M41" i="27"/>
  <c r="N41" i="27"/>
  <c r="M42" i="27"/>
  <c r="N42" i="27"/>
  <c r="M43" i="27"/>
  <c r="N43" i="27"/>
  <c r="M44" i="27"/>
  <c r="N44" i="27"/>
  <c r="M45" i="27"/>
  <c r="N45" i="27"/>
  <c r="M29" i="27"/>
  <c r="N29" i="27" s="1"/>
  <c r="M24" i="27"/>
  <c r="N24" i="27"/>
  <c r="M25" i="27"/>
  <c r="N25" i="27"/>
  <c r="M26" i="27"/>
  <c r="N26" i="27"/>
  <c r="N23" i="27"/>
  <c r="M23" i="27"/>
  <c r="L23" i="27"/>
  <c r="L35" i="1"/>
  <c r="L36" i="1"/>
  <c r="L37" i="1"/>
  <c r="L38" i="1"/>
  <c r="L34" i="1"/>
  <c r="K35" i="2"/>
  <c r="K43" i="2"/>
  <c r="L43" i="2"/>
  <c r="L42" i="2"/>
  <c r="K42" i="2"/>
  <c r="L39" i="2"/>
  <c r="K38" i="2"/>
  <c r="L38" i="2" s="1"/>
  <c r="K34" i="2"/>
  <c r="L34" i="2"/>
  <c r="L35" i="2"/>
  <c r="I41" i="26" l="1"/>
  <c r="I33" i="26"/>
  <c r="E41" i="26"/>
  <c r="E33" i="26"/>
  <c r="AD18" i="37"/>
  <c r="AD8" i="37"/>
  <c r="AH46" i="37"/>
  <c r="AH45" i="37"/>
  <c r="AH38" i="37"/>
  <c r="AH41" i="37"/>
  <c r="AH44" i="37"/>
  <c r="AH34" i="37"/>
  <c r="AH12" i="37"/>
  <c r="AH7" i="37"/>
  <c r="AH33" i="37"/>
  <c r="AH11" i="37"/>
  <c r="AH6" i="37"/>
  <c r="AH32" i="37"/>
  <c r="AH10" i="37"/>
  <c r="AH5" i="37"/>
  <c r="AH23" i="37"/>
  <c r="AH17" i="37"/>
  <c r="AH29" i="37"/>
  <c r="AH22" i="37"/>
  <c r="AH16" i="37"/>
  <c r="AH28" i="37"/>
  <c r="AH21" i="37"/>
  <c r="AH15" i="37"/>
  <c r="AH27" i="37"/>
  <c r="AH20" i="37"/>
  <c r="S63" i="37"/>
  <c r="S61" i="37"/>
  <c r="S55" i="37"/>
  <c r="X63" i="37"/>
  <c r="S60" i="37"/>
  <c r="S54" i="37"/>
  <c r="X62" i="37"/>
  <c r="S59" i="37"/>
  <c r="S53" i="37"/>
  <c r="X61" i="37"/>
  <c r="S58" i="37"/>
  <c r="S50" i="37"/>
  <c r="Q63" i="37"/>
  <c r="Q55" i="37"/>
  <c r="X58" i="37"/>
  <c r="Q62" i="37"/>
  <c r="Q54" i="37"/>
  <c r="X57" i="37"/>
  <c r="Q61" i="37"/>
  <c r="Q53" i="37"/>
  <c r="X56" i="37"/>
  <c r="Q60" i="37"/>
  <c r="Q52" i="37"/>
  <c r="X55" i="37"/>
  <c r="Q59" i="37"/>
  <c r="Q51" i="37"/>
  <c r="X54" i="37"/>
  <c r="Q58" i="37"/>
  <c r="Q50" i="37"/>
  <c r="X19" i="37"/>
  <c r="X24" i="37"/>
  <c r="X27" i="37"/>
  <c r="X26" i="37"/>
  <c r="X15" i="37"/>
  <c r="X13" i="37"/>
  <c r="X11" i="37"/>
  <c r="X9" i="37"/>
  <c r="E53" i="8"/>
  <c r="I53" i="8"/>
  <c r="E51" i="8"/>
  <c r="I51" i="8"/>
  <c r="E49" i="8"/>
  <c r="I49" i="8"/>
  <c r="E39" i="8"/>
  <c r="I39" i="8"/>
  <c r="E37" i="8"/>
  <c r="I37" i="8"/>
  <c r="E35" i="8"/>
  <c r="I35" i="8"/>
  <c r="E44" i="8"/>
  <c r="I44" i="8"/>
  <c r="E33" i="8"/>
  <c r="I33" i="8"/>
  <c r="E33" i="16" l="1"/>
  <c r="E32" i="16"/>
  <c r="I33" i="16" l="1"/>
  <c r="D2" i="37"/>
  <c r="X2" i="37" s="1"/>
  <c r="X51" i="37" l="1"/>
  <c r="X50" i="37"/>
  <c r="X48" i="37"/>
  <c r="X47" i="37"/>
  <c r="X46" i="37"/>
  <c r="X45" i="37"/>
  <c r="X44" i="37"/>
  <c r="AD28" i="37"/>
  <c r="AD25" i="37"/>
  <c r="AD23" i="37"/>
  <c r="AD16" i="37"/>
  <c r="AD14" i="37"/>
  <c r="AD12" i="37"/>
  <c r="AD10" i="37"/>
  <c r="AD7" i="37"/>
  <c r="AD6" i="37"/>
  <c r="AD5" i="37"/>
  <c r="AD41" i="37"/>
  <c r="AD40" i="37"/>
  <c r="AD39" i="37"/>
  <c r="AD37" i="37"/>
  <c r="AD36" i="37"/>
  <c r="AD35" i="37"/>
  <c r="AD34" i="37"/>
  <c r="AD33" i="37"/>
  <c r="AD32" i="37"/>
  <c r="Z22" i="37"/>
  <c r="Z21" i="37"/>
  <c r="Z20" i="37"/>
  <c r="Z14" i="37"/>
  <c r="Z12" i="37"/>
  <c r="Z10" i="37"/>
  <c r="Z7" i="37"/>
  <c r="Z5" i="37"/>
  <c r="X41" i="37"/>
  <c r="X40" i="37"/>
  <c r="X39" i="37"/>
  <c r="X37" i="37"/>
  <c r="X36" i="37"/>
  <c r="X35" i="37"/>
  <c r="X34" i="37"/>
  <c r="X33" i="37"/>
  <c r="X32" i="37"/>
  <c r="X28" i="37"/>
  <c r="X25" i="37"/>
  <c r="X23" i="37"/>
  <c r="X22" i="37"/>
  <c r="X21" i="37"/>
  <c r="X20" i="37"/>
  <c r="X18" i="37"/>
  <c r="X16" i="37"/>
  <c r="X14" i="37"/>
  <c r="X12" i="37"/>
  <c r="X10" i="37"/>
  <c r="X8" i="37"/>
  <c r="X7" i="37"/>
  <c r="X6" i="37"/>
  <c r="X5" i="37"/>
  <c r="S46" i="37"/>
  <c r="S44" i="37"/>
  <c r="S42" i="37"/>
  <c r="S39" i="37"/>
  <c r="S37" i="37"/>
  <c r="S35" i="37"/>
  <c r="S24" i="37"/>
  <c r="S22" i="37"/>
  <c r="S20" i="37"/>
  <c r="S18" i="37"/>
  <c r="S16" i="37"/>
  <c r="S14" i="37"/>
  <c r="S8" i="37"/>
  <c r="S7" i="37"/>
  <c r="S6" i="37"/>
  <c r="Q47" i="37"/>
  <c r="Q46" i="37"/>
  <c r="Q45" i="37"/>
  <c r="Q44" i="37"/>
  <c r="Q43" i="37"/>
  <c r="Q42" i="37"/>
  <c r="Q41" i="37"/>
  <c r="Q40" i="37"/>
  <c r="Q39" i="37"/>
  <c r="Q38" i="37"/>
  <c r="Q37" i="37"/>
  <c r="Q36" i="37"/>
  <c r="Q35" i="37"/>
  <c r="Q34" i="37"/>
  <c r="Q33" i="37"/>
  <c r="Q32" i="37"/>
  <c r="Q31" i="37"/>
  <c r="Q30" i="37"/>
  <c r="Q29" i="37"/>
  <c r="Q28" i="37"/>
  <c r="Q26" i="37"/>
  <c r="Q25" i="37"/>
  <c r="Q24" i="37"/>
  <c r="Q23" i="37"/>
  <c r="Q22" i="37"/>
  <c r="Q21" i="37"/>
  <c r="Q20" i="37"/>
  <c r="Q19" i="37"/>
  <c r="Q18" i="37"/>
  <c r="Q17" i="37"/>
  <c r="Q16" i="37"/>
  <c r="Q15" i="37"/>
  <c r="Q14" i="37"/>
  <c r="Q13" i="37"/>
  <c r="Q12" i="37"/>
  <c r="Q11" i="37"/>
  <c r="Q10" i="37"/>
  <c r="Q9" i="37"/>
  <c r="Q8" i="37"/>
  <c r="Q7" i="37"/>
  <c r="Q6" i="37"/>
  <c r="Q5" i="37"/>
  <c r="M40" i="37"/>
  <c r="I40" i="37"/>
  <c r="M39" i="37"/>
  <c r="I39" i="37"/>
  <c r="M38" i="37"/>
  <c r="I38" i="37"/>
  <c r="M36" i="37"/>
  <c r="K36" i="37"/>
  <c r="I36" i="37"/>
  <c r="M35" i="37"/>
  <c r="K35" i="37"/>
  <c r="I35" i="37"/>
  <c r="M34" i="37"/>
  <c r="K34" i="37"/>
  <c r="I34" i="37"/>
  <c r="M32" i="37"/>
  <c r="K32" i="37"/>
  <c r="I32" i="37"/>
  <c r="M31" i="37"/>
  <c r="K31" i="37"/>
  <c r="I31" i="37"/>
  <c r="M29" i="37"/>
  <c r="K29" i="37"/>
  <c r="I29" i="37"/>
  <c r="M28" i="37"/>
  <c r="K28" i="37"/>
  <c r="I28" i="37"/>
  <c r="M22" i="37"/>
  <c r="K22" i="37"/>
  <c r="I22" i="37"/>
  <c r="M19" i="37"/>
  <c r="K19" i="37"/>
  <c r="I19" i="37"/>
  <c r="M16" i="37"/>
  <c r="K16" i="37"/>
  <c r="I16" i="37"/>
  <c r="M14" i="37"/>
  <c r="K14" i="37"/>
  <c r="I14" i="37"/>
  <c r="M13" i="37"/>
  <c r="K13" i="37"/>
  <c r="I13" i="37"/>
  <c r="M12" i="37"/>
  <c r="K12" i="37"/>
  <c r="I12" i="37"/>
  <c r="M8" i="37"/>
  <c r="K8" i="37"/>
  <c r="I8" i="37"/>
  <c r="M6" i="37"/>
  <c r="K6" i="37"/>
  <c r="I6" i="37"/>
  <c r="I60" i="37"/>
  <c r="I59" i="37"/>
  <c r="I58" i="37"/>
  <c r="I57" i="37"/>
  <c r="I56" i="37"/>
  <c r="I55" i="37"/>
  <c r="I54" i="37"/>
  <c r="I53" i="37"/>
  <c r="I52" i="37"/>
  <c r="I51" i="37"/>
  <c r="I50" i="37"/>
  <c r="G43" i="37"/>
  <c r="G42" i="37"/>
  <c r="G41" i="37"/>
  <c r="G40" i="37"/>
  <c r="G39" i="37"/>
  <c r="G38" i="37"/>
  <c r="G37" i="37"/>
  <c r="G36" i="37"/>
  <c r="G35" i="37"/>
  <c r="G34" i="37"/>
  <c r="G33" i="37"/>
  <c r="G32" i="37"/>
  <c r="G31" i="37"/>
  <c r="G29" i="37"/>
  <c r="G28" i="37"/>
  <c r="G24" i="37"/>
  <c r="G23" i="37"/>
  <c r="G22" i="37"/>
  <c r="G21" i="37"/>
  <c r="G20" i="37"/>
  <c r="G19" i="37"/>
  <c r="G17" i="37"/>
  <c r="G16" i="37"/>
  <c r="G15" i="37"/>
  <c r="G14" i="37"/>
  <c r="G13" i="37"/>
  <c r="G12" i="37"/>
  <c r="G8" i="37"/>
  <c r="G7" i="37"/>
  <c r="D63" i="37"/>
  <c r="D62" i="37"/>
  <c r="D61" i="37"/>
  <c r="D60" i="37"/>
  <c r="D59" i="37"/>
  <c r="D58" i="37"/>
  <c r="D57" i="37"/>
  <c r="D56" i="37"/>
  <c r="D55" i="37"/>
  <c r="D54" i="37"/>
  <c r="D53" i="37"/>
  <c r="D52" i="37"/>
  <c r="D51" i="37"/>
  <c r="D50" i="37"/>
  <c r="D43" i="37"/>
  <c r="D42" i="37"/>
  <c r="D41" i="37"/>
  <c r="D40" i="37"/>
  <c r="D39" i="37"/>
  <c r="D38" i="37"/>
  <c r="D37" i="37"/>
  <c r="D36" i="37"/>
  <c r="D35" i="37"/>
  <c r="D34" i="37"/>
  <c r="D33" i="37"/>
  <c r="D32" i="37"/>
  <c r="D31" i="37"/>
  <c r="D30" i="37"/>
  <c r="D29" i="37"/>
  <c r="D28" i="37"/>
  <c r="D25" i="37"/>
  <c r="D24" i="37"/>
  <c r="D23" i="37"/>
  <c r="D22" i="37"/>
  <c r="D21" i="37"/>
  <c r="D20" i="37"/>
  <c r="D19" i="37"/>
  <c r="D18" i="37"/>
  <c r="D17" i="37"/>
  <c r="D16" i="37"/>
  <c r="D15" i="37"/>
  <c r="D14" i="37"/>
  <c r="D13" i="37"/>
  <c r="D12" i="37"/>
  <c r="D11" i="37"/>
  <c r="D10" i="37"/>
  <c r="D9" i="37"/>
  <c r="D8" i="37"/>
  <c r="D7" i="37"/>
  <c r="D6" i="37"/>
  <c r="D5" i="37"/>
  <c r="G6" i="37"/>
  <c r="Q2" i="37"/>
  <c r="AG2" i="37" s="1"/>
  <c r="A13" i="33" l="1"/>
  <c r="A12" i="33"/>
  <c r="A13" i="31"/>
  <c r="A12" i="31"/>
  <c r="A13" i="20"/>
  <c r="A12" i="20"/>
  <c r="A13" i="19"/>
  <c r="A12" i="19"/>
  <c r="A13" i="18"/>
  <c r="A12" i="18"/>
  <c r="A13" i="16"/>
  <c r="A12" i="16"/>
  <c r="A13" i="14"/>
  <c r="A12" i="14"/>
  <c r="A13" i="21"/>
  <c r="A12" i="21"/>
  <c r="A13" i="12"/>
  <c r="A12" i="12"/>
  <c r="A13" i="11"/>
  <c r="A12" i="11"/>
  <c r="A13" i="26"/>
  <c r="A12" i="26"/>
  <c r="A13" i="8"/>
  <c r="A12" i="8"/>
  <c r="A13" i="6"/>
  <c r="A12" i="6"/>
  <c r="A13" i="24"/>
  <c r="A12" i="24"/>
  <c r="A13" i="27"/>
  <c r="A12" i="27"/>
  <c r="A13" i="1"/>
  <c r="A12" i="1"/>
  <c r="A13" i="2"/>
  <c r="A12" i="2"/>
  <c r="I14" i="33"/>
  <c r="C14" i="33"/>
  <c r="A11" i="33"/>
  <c r="A10" i="33"/>
  <c r="A9" i="33"/>
  <c r="I14" i="31"/>
  <c r="C14" i="31"/>
  <c r="A11" i="31"/>
  <c r="A10" i="31"/>
  <c r="A9" i="31"/>
  <c r="I14" i="20"/>
  <c r="C14" i="20"/>
  <c r="A11" i="20"/>
  <c r="A10" i="20"/>
  <c r="A9" i="20"/>
  <c r="I14" i="19"/>
  <c r="C14" i="19"/>
  <c r="A11" i="19"/>
  <c r="A10" i="19"/>
  <c r="A9" i="19"/>
  <c r="I14" i="18"/>
  <c r="C14" i="18"/>
  <c r="A11" i="18"/>
  <c r="A10" i="18"/>
  <c r="A9" i="18"/>
  <c r="I14" i="16"/>
  <c r="C14" i="16"/>
  <c r="A11" i="16"/>
  <c r="A10" i="16"/>
  <c r="A9" i="16"/>
  <c r="I14" i="14"/>
  <c r="C14" i="14"/>
  <c r="A11" i="14"/>
  <c r="A10" i="14"/>
  <c r="A9" i="14"/>
  <c r="A11" i="21"/>
  <c r="A10" i="21"/>
  <c r="I14" i="21"/>
  <c r="C14" i="21"/>
  <c r="A9" i="21"/>
  <c r="I14" i="12"/>
  <c r="C14" i="12"/>
  <c r="A11" i="12"/>
  <c r="A10" i="12"/>
  <c r="A9" i="12"/>
  <c r="A11" i="11"/>
  <c r="A10" i="11"/>
  <c r="I14" i="11"/>
  <c r="C14" i="11"/>
  <c r="A9" i="11"/>
  <c r="A11" i="26"/>
  <c r="A10" i="26"/>
  <c r="A9" i="26"/>
  <c r="I14" i="26"/>
  <c r="C14" i="26"/>
  <c r="I14" i="6"/>
  <c r="C14" i="6"/>
  <c r="I14" i="8"/>
  <c r="C14" i="8"/>
  <c r="A11" i="8"/>
  <c r="A10" i="8"/>
  <c r="A9" i="8"/>
  <c r="A11" i="6"/>
  <c r="A10" i="6"/>
  <c r="A9" i="6"/>
  <c r="E93" i="24"/>
  <c r="E92" i="24"/>
  <c r="E91" i="24"/>
  <c r="K91" i="24" s="1"/>
  <c r="L91" i="24" s="1"/>
  <c r="E90" i="24"/>
  <c r="E89" i="24"/>
  <c r="E88" i="24"/>
  <c r="E87" i="24"/>
  <c r="E86" i="24"/>
  <c r="E85" i="24"/>
  <c r="E84" i="24"/>
  <c r="E81" i="24"/>
  <c r="E80" i="24"/>
  <c r="E79" i="24"/>
  <c r="E78" i="24"/>
  <c r="E77" i="24"/>
  <c r="E76" i="24"/>
  <c r="E73" i="24"/>
  <c r="E72" i="24"/>
  <c r="E67" i="24"/>
  <c r="E66" i="24"/>
  <c r="E65" i="24"/>
  <c r="E64" i="24"/>
  <c r="E63" i="24"/>
  <c r="E62" i="24"/>
  <c r="E61" i="24"/>
  <c r="E58" i="24"/>
  <c r="E57" i="24"/>
  <c r="E56" i="24"/>
  <c r="E55" i="24"/>
  <c r="E54" i="24"/>
  <c r="E53" i="24"/>
  <c r="E50" i="24"/>
  <c r="E49" i="24"/>
  <c r="E44" i="24"/>
  <c r="E43" i="24"/>
  <c r="E42" i="24"/>
  <c r="E41" i="24"/>
  <c r="E40" i="24"/>
  <c r="E39" i="24"/>
  <c r="E38" i="24"/>
  <c r="E37" i="24"/>
  <c r="E36" i="24"/>
  <c r="E35" i="24"/>
  <c r="E32" i="24"/>
  <c r="E31" i="24"/>
  <c r="E30" i="24"/>
  <c r="E29" i="24"/>
  <c r="E28" i="24"/>
  <c r="E27" i="24"/>
  <c r="E24" i="24"/>
  <c r="E23" i="24"/>
  <c r="I14" i="24"/>
  <c r="C14" i="24"/>
  <c r="A11" i="24"/>
  <c r="A10" i="24"/>
  <c r="A9" i="24"/>
  <c r="I14" i="27"/>
  <c r="C14" i="27"/>
  <c r="I14" i="1"/>
  <c r="C14" i="1"/>
  <c r="A11" i="27"/>
  <c r="A10" i="27"/>
  <c r="A9" i="27"/>
  <c r="A11" i="1"/>
  <c r="A10" i="1"/>
  <c r="A9" i="1"/>
  <c r="I14" i="2"/>
  <c r="C14" i="2"/>
  <c r="A11" i="2"/>
  <c r="A10" i="2"/>
  <c r="A9" i="2"/>
  <c r="E40" i="33"/>
  <c r="E39" i="33"/>
  <c r="E38" i="33"/>
  <c r="E32" i="33"/>
  <c r="E31" i="33"/>
  <c r="E30" i="33"/>
  <c r="E45" i="31"/>
  <c r="E36" i="31"/>
  <c r="E27" i="31"/>
  <c r="E26" i="31"/>
  <c r="E25" i="31"/>
  <c r="D33" i="20"/>
  <c r="D32" i="20"/>
  <c r="D31" i="20"/>
  <c r="D24" i="20"/>
  <c r="D23" i="20"/>
  <c r="D22" i="20"/>
  <c r="D34" i="19"/>
  <c r="D33" i="19"/>
  <c r="D32" i="19"/>
  <c r="D31" i="19"/>
  <c r="D24" i="19"/>
  <c r="D23" i="19"/>
  <c r="D22" i="19"/>
  <c r="E31" i="18"/>
  <c r="E28" i="18"/>
  <c r="E25" i="18"/>
  <c r="E43" i="16"/>
  <c r="E42" i="16"/>
  <c r="E41" i="16"/>
  <c r="E40" i="16"/>
  <c r="E39" i="16"/>
  <c r="E34" i="16"/>
  <c r="E31" i="16"/>
  <c r="E30" i="16"/>
  <c r="E29" i="16"/>
  <c r="E37" i="14"/>
  <c r="E36" i="14"/>
  <c r="E35" i="14"/>
  <c r="E34" i="14"/>
  <c r="E29" i="14"/>
  <c r="E28" i="14"/>
  <c r="E27" i="14"/>
  <c r="E26" i="14"/>
  <c r="E25" i="14"/>
  <c r="E24" i="14"/>
  <c r="E62" i="21"/>
  <c r="E61" i="21"/>
  <c r="E60" i="21"/>
  <c r="E56" i="21"/>
  <c r="E55" i="21"/>
  <c r="E54" i="21"/>
  <c r="E53" i="21"/>
  <c r="E52" i="21"/>
  <c r="E51" i="21"/>
  <c r="E47" i="21"/>
  <c r="E46" i="21"/>
  <c r="E42" i="21"/>
  <c r="E41" i="21"/>
  <c r="E40" i="21"/>
  <c r="E39" i="21"/>
  <c r="E38" i="21"/>
  <c r="E37" i="21"/>
  <c r="E36" i="21"/>
  <c r="E35" i="21"/>
  <c r="E34" i="21"/>
  <c r="E30" i="21"/>
  <c r="E29" i="21"/>
  <c r="E25" i="21"/>
  <c r="E24" i="21"/>
  <c r="E23" i="21"/>
  <c r="D54" i="12"/>
  <c r="D53" i="12"/>
  <c r="D52" i="12"/>
  <c r="D48" i="12"/>
  <c r="D47" i="12"/>
  <c r="D46" i="12"/>
  <c r="D45" i="12"/>
  <c r="E41" i="12"/>
  <c r="E40" i="12"/>
  <c r="E39" i="12"/>
  <c r="E35" i="12"/>
  <c r="E34" i="12"/>
  <c r="E33" i="12"/>
  <c r="E29" i="12"/>
  <c r="E28" i="12"/>
  <c r="E27" i="12"/>
  <c r="E41" i="11"/>
  <c r="E40" i="11"/>
  <c r="E39" i="11"/>
  <c r="E35" i="11"/>
  <c r="E34" i="11"/>
  <c r="E33" i="11"/>
  <c r="E29" i="11"/>
  <c r="E28" i="11"/>
  <c r="E27" i="11"/>
  <c r="E44" i="26"/>
  <c r="E43" i="26"/>
  <c r="E42" i="26"/>
  <c r="E37" i="26"/>
  <c r="E36" i="26"/>
  <c r="E35" i="26"/>
  <c r="E34" i="26"/>
  <c r="E29" i="26"/>
  <c r="E28" i="26"/>
  <c r="E27" i="26"/>
  <c r="E69" i="8"/>
  <c r="E68" i="8"/>
  <c r="E67" i="8"/>
  <c r="E64" i="8"/>
  <c r="E63" i="8"/>
  <c r="E62" i="8"/>
  <c r="E59" i="8"/>
  <c r="E58" i="8"/>
  <c r="E52" i="8"/>
  <c r="E50" i="8"/>
  <c r="E48" i="8"/>
  <c r="E47" i="8"/>
  <c r="E46" i="8"/>
  <c r="E45" i="8"/>
  <c r="E43" i="8"/>
  <c r="E40" i="8"/>
  <c r="E38" i="8"/>
  <c r="E36" i="8"/>
  <c r="E34" i="8"/>
  <c r="E32" i="8"/>
  <c r="E29" i="8"/>
  <c r="E28" i="8"/>
  <c r="E27" i="8"/>
  <c r="D81" i="6"/>
  <c r="D80" i="6"/>
  <c r="D79" i="6"/>
  <c r="D75" i="6"/>
  <c r="D74" i="6"/>
  <c r="D73" i="6"/>
  <c r="E106" i="6"/>
  <c r="E105" i="6"/>
  <c r="E104" i="6"/>
  <c r="E103" i="6"/>
  <c r="E102" i="6"/>
  <c r="E101" i="6"/>
  <c r="E97" i="6"/>
  <c r="E96" i="6"/>
  <c r="E95" i="6"/>
  <c r="E94" i="6"/>
  <c r="E93" i="6"/>
  <c r="E92" i="6"/>
  <c r="E88" i="6"/>
  <c r="E87" i="6"/>
  <c r="E86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3" i="6"/>
  <c r="E52" i="6"/>
  <c r="E51" i="6"/>
  <c r="E50" i="6"/>
  <c r="E49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6" i="6"/>
  <c r="E25" i="6"/>
  <c r="E24" i="6"/>
  <c r="E23" i="6"/>
  <c r="E101" i="27"/>
  <c r="E100" i="27"/>
  <c r="E99" i="27"/>
  <c r="E98" i="27"/>
  <c r="E97" i="27"/>
  <c r="E96" i="27"/>
  <c r="E95" i="27"/>
  <c r="E94" i="27"/>
  <c r="E93" i="27"/>
  <c r="E92" i="27"/>
  <c r="E91" i="27"/>
  <c r="E90" i="27"/>
  <c r="E89" i="27"/>
  <c r="E88" i="27"/>
  <c r="E87" i="27"/>
  <c r="E84" i="27"/>
  <c r="E83" i="27"/>
  <c r="E82" i="27"/>
  <c r="E81" i="27"/>
  <c r="E80" i="27"/>
  <c r="E79" i="27"/>
  <c r="E78" i="27"/>
  <c r="E77" i="27"/>
  <c r="E76" i="27"/>
  <c r="E75" i="27"/>
  <c r="E74" i="27"/>
  <c r="E73" i="27"/>
  <c r="E70" i="27"/>
  <c r="E69" i="27"/>
  <c r="E68" i="27"/>
  <c r="E63" i="27"/>
  <c r="E62" i="27"/>
  <c r="E61" i="27"/>
  <c r="E60" i="27"/>
  <c r="E59" i="27"/>
  <c r="E58" i="27"/>
  <c r="E57" i="27"/>
  <c r="E56" i="27"/>
  <c r="E55" i="27"/>
  <c r="E54" i="27"/>
  <c r="E53" i="27"/>
  <c r="E52" i="27"/>
  <c r="E51" i="27"/>
  <c r="E50" i="27"/>
  <c r="E49" i="27"/>
  <c r="E48" i="27"/>
  <c r="E45" i="27"/>
  <c r="E44" i="27"/>
  <c r="E43" i="27"/>
  <c r="E42" i="27"/>
  <c r="E41" i="27"/>
  <c r="E40" i="27"/>
  <c r="E39" i="27"/>
  <c r="E38" i="27"/>
  <c r="E37" i="27"/>
  <c r="E36" i="27"/>
  <c r="E35" i="27"/>
  <c r="E34" i="27"/>
  <c r="E33" i="27"/>
  <c r="E32" i="27"/>
  <c r="E31" i="27"/>
  <c r="E30" i="27"/>
  <c r="E29" i="27"/>
  <c r="E26" i="27"/>
  <c r="E25" i="27"/>
  <c r="E24" i="27"/>
  <c r="E23" i="27"/>
  <c r="E38" i="1"/>
  <c r="E37" i="1"/>
  <c r="E36" i="1"/>
  <c r="E35" i="1"/>
  <c r="E34" i="1"/>
  <c r="E43" i="2"/>
  <c r="E42" i="2"/>
  <c r="E39" i="2"/>
  <c r="E38" i="2"/>
  <c r="E35" i="2"/>
  <c r="E34" i="2"/>
  <c r="E33" i="2"/>
  <c r="I68" i="6"/>
  <c r="I66" i="6"/>
  <c r="I81" i="6" l="1"/>
  <c r="I80" i="6"/>
  <c r="I79" i="6"/>
  <c r="I75" i="6"/>
  <c r="I74" i="6"/>
  <c r="I73" i="6"/>
  <c r="I86" i="6"/>
  <c r="I87" i="6"/>
  <c r="I88" i="6"/>
  <c r="I22" i="20" l="1"/>
  <c r="I23" i="20"/>
  <c r="I24" i="20"/>
  <c r="I31" i="20"/>
  <c r="I32" i="20"/>
  <c r="I33" i="20"/>
  <c r="I43" i="2"/>
  <c r="I42" i="2"/>
  <c r="I39" i="2"/>
  <c r="I38" i="2"/>
  <c r="I35" i="2"/>
  <c r="I34" i="2"/>
  <c r="I33" i="2"/>
  <c r="I38" i="1" l="1"/>
  <c r="I37" i="1"/>
  <c r="I36" i="1"/>
  <c r="I35" i="1"/>
  <c r="I34" i="1"/>
  <c r="I25" i="31" l="1"/>
  <c r="I26" i="31"/>
  <c r="I27" i="31"/>
  <c r="I36" i="31"/>
  <c r="I45" i="31"/>
  <c r="I24" i="19" l="1"/>
  <c r="I44" i="24" l="1"/>
  <c r="I28" i="18" l="1"/>
  <c r="I25" i="18"/>
  <c r="I101" i="27" l="1"/>
  <c r="I100" i="27"/>
  <c r="I99" i="27"/>
  <c r="I98" i="27"/>
  <c r="I97" i="27"/>
  <c r="I96" i="27"/>
  <c r="I95" i="27"/>
  <c r="I23" i="27" l="1"/>
  <c r="I24" i="27"/>
  <c r="I25" i="27"/>
  <c r="I26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8" i="27"/>
  <c r="I49" i="27"/>
  <c r="I50" i="27"/>
  <c r="I51" i="27"/>
  <c r="I52" i="27"/>
  <c r="I53" i="27"/>
  <c r="I54" i="27"/>
  <c r="I55" i="27"/>
  <c r="I56" i="27"/>
  <c r="I57" i="27"/>
  <c r="I58" i="27"/>
  <c r="I59" i="27"/>
  <c r="I60" i="27"/>
  <c r="I61" i="27"/>
  <c r="I62" i="27"/>
  <c r="I63" i="27"/>
  <c r="I68" i="27"/>
  <c r="I69" i="27"/>
  <c r="I70" i="27"/>
  <c r="I73" i="27"/>
  <c r="I74" i="27"/>
  <c r="I75" i="27"/>
  <c r="I76" i="27"/>
  <c r="I77" i="27"/>
  <c r="I78" i="27"/>
  <c r="I79" i="27"/>
  <c r="I80" i="27"/>
  <c r="I81" i="27"/>
  <c r="I82" i="27"/>
  <c r="I83" i="27"/>
  <c r="I84" i="27"/>
  <c r="I87" i="27"/>
  <c r="I88" i="27"/>
  <c r="I89" i="27"/>
  <c r="I90" i="27"/>
  <c r="I91" i="27"/>
  <c r="I92" i="27"/>
  <c r="I93" i="27"/>
  <c r="I94" i="27"/>
  <c r="I37" i="24"/>
  <c r="I63" i="6" l="1"/>
  <c r="I61" i="6"/>
  <c r="I59" i="6"/>
  <c r="I57" i="6"/>
  <c r="I43" i="6"/>
  <c r="I39" i="6"/>
  <c r="I34" i="6"/>
  <c r="I35" i="6"/>
  <c r="I31" i="6"/>
  <c r="I62" i="21"/>
  <c r="I61" i="21"/>
  <c r="I60" i="21"/>
  <c r="I56" i="21"/>
  <c r="I55" i="21"/>
  <c r="I54" i="21"/>
  <c r="I53" i="21"/>
  <c r="I52" i="21"/>
  <c r="I51" i="21"/>
  <c r="I47" i="21"/>
  <c r="I46" i="21"/>
  <c r="I42" i="21"/>
  <c r="I41" i="21"/>
  <c r="I40" i="21"/>
  <c r="I39" i="21"/>
  <c r="I38" i="21"/>
  <c r="I37" i="21"/>
  <c r="I36" i="21"/>
  <c r="I35" i="21"/>
  <c r="I34" i="21"/>
  <c r="I25" i="21"/>
  <c r="I24" i="21"/>
  <c r="I23" i="21"/>
  <c r="I30" i="21"/>
  <c r="I29" i="21"/>
  <c r="I23" i="19"/>
  <c r="I22" i="19"/>
  <c r="I31" i="19"/>
  <c r="I34" i="19"/>
  <c r="I33" i="19"/>
  <c r="I32" i="19"/>
  <c r="I31" i="18"/>
  <c r="I43" i="16"/>
  <c r="I42" i="16"/>
  <c r="I41" i="16"/>
  <c r="I40" i="16"/>
  <c r="I39" i="16"/>
  <c r="I34" i="16"/>
  <c r="I32" i="16"/>
  <c r="I31" i="16"/>
  <c r="I30" i="16"/>
  <c r="I29" i="16"/>
  <c r="I37" i="14"/>
  <c r="I36" i="14"/>
  <c r="I35" i="14"/>
  <c r="I34" i="14"/>
  <c r="I26" i="14"/>
  <c r="I24" i="14"/>
  <c r="I29" i="14"/>
  <c r="I28" i="14"/>
  <c r="I27" i="14"/>
  <c r="I25" i="14"/>
  <c r="I27" i="12"/>
  <c r="I54" i="12"/>
  <c r="I53" i="12"/>
  <c r="I52" i="12"/>
  <c r="I48" i="12"/>
  <c r="I47" i="12"/>
  <c r="I46" i="12"/>
  <c r="I45" i="12"/>
  <c r="I41" i="12"/>
  <c r="I40" i="12"/>
  <c r="I39" i="12"/>
  <c r="I35" i="12"/>
  <c r="I34" i="12"/>
  <c r="I33" i="12"/>
  <c r="I29" i="12"/>
  <c r="I28" i="12"/>
  <c r="I69" i="8"/>
  <c r="I68" i="8"/>
  <c r="I67" i="8"/>
  <c r="I64" i="8"/>
  <c r="I63" i="8"/>
  <c r="I62" i="8"/>
  <c r="I59" i="8"/>
  <c r="I58" i="8"/>
  <c r="I52" i="8"/>
  <c r="I50" i="8"/>
  <c r="I48" i="8"/>
  <c r="I47" i="8"/>
  <c r="I46" i="8"/>
  <c r="I45" i="8"/>
  <c r="I43" i="8"/>
  <c r="I40" i="8"/>
  <c r="I38" i="8"/>
  <c r="I36" i="8"/>
  <c r="I34" i="8"/>
  <c r="I32" i="8"/>
  <c r="I29" i="8"/>
  <c r="I28" i="8"/>
  <c r="I27" i="8"/>
  <c r="I106" i="6"/>
  <c r="I105" i="6"/>
  <c r="I104" i="6"/>
  <c r="I103" i="6"/>
  <c r="I102" i="6"/>
  <c r="I101" i="6"/>
  <c r="I53" i="6"/>
  <c r="I52" i="6"/>
  <c r="I51" i="6"/>
  <c r="I50" i="6"/>
  <c r="I49" i="6"/>
  <c r="I93" i="24"/>
  <c r="I92" i="24"/>
  <c r="I91" i="24"/>
  <c r="I90" i="24"/>
  <c r="I89" i="24"/>
  <c r="I88" i="24"/>
  <c r="I87" i="24"/>
  <c r="I86" i="24"/>
  <c r="I85" i="24"/>
  <c r="I84" i="24"/>
  <c r="I81" i="24"/>
  <c r="I80" i="24"/>
  <c r="I79" i="24"/>
  <c r="I78" i="24"/>
  <c r="I77" i="24"/>
  <c r="I76" i="24"/>
  <c r="I73" i="24"/>
  <c r="I72" i="24"/>
  <c r="I67" i="24"/>
  <c r="I66" i="24"/>
  <c r="I65" i="24"/>
  <c r="I64" i="24"/>
  <c r="I63" i="24"/>
  <c r="I62" i="24"/>
  <c r="I61" i="24"/>
  <c r="I58" i="24"/>
  <c r="I57" i="24"/>
  <c r="I56" i="24"/>
  <c r="I55" i="24"/>
  <c r="I54" i="24"/>
  <c r="I53" i="24"/>
  <c r="I50" i="24"/>
  <c r="I49" i="24"/>
  <c r="I43" i="24"/>
  <c r="I42" i="24"/>
  <c r="I41" i="24"/>
  <c r="I40" i="24"/>
  <c r="I39" i="24"/>
  <c r="I38" i="24"/>
  <c r="I36" i="24"/>
  <c r="I35" i="24"/>
  <c r="I32" i="24"/>
  <c r="I31" i="24"/>
  <c r="I30" i="24"/>
  <c r="I29" i="24"/>
  <c r="I28" i="24"/>
  <c r="I27" i="24"/>
  <c r="I24" i="24"/>
  <c r="I23" i="24"/>
  <c r="I97" i="6"/>
  <c r="I96" i="6"/>
  <c r="I95" i="6"/>
  <c r="I94" i="6"/>
  <c r="I93" i="6"/>
  <c r="I92" i="6"/>
  <c r="I69" i="6"/>
  <c r="I67" i="6"/>
  <c r="I65" i="6"/>
  <c r="I64" i="6"/>
  <c r="I62" i="6"/>
  <c r="I60" i="6"/>
  <c r="I58" i="6"/>
  <c r="I56" i="6"/>
  <c r="I46" i="6"/>
  <c r="I45" i="6"/>
  <c r="I44" i="6"/>
  <c r="I42" i="6"/>
  <c r="I41" i="6"/>
  <c r="I40" i="6"/>
  <c r="I38" i="6"/>
  <c r="I37" i="6"/>
  <c r="I36" i="6"/>
  <c r="I33" i="6"/>
  <c r="I32" i="6"/>
  <c r="I30" i="6"/>
  <c r="I29" i="6"/>
  <c r="I26" i="6"/>
  <c r="I25" i="6"/>
  <c r="I24" i="6"/>
  <c r="I23" i="6"/>
</calcChain>
</file>

<file path=xl/comments1.xml><?xml version="1.0" encoding="utf-8"?>
<comments xmlns="http://schemas.openxmlformats.org/spreadsheetml/2006/main">
  <authors>
    <author>rzaslow</author>
  </authors>
  <commentList>
    <comment ref="K22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  <comment ref="K28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  <comment ref="K47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Healthcare</t>
        </r>
      </text>
    </comment>
    <comment ref="B49" authorId="0" shapeId="0">
      <text>
        <r>
          <rPr>
            <b/>
            <sz val="9"/>
            <color indexed="81"/>
            <rFont val="Tahoma"/>
            <family val="2"/>
          </rPr>
          <t>Healthcare</t>
        </r>
      </text>
    </comment>
    <comment ref="K67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  <comment ref="K72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  <comment ref="K86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</commentList>
</comments>
</file>

<file path=xl/comments2.xml><?xml version="1.0" encoding="utf-8"?>
<comments xmlns="http://schemas.openxmlformats.org/spreadsheetml/2006/main">
  <authors>
    <author>rzaslow</author>
  </authors>
  <commentList>
    <comment ref="K22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  <comment ref="K28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  <comment ref="K55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</commentList>
</comments>
</file>

<file path=xl/comments3.xml><?xml version="1.0" encoding="utf-8"?>
<comments xmlns="http://schemas.openxmlformats.org/spreadsheetml/2006/main">
  <authors>
    <author>rzaslow</author>
  </authors>
  <commentList>
    <comment ref="K22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  <comment ref="K45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  <comment ref="K50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  <comment ref="K59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</commentList>
</comments>
</file>

<file path=xl/comments4.xml><?xml version="1.0" encoding="utf-8"?>
<comments xmlns="http://schemas.openxmlformats.org/spreadsheetml/2006/main">
  <authors>
    <author>rzaslow</author>
  </authors>
  <commentList>
    <comment ref="K23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</commentList>
</comments>
</file>

<file path=xl/comments5.xml><?xml version="1.0" encoding="utf-8"?>
<comments xmlns="http://schemas.openxmlformats.org/spreadsheetml/2006/main">
  <authors>
    <author>rzaslow</author>
  </authors>
  <commentList>
    <comment ref="K28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  <comment ref="K38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</commentList>
</comments>
</file>

<file path=xl/comments6.xml><?xml version="1.0" encoding="utf-8"?>
<comments xmlns="http://schemas.openxmlformats.org/spreadsheetml/2006/main">
  <authors>
    <author>rzaslow</author>
  </authors>
  <commentList>
    <comment ref="K22" authorId="0" shapeId="0">
      <text>
        <r>
          <rPr>
            <b/>
            <sz val="9"/>
            <color indexed="81"/>
            <rFont val="Tahoma"/>
            <family val="2"/>
          </rPr>
          <t>* denotes item also stocked in our Riverside, CA 92518 distribution center</t>
        </r>
      </text>
    </comment>
  </commentList>
</comments>
</file>

<file path=xl/comments7.xml><?xml version="1.0" encoding="utf-8"?>
<comments xmlns="http://schemas.openxmlformats.org/spreadsheetml/2006/main">
  <authors>
    <author>rzaslow</author>
  </authors>
  <commentList>
    <comment ref="C52" authorId="0" shapeId="0">
      <text>
        <r>
          <rPr>
            <b/>
            <sz val="9"/>
            <color indexed="81"/>
            <rFont val="Tahoma"/>
            <family val="2"/>
          </rPr>
          <t>Healthcare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</rPr>
          <t>Healthcare</t>
        </r>
      </text>
    </comment>
  </commentList>
</comments>
</file>

<file path=xl/sharedStrings.xml><?xml version="1.0" encoding="utf-8"?>
<sst xmlns="http://schemas.openxmlformats.org/spreadsheetml/2006/main" count="6711" uniqueCount="952">
  <si>
    <t>DESCRIPTION</t>
  </si>
  <si>
    <t>ITEM NUMBER</t>
  </si>
  <si>
    <t>42 x 36”</t>
  </si>
  <si>
    <t>42 x 40”</t>
  </si>
  <si>
    <t>42 x 46”</t>
  </si>
  <si>
    <t>96 x 125”</t>
  </si>
  <si>
    <t>115 x 125”</t>
  </si>
  <si>
    <t>60 x 80 x 15”</t>
  </si>
  <si>
    <t>78 x 80 x 15”</t>
  </si>
  <si>
    <t>Standard Pillowcase</t>
  </si>
  <si>
    <t>Queen Pillowcase</t>
  </si>
  <si>
    <t>King Pillowcase</t>
  </si>
  <si>
    <t>3"</t>
  </si>
  <si>
    <t>3 x 1"</t>
  </si>
  <si>
    <t>-</t>
  </si>
  <si>
    <t>DZ/CTN</t>
  </si>
  <si>
    <t>PRICE/DZ</t>
  </si>
  <si>
    <t>DIMENSIONS</t>
  </si>
  <si>
    <t>WEIGHT (LBS.)</t>
  </si>
  <si>
    <t>911024-101</t>
  </si>
  <si>
    <t>911023-101</t>
  </si>
  <si>
    <t>911026-101</t>
  </si>
  <si>
    <t>911022-101</t>
  </si>
  <si>
    <t>911025-101</t>
  </si>
  <si>
    <t>SIZE</t>
  </si>
  <si>
    <t>LBS/DZ.</t>
  </si>
  <si>
    <t>Wash Cloth</t>
  </si>
  <si>
    <t>Hand Towel</t>
  </si>
  <si>
    <t>XL Bath Towel</t>
  </si>
  <si>
    <t>Bath Sheet</t>
  </si>
  <si>
    <t>Bath Mat</t>
  </si>
  <si>
    <t>CUBE (CU. FT.)</t>
  </si>
  <si>
    <t xml:space="preserve">SINGLE PICK SATEEN WEAVE </t>
  </si>
  <si>
    <t>White</t>
  </si>
  <si>
    <t>18.5 x 16 x 15.5"</t>
  </si>
  <si>
    <t>18.5 x 16 x 19.5"</t>
  </si>
  <si>
    <t>13.5 x 13.5 x 36"</t>
  </si>
  <si>
    <t>31.5 x 17 x 18"</t>
  </si>
  <si>
    <t>27.5 x 14 x 26"</t>
  </si>
  <si>
    <t>30.5 x 15 x 26"</t>
  </si>
  <si>
    <t>22.5 x 18 x 33"</t>
  </si>
  <si>
    <t>CARTON INFORMATION</t>
  </si>
  <si>
    <t>PRODUCT INFORMATION</t>
  </si>
  <si>
    <t xml:space="preserve">100% E.L.S. RING SPUN COMBED COTTON </t>
  </si>
  <si>
    <t>featuring SOFT FLOW Finishing Technology</t>
  </si>
  <si>
    <t>Reinforced Tucked Selvages for Longer Life</t>
  </si>
  <si>
    <t>300 THREAD COUNT</t>
  </si>
  <si>
    <t>FOB Thomaston, GA USA 30286</t>
  </si>
  <si>
    <t xml:space="preserve"> SIZE</t>
  </si>
  <si>
    <t>180 THREAD COUNT</t>
  </si>
  <si>
    <t>SINGLE PICK PERCALE</t>
  </si>
  <si>
    <t>50% COTTON / 50% POLYESTER</t>
  </si>
  <si>
    <t>WHITE</t>
  </si>
  <si>
    <t>PILLOWCASES</t>
  </si>
  <si>
    <t>Standard</t>
  </si>
  <si>
    <t>Queen</t>
  </si>
  <si>
    <t>King</t>
  </si>
  <si>
    <t>HEM SIZE</t>
  </si>
  <si>
    <t>2"</t>
  </si>
  <si>
    <t>FLAT SHEETS</t>
  </si>
  <si>
    <t>Twin</t>
  </si>
  <si>
    <t>Twin XL</t>
  </si>
  <si>
    <t>Twin XXL</t>
  </si>
  <si>
    <t>Full</t>
  </si>
  <si>
    <t>Full XL</t>
  </si>
  <si>
    <t>Full XXL</t>
  </si>
  <si>
    <t>Full XXXL</t>
  </si>
  <si>
    <t>Queen XL</t>
  </si>
  <si>
    <t>Queen XXL</t>
  </si>
  <si>
    <t>King XL</t>
  </si>
  <si>
    <t>King XXL</t>
  </si>
  <si>
    <t>Draw</t>
  </si>
  <si>
    <t>Draw XL</t>
  </si>
  <si>
    <t>Draw XXL</t>
  </si>
  <si>
    <t>FITTED SHEETS</t>
  </si>
  <si>
    <t>Twin - Hospitality</t>
  </si>
  <si>
    <t>Twin XL - Hospitality</t>
  </si>
  <si>
    <t>California King</t>
  </si>
  <si>
    <t>Twin - Healthcare</t>
  </si>
  <si>
    <t>Twin XL - Healthcare</t>
  </si>
  <si>
    <t>Twin XXL - Healthcare</t>
  </si>
  <si>
    <t>POCKET</t>
  </si>
  <si>
    <t>9"</t>
  </si>
  <si>
    <t>12"</t>
  </si>
  <si>
    <t>15"</t>
  </si>
  <si>
    <t>42 x 34"</t>
  </si>
  <si>
    <t>42 x 36"</t>
  </si>
  <si>
    <t>42 x 40"</t>
  </si>
  <si>
    <t>42 x 46"</t>
  </si>
  <si>
    <t>54 x 72"</t>
  </si>
  <si>
    <t>54 x 81"</t>
  </si>
  <si>
    <t>66 x 104"</t>
  </si>
  <si>
    <t>66 x 108"</t>
  </si>
  <si>
    <t>66 x 115"</t>
  </si>
  <si>
    <t>81 x 104"</t>
  </si>
  <si>
    <t>81 x 108"</t>
  </si>
  <si>
    <t>81 x 115"</t>
  </si>
  <si>
    <t>90 x 110"</t>
  </si>
  <si>
    <t>90 x 115"</t>
  </si>
  <si>
    <t>90 x 120"</t>
  </si>
  <si>
    <t>108 x 110"</t>
  </si>
  <si>
    <t>108 x 115"</t>
  </si>
  <si>
    <t>108 x 120"</t>
  </si>
  <si>
    <t>39 x 75"</t>
  </si>
  <si>
    <t>39 x 80"</t>
  </si>
  <si>
    <t>36 x 80"</t>
  </si>
  <si>
    <t>36 x 84"</t>
  </si>
  <si>
    <t>54 x 75"</t>
  </si>
  <si>
    <t>54 x 80"</t>
  </si>
  <si>
    <t>60 x 80"</t>
  </si>
  <si>
    <t>78 x 80"</t>
  </si>
  <si>
    <t>72 x 84"</t>
  </si>
  <si>
    <t>11 x 9.5 x 17"</t>
  </si>
  <si>
    <t>11 x 9.5 x 20"</t>
  </si>
  <si>
    <t>BONE</t>
  </si>
  <si>
    <t>PALLETS</t>
  </si>
  <si>
    <t>DZ/PALLET</t>
  </si>
  <si>
    <t>216 dz/plt</t>
  </si>
  <si>
    <t>72 dz/plt</t>
  </si>
  <si>
    <t>60 dz/plt</t>
  </si>
  <si>
    <t>48 dz/plt</t>
  </si>
  <si>
    <t>36 dz/plt</t>
  </si>
  <si>
    <t>36 lbs</t>
  </si>
  <si>
    <t>18.5 x 16 x 9"</t>
  </si>
  <si>
    <t>18.5 x 15 x 12.25"</t>
  </si>
  <si>
    <t>18.5 x 16 x 14.5"</t>
  </si>
  <si>
    <t>18.5 x 16 x 18"</t>
  </si>
  <si>
    <t xml:space="preserve">   ◦ And More</t>
  </si>
  <si>
    <t>Sales Office</t>
  </si>
  <si>
    <t xml:space="preserve"> </t>
  </si>
  <si>
    <t>200 THREAD COUNT</t>
  </si>
  <si>
    <t>908738-101</t>
  </si>
  <si>
    <t>908740-101</t>
  </si>
  <si>
    <t>909053-101</t>
  </si>
  <si>
    <t>908742-101</t>
  </si>
  <si>
    <t>908807-101</t>
  </si>
  <si>
    <t>908744-101</t>
  </si>
  <si>
    <t>908746-101</t>
  </si>
  <si>
    <t>908748-101</t>
  </si>
  <si>
    <t>908785-101</t>
  </si>
  <si>
    <t>909432-101</t>
  </si>
  <si>
    <t>908750-101</t>
  </si>
  <si>
    <t>908815-101</t>
  </si>
  <si>
    <t>908752-101</t>
  </si>
  <si>
    <t>908754-101</t>
  </si>
  <si>
    <t>908756-101</t>
  </si>
  <si>
    <t>910237-101</t>
  </si>
  <si>
    <t>909429-101</t>
  </si>
  <si>
    <t>909430-101</t>
  </si>
  <si>
    <t>908739-101</t>
  </si>
  <si>
    <t>908741-101</t>
  </si>
  <si>
    <t>909344-101</t>
  </si>
  <si>
    <t>908743-101</t>
  </si>
  <si>
    <t>909393-101</t>
  </si>
  <si>
    <t>908745-101</t>
  </si>
  <si>
    <t>908747-101</t>
  </si>
  <si>
    <t>908749-101</t>
  </si>
  <si>
    <t>909334-101</t>
  </si>
  <si>
    <t>909418-101</t>
  </si>
  <si>
    <t>908751-101</t>
  </si>
  <si>
    <t>908812-101</t>
  </si>
  <si>
    <t>908753-101</t>
  </si>
  <si>
    <t>908755-101</t>
  </si>
  <si>
    <t>908757-101</t>
  </si>
  <si>
    <t>909316-101</t>
  </si>
  <si>
    <t>909348-101</t>
  </si>
  <si>
    <t>909309-101</t>
  </si>
  <si>
    <t>909321-101</t>
  </si>
  <si>
    <t>909394-101</t>
  </si>
  <si>
    <t>909322-101</t>
  </si>
  <si>
    <t>909323-101</t>
  </si>
  <si>
    <t>909308-101</t>
  </si>
  <si>
    <t>909317-101</t>
  </si>
  <si>
    <t>909427-101</t>
  </si>
  <si>
    <t>909325-101</t>
  </si>
  <si>
    <t>909326-101</t>
  </si>
  <si>
    <t>909327-101</t>
  </si>
  <si>
    <t>909328-101</t>
  </si>
  <si>
    <t>909329-101</t>
  </si>
  <si>
    <t>910239-101</t>
  </si>
  <si>
    <t>910240-101</t>
  </si>
  <si>
    <t>910241-101</t>
  </si>
  <si>
    <t>Flat sheet</t>
  </si>
  <si>
    <t>Fitted sheet</t>
  </si>
  <si>
    <t>Pillowcase</t>
  </si>
  <si>
    <t>910340-101</t>
  </si>
  <si>
    <t>FLAT SHEET</t>
  </si>
  <si>
    <t>908829-110</t>
  </si>
  <si>
    <t>26 lbs</t>
  </si>
  <si>
    <t>910199-101</t>
  </si>
  <si>
    <t>910197-101</t>
  </si>
  <si>
    <t>910198-101</t>
  </si>
  <si>
    <t>Surgical Sheet</t>
  </si>
  <si>
    <t>909219-101</t>
  </si>
  <si>
    <t>909230-101</t>
  </si>
  <si>
    <t>909246-101</t>
  </si>
  <si>
    <t>909220-101</t>
  </si>
  <si>
    <t>60% COTTON / 40% POLYESTER</t>
  </si>
  <si>
    <t>908548-101</t>
  </si>
  <si>
    <t>909542-101</t>
  </si>
  <si>
    <t>909664-101</t>
  </si>
  <si>
    <t>909566-101</t>
  </si>
  <si>
    <t>909213-101</t>
  </si>
  <si>
    <t>909234-101</t>
  </si>
  <si>
    <t>909346-101</t>
  </si>
  <si>
    <t>909214-101</t>
  </si>
  <si>
    <t>909247-101</t>
  </si>
  <si>
    <t>909347-101</t>
  </si>
  <si>
    <t>909215-101</t>
  </si>
  <si>
    <t>909248-101</t>
  </si>
  <si>
    <t>909653-101</t>
  </si>
  <si>
    <t>910404-101</t>
  </si>
  <si>
    <t xml:space="preserve">FITTED SHEETS HOSPITALITY
</t>
  </si>
  <si>
    <t>909266-101</t>
  </si>
  <si>
    <t>909567-101</t>
  </si>
  <si>
    <t>909216-101</t>
  </si>
  <si>
    <t>909217-101</t>
  </si>
  <si>
    <t>909218-101</t>
  </si>
  <si>
    <t xml:space="preserve">FITTED SHEETS DEEP POCKET HOSPITALITY
</t>
  </si>
  <si>
    <t>910176-101</t>
  </si>
  <si>
    <t>909235-101</t>
  </si>
  <si>
    <t>909270-101</t>
  </si>
  <si>
    <t>909271-101</t>
  </si>
  <si>
    <t>909663-101</t>
  </si>
  <si>
    <t>909604-101</t>
  </si>
  <si>
    <t>909591-101</t>
  </si>
  <si>
    <t>909592-101</t>
  </si>
  <si>
    <t>909452-101</t>
  </si>
  <si>
    <t>909489-101</t>
  </si>
  <si>
    <t>909446-101</t>
  </si>
  <si>
    <t>909442-101</t>
  </si>
  <si>
    <t>909443-101</t>
  </si>
  <si>
    <t>909444-101</t>
  </si>
  <si>
    <t>909445-101</t>
  </si>
  <si>
    <t>909450-101</t>
  </si>
  <si>
    <t>909451-101</t>
  </si>
  <si>
    <t>909447-101</t>
  </si>
  <si>
    <t>909448-101</t>
  </si>
  <si>
    <t>909449-101</t>
  </si>
  <si>
    <t>909620-101</t>
  </si>
  <si>
    <t>909621-101</t>
  </si>
  <si>
    <t>909622-101</t>
  </si>
  <si>
    <t>250 THREAD COUNT</t>
  </si>
  <si>
    <t>60% COMBED COTTON / 40% POLYESTER</t>
  </si>
  <si>
    <t>908911-101</t>
  </si>
  <si>
    <t>908979-101</t>
  </si>
  <si>
    <t>908912-101</t>
  </si>
  <si>
    <t>909510-101</t>
  </si>
  <si>
    <t>910122-101</t>
  </si>
  <si>
    <t>908913-101</t>
  </si>
  <si>
    <t>908914-101</t>
  </si>
  <si>
    <t>909623-101</t>
  </si>
  <si>
    <t>909624-101</t>
  </si>
  <si>
    <t>909155-101</t>
  </si>
  <si>
    <t>909599-101</t>
  </si>
  <si>
    <t>908910-101</t>
  </si>
  <si>
    <t>906652-101</t>
  </si>
  <si>
    <t>908915-101</t>
  </si>
  <si>
    <t>910405-101</t>
  </si>
  <si>
    <t>909419-101</t>
  </si>
  <si>
    <t>909420-101</t>
  </si>
  <si>
    <t>909647-101</t>
  </si>
  <si>
    <t>909421-101</t>
  </si>
  <si>
    <t>909422-101</t>
  </si>
  <si>
    <t>909648-101</t>
  </si>
  <si>
    <t>909423-101</t>
  </si>
  <si>
    <t>909424-101</t>
  </si>
  <si>
    <t>1 x 1"</t>
  </si>
  <si>
    <t>2 x 2"</t>
  </si>
  <si>
    <t>118 x 120"</t>
  </si>
  <si>
    <t xml:space="preserve">T-130 CRAFTED WHITE
</t>
  </si>
  <si>
    <t>T-180 JADE GREEN</t>
  </si>
  <si>
    <t xml:space="preserve">T-180 IMPRESSIONS PRINT
</t>
  </si>
  <si>
    <t>910318-101</t>
  </si>
  <si>
    <t>910785-101</t>
  </si>
  <si>
    <t>910770-101</t>
  </si>
  <si>
    <t>910752-101</t>
  </si>
  <si>
    <t>910771-101</t>
  </si>
  <si>
    <t>910772-101</t>
  </si>
  <si>
    <t>910840-101</t>
  </si>
  <si>
    <t>910773-101</t>
  </si>
  <si>
    <t>910774-101</t>
  </si>
  <si>
    <t>910775-101</t>
  </si>
  <si>
    <t>85 x 120"</t>
  </si>
  <si>
    <t>96 x 120"</t>
  </si>
  <si>
    <t>13 x 13"</t>
  </si>
  <si>
    <t>16 x 32"</t>
  </si>
  <si>
    <t>27 x 54"</t>
  </si>
  <si>
    <t>30 x 58"</t>
  </si>
  <si>
    <t>21 x 36"</t>
  </si>
  <si>
    <t>36 x 80 x 9"</t>
  </si>
  <si>
    <t>18.5 x 16 x 12.25"</t>
  </si>
  <si>
    <t>72 x 108"</t>
  </si>
  <si>
    <t>84 x 115"</t>
  </si>
  <si>
    <t>92 x 115"</t>
  </si>
  <si>
    <t xml:space="preserve">WHITE </t>
  </si>
  <si>
    <t>910298-101</t>
  </si>
  <si>
    <t>910417-101</t>
  </si>
  <si>
    <t>910299-101</t>
  </si>
  <si>
    <t>910295-101</t>
  </si>
  <si>
    <t>910296-101</t>
  </si>
  <si>
    <t>910297-101</t>
  </si>
  <si>
    <t>114 x 120"</t>
  </si>
  <si>
    <t>910352-101</t>
  </si>
  <si>
    <t>910353-101</t>
  </si>
  <si>
    <t>910354-101</t>
  </si>
  <si>
    <t>910183-101</t>
  </si>
  <si>
    <t>910420-101</t>
  </si>
  <si>
    <t>910184-101</t>
  </si>
  <si>
    <t>910185-101</t>
  </si>
  <si>
    <t>910186-101</t>
  </si>
  <si>
    <t>910188-101</t>
  </si>
  <si>
    <t>910189-101</t>
  </si>
  <si>
    <t>910190-101</t>
  </si>
  <si>
    <t>DUVET COVERS</t>
  </si>
  <si>
    <t>910714-101</t>
  </si>
  <si>
    <t>910388-101</t>
  </si>
  <si>
    <t>910389-101</t>
  </si>
  <si>
    <t>910390-101</t>
  </si>
  <si>
    <t xml:space="preserve">PILLOW SHAMS
</t>
  </si>
  <si>
    <t>70 x 94"</t>
  </si>
  <si>
    <t>84 x 94"</t>
  </si>
  <si>
    <t>95 x 94"</t>
  </si>
  <si>
    <t>107 x 94"</t>
  </si>
  <si>
    <t>21 x 27"</t>
  </si>
  <si>
    <t>910536-101</t>
  </si>
  <si>
    <t>910677-101</t>
  </si>
  <si>
    <t>910526-101</t>
  </si>
  <si>
    <t>288 ea/plt</t>
  </si>
  <si>
    <t>216 ea/plt</t>
  </si>
  <si>
    <t>1,800 ea/plt</t>
  </si>
  <si>
    <t>18 x 16 x 15.5"</t>
  </si>
  <si>
    <t>13 x 10 x 9"</t>
  </si>
  <si>
    <t>910360-101</t>
  </si>
  <si>
    <t>910361-101</t>
  </si>
  <si>
    <t>907905-101</t>
  </si>
  <si>
    <t>50 dz/plt</t>
  </si>
  <si>
    <t>80 dz/plt</t>
  </si>
  <si>
    <t>21 x 31"</t>
  </si>
  <si>
    <t>21 x 37"</t>
  </si>
  <si>
    <t>PRICE/EA</t>
  </si>
  <si>
    <t>24 x 50"</t>
  </si>
  <si>
    <t>24 x 48"</t>
  </si>
  <si>
    <t>20 x 40"</t>
  </si>
  <si>
    <t>910363-101</t>
  </si>
  <si>
    <t>16 x 27"</t>
  </si>
  <si>
    <t>910365-101</t>
  </si>
  <si>
    <t>12 x 12"</t>
  </si>
  <si>
    <t>910367-101</t>
  </si>
  <si>
    <t>20 x 30"</t>
  </si>
  <si>
    <t>180 dz/plt</t>
  </si>
  <si>
    <t>90 dz/plt</t>
  </si>
  <si>
    <t>86% Cotton / 14% Polyester</t>
  </si>
  <si>
    <t>Ring Spun 100% Cotton 12/1 Terry Pile Loops for Superior Softness</t>
  </si>
  <si>
    <t>Classic Cam Border</t>
  </si>
  <si>
    <t>28 x 14 x 28"</t>
  </si>
  <si>
    <t>25 x 13 x 22"</t>
  </si>
  <si>
    <t>22 x 20 x 22"</t>
  </si>
  <si>
    <t>28 x 18 x 12"</t>
  </si>
  <si>
    <t>30 x 13 x 12"</t>
  </si>
  <si>
    <t>21 x 17 x 17"</t>
  </si>
  <si>
    <t>910362-101</t>
  </si>
  <si>
    <t>910364-101</t>
  </si>
  <si>
    <t>910366-101</t>
  </si>
  <si>
    <t>910368-101</t>
  </si>
  <si>
    <t>130 dz/plt</t>
  </si>
  <si>
    <t>910224-101</t>
  </si>
  <si>
    <t>910225-101</t>
  </si>
  <si>
    <t>30 dz/plt</t>
  </si>
  <si>
    <t>910226-101</t>
  </si>
  <si>
    <t>24 dz/plt</t>
  </si>
  <si>
    <t>910228-101</t>
  </si>
  <si>
    <t>910229-101</t>
  </si>
  <si>
    <t>910230-101</t>
  </si>
  <si>
    <t>910231-101</t>
  </si>
  <si>
    <t>300 dz/plt</t>
  </si>
  <si>
    <t>910232-101</t>
  </si>
  <si>
    <t>910233-101</t>
  </si>
  <si>
    <t>Elegant Dobby Border</t>
  </si>
  <si>
    <t>Stylish Embroidered Sewn-In Label</t>
  </si>
  <si>
    <t>27 x 50"</t>
  </si>
  <si>
    <t>16 x 30"</t>
  </si>
  <si>
    <t>22 x 34"</t>
  </si>
  <si>
    <t>100% Cotton, Plush and Super-Absorbent</t>
  </si>
  <si>
    <t>Ring Spun 20/2 Soft Pile Loops</t>
  </si>
  <si>
    <t>Vat-Dyed Colorfast Colors</t>
  </si>
  <si>
    <t>Fast Selvages for Enhanced Strength</t>
  </si>
  <si>
    <t>910739-101</t>
  </si>
  <si>
    <t>910740-101</t>
  </si>
  <si>
    <t>30 x 70"</t>
  </si>
  <si>
    <t>18 x 15 x 25"</t>
  </si>
  <si>
    <t xml:space="preserve">Exclusive Internal 15” Envelope Closure &amp; 7” Hand Pull Openings for Easy Duvet Pull-Through </t>
  </si>
  <si>
    <t>910386-101</t>
  </si>
  <si>
    <t>910653-101</t>
  </si>
  <si>
    <t>910387-101</t>
  </si>
  <si>
    <t>85 x 94"</t>
  </si>
  <si>
    <t>92 x 94"</t>
  </si>
  <si>
    <t>27 x 14 x 22"</t>
  </si>
  <si>
    <t>28 x 15 x 28"</t>
  </si>
  <si>
    <t>30 x 17 x 18"</t>
  </si>
  <si>
    <t>33 x 14 x 13"</t>
  </si>
  <si>
    <t>23 x 19 x 17"</t>
  </si>
  <si>
    <t>PILLOW SHAMS</t>
  </si>
  <si>
    <t>910673-101</t>
  </si>
  <si>
    <t>910655-101</t>
  </si>
  <si>
    <t>910656-101</t>
  </si>
  <si>
    <t>2” Flange &amp; Unique Envelope Closure with 6” Overlap</t>
  </si>
  <si>
    <t>21 x 37</t>
  </si>
  <si>
    <t>New Era</t>
  </si>
  <si>
    <t>55% COTTON / 45% POLYESTER</t>
  </si>
  <si>
    <t>CLASSIC SINGLE PICK INSERTION IMPORTED PERCALE</t>
  </si>
  <si>
    <t>910421-101</t>
  </si>
  <si>
    <t>910422-101</t>
  </si>
  <si>
    <t>910423-101</t>
  </si>
  <si>
    <t>DRAW SHEETS</t>
  </si>
  <si>
    <t>910717-101</t>
  </si>
  <si>
    <t>910718-101</t>
  </si>
  <si>
    <t>910424-101</t>
  </si>
  <si>
    <t>910425-101</t>
  </si>
  <si>
    <t>910426-101</t>
  </si>
  <si>
    <t>910427-101</t>
  </si>
  <si>
    <t>910428-101</t>
  </si>
  <si>
    <t>910429-101</t>
  </si>
  <si>
    <t>910430-101</t>
  </si>
  <si>
    <t>910431-101</t>
  </si>
  <si>
    <t>910432-101</t>
  </si>
  <si>
    <t>HEALTHCARE FITTED SHEETS</t>
  </si>
  <si>
    <t>FITTED SHEETS HOSPITALITY</t>
  </si>
  <si>
    <t>FITTED SHEETS DEEP POCKET HOSPITALITY</t>
  </si>
  <si>
    <t>910719-101</t>
  </si>
  <si>
    <t>910720-101</t>
  </si>
  <si>
    <t>910433-101</t>
  </si>
  <si>
    <t>910434-101</t>
  </si>
  <si>
    <t>910435-101</t>
  </si>
  <si>
    <t>910436-101</t>
  </si>
  <si>
    <t>910438-101</t>
  </si>
  <si>
    <t>910441-101</t>
  </si>
  <si>
    <t>910437-101</t>
  </si>
  <si>
    <t>910439-101</t>
  </si>
  <si>
    <t>910442-101</t>
  </si>
  <si>
    <t>11 x 7.5 x 16.5"</t>
  </si>
  <si>
    <t>12 x 7 x 21"</t>
  </si>
  <si>
    <t>15 x 5 x 18"</t>
  </si>
  <si>
    <t>15 x 5 x 20.5"</t>
  </si>
  <si>
    <t>14 x 7.5 x 18"</t>
  </si>
  <si>
    <t>15 x 7.5 x 21.5"</t>
  </si>
  <si>
    <t>15 x 7.5 x 24"</t>
  </si>
  <si>
    <t>15 x 7.5 x 28"</t>
  </si>
  <si>
    <t>12 x 13 x 14.5"</t>
  </si>
  <si>
    <t>12 x 13 x 18"</t>
  </si>
  <si>
    <t>12 x 14 x 24"</t>
  </si>
  <si>
    <t>21 lbs.</t>
  </si>
  <si>
    <t>23 lbs.</t>
  </si>
  <si>
    <t>24 lbs.</t>
  </si>
  <si>
    <t>18 lbs.</t>
  </si>
  <si>
    <t>32 lbs.</t>
  </si>
  <si>
    <t>34 lbs.</t>
  </si>
  <si>
    <t>36 lbs.</t>
  </si>
  <si>
    <t>40 lbs.</t>
  </si>
  <si>
    <t>41 lbs.</t>
  </si>
  <si>
    <t>46 lbs.</t>
  </si>
  <si>
    <t>48 lbs.</t>
  </si>
  <si>
    <t>51 lbs.</t>
  </si>
  <si>
    <t>56 lbs.</t>
  </si>
  <si>
    <t>58 lbs.</t>
  </si>
  <si>
    <t>61 lbs.</t>
  </si>
  <si>
    <t>64 lbs.</t>
  </si>
  <si>
    <t>22 lbs.</t>
  </si>
  <si>
    <t>28 lbs.</t>
  </si>
  <si>
    <t>30 lbs.</t>
  </si>
  <si>
    <t>42 lbs.</t>
  </si>
  <si>
    <t>44 lbs.</t>
  </si>
  <si>
    <t>35 lbs.</t>
  </si>
  <si>
    <t>38 lbs.</t>
  </si>
  <si>
    <t>47 lbs.</t>
  </si>
  <si>
    <t>54 lbs.</t>
  </si>
  <si>
    <t>72 lbs.</t>
  </si>
  <si>
    <t>25 lbs.</t>
  </si>
  <si>
    <t>26 lbs.</t>
  </si>
  <si>
    <t>52 lbs.</t>
  </si>
  <si>
    <t>53 lbs.</t>
  </si>
  <si>
    <t>60 lbs.</t>
  </si>
  <si>
    <t>70 lbs.</t>
  </si>
  <si>
    <t>39 lbs.</t>
  </si>
  <si>
    <t>49 lbs.</t>
  </si>
  <si>
    <t>55 lbs.</t>
  </si>
  <si>
    <t>63 lbs.</t>
  </si>
  <si>
    <t>9 lbs.</t>
  </si>
  <si>
    <t>10 lbs.</t>
  </si>
  <si>
    <t>11 lbs.</t>
  </si>
  <si>
    <t>29 lbs.</t>
  </si>
  <si>
    <t>10.5 lbs.</t>
  </si>
  <si>
    <t>8 lbs.</t>
  </si>
  <si>
    <t>5.5 lbs.</t>
  </si>
  <si>
    <t>3 lbs.</t>
  </si>
  <si>
    <t>1 lb.</t>
  </si>
  <si>
    <t>7 lbs.</t>
  </si>
  <si>
    <t xml:space="preserve">24 x 50" </t>
  </si>
  <si>
    <t>14 lbs.</t>
  </si>
  <si>
    <t>17 lbs.</t>
  </si>
  <si>
    <t>4.5 lbs.</t>
  </si>
  <si>
    <t>1.5 lbs.</t>
  </si>
  <si>
    <t>9.25 lbs.</t>
  </si>
  <si>
    <t>45 lbs.</t>
  </si>
  <si>
    <t>43 lbs.</t>
  </si>
  <si>
    <t>50 lbs.</t>
  </si>
  <si>
    <t>20 lbs.</t>
  </si>
  <si>
    <t>15 lbs.</t>
  </si>
  <si>
    <t>27 lbs.</t>
  </si>
  <si>
    <t>33 lbs.</t>
  </si>
  <si>
    <t>19 lbs.</t>
  </si>
  <si>
    <t>24 lbs</t>
  </si>
  <si>
    <t>25 lbs</t>
  </si>
  <si>
    <t>53 lbs</t>
  </si>
  <si>
    <t>60 lbs</t>
  </si>
  <si>
    <t>66 lbs</t>
  </si>
  <si>
    <t>72 lbs</t>
  </si>
  <si>
    <t>48 lbs</t>
  </si>
  <si>
    <t>52 lbs</t>
  </si>
  <si>
    <t>64 lbs</t>
  </si>
  <si>
    <t>TM PLUSH LUXURY DOBBY TOWEL</t>
  </si>
  <si>
    <t>THOMASTON T-180 WHITE &amp; BONE</t>
  </si>
  <si>
    <t>THOMASTON T-180 COLORS</t>
  </si>
  <si>
    <t>HEALTHCARE ITEMS</t>
  </si>
  <si>
    <t>THOMASTON T-200 WHITE &amp; BONE</t>
  </si>
  <si>
    <t>ROYAL SUITE T-250 WHITE &amp; BONE</t>
  </si>
  <si>
    <t>ROYAL SUITE T-250 STRIPE WHITE</t>
  </si>
  <si>
    <t>ROYAL SUITE T-300 WHITE BLEND</t>
  </si>
  <si>
    <t>ROYAL SUITE T-310 STRIPE WHITE</t>
  </si>
  <si>
    <t>ISLAND STRIPE POOL TOWELS</t>
  </si>
  <si>
    <t>NEW ERA T-180 IMPORT WHITE</t>
  </si>
  <si>
    <t>SHEETS AND PILLOWCASES</t>
  </si>
  <si>
    <t>BLUE</t>
  </si>
  <si>
    <t>ROSE</t>
  </si>
  <si>
    <t>SEAFOAM</t>
  </si>
  <si>
    <r>
      <t>Twin XL w/</t>
    </r>
    <r>
      <rPr>
        <b/>
        <sz val="11"/>
        <color theme="3"/>
        <rFont val="Calibri"/>
        <family val="2"/>
        <scheme val="minor"/>
      </rPr>
      <t>Navy</t>
    </r>
    <r>
      <rPr>
        <b/>
        <sz val="11"/>
        <color theme="1"/>
        <rFont val="Calibri"/>
        <family val="2"/>
        <scheme val="minor"/>
      </rPr>
      <t xml:space="preserve"> Thread</t>
    </r>
  </si>
  <si>
    <t>909542-108</t>
  </si>
  <si>
    <t>909213-103</t>
  </si>
  <si>
    <t>909214-102</t>
  </si>
  <si>
    <t>909215-103</t>
  </si>
  <si>
    <t xml:space="preserve">King </t>
  </si>
  <si>
    <t>910176-114</t>
  </si>
  <si>
    <t>909270-102</t>
  </si>
  <si>
    <t>909235-105</t>
  </si>
  <si>
    <t>909271-102</t>
  </si>
  <si>
    <t>Prepared for:</t>
  </si>
  <si>
    <t xml:space="preserve">Prices Effective: </t>
  </si>
  <si>
    <t>908204-101</t>
  </si>
  <si>
    <t>908202-101</t>
  </si>
  <si>
    <t>908200-101</t>
  </si>
  <si>
    <t>908169-101</t>
  </si>
  <si>
    <t>907521-101</t>
  </si>
  <si>
    <t>908167-101</t>
  </si>
  <si>
    <t>909156-101</t>
  </si>
  <si>
    <t>908193-101</t>
  </si>
  <si>
    <t>908735-101</t>
  </si>
  <si>
    <t>908190-101</t>
  </si>
  <si>
    <t>908188-101</t>
  </si>
  <si>
    <t>908736-101</t>
  </si>
  <si>
    <t>908162-101</t>
  </si>
  <si>
    <t>908160-101</t>
  </si>
  <si>
    <t>908446-101</t>
  </si>
  <si>
    <t>908157-101</t>
  </si>
  <si>
    <t>908155-101</t>
  </si>
  <si>
    <t>908806-101</t>
  </si>
  <si>
    <t>908171-101</t>
  </si>
  <si>
    <t>908186-101</t>
  </si>
  <si>
    <t>908168-101</t>
  </si>
  <si>
    <t>908804-101</t>
  </si>
  <si>
    <t>908178-101</t>
  </si>
  <si>
    <t>909129-101</t>
  </si>
  <si>
    <t>909128-101</t>
  </si>
  <si>
    <t>909127-101</t>
  </si>
  <si>
    <t>908678-101</t>
  </si>
  <si>
    <t>908677-101</t>
  </si>
  <si>
    <t>908676-101</t>
  </si>
  <si>
    <t>908930-101</t>
  </si>
  <si>
    <t>908203-101</t>
  </si>
  <si>
    <t>908201-101</t>
  </si>
  <si>
    <t>908199-101</t>
  </si>
  <si>
    <t>908198-101</t>
  </si>
  <si>
    <t>908219-101</t>
  </si>
  <si>
    <t>908197-101</t>
  </si>
  <si>
    <t>36 x 88"</t>
  </si>
  <si>
    <t>908606-101</t>
  </si>
  <si>
    <t>908195-101</t>
  </si>
  <si>
    <r>
      <t>Twin w/</t>
    </r>
    <r>
      <rPr>
        <b/>
        <sz val="11"/>
        <color rgb="FFFF0000"/>
        <rFont val="Calibri"/>
        <family val="2"/>
        <scheme val="minor"/>
      </rPr>
      <t xml:space="preserve">Red </t>
    </r>
    <r>
      <rPr>
        <b/>
        <sz val="11"/>
        <color theme="1"/>
        <rFont val="Calibri"/>
        <family val="2"/>
        <scheme val="minor"/>
      </rPr>
      <t>Thread</t>
    </r>
  </si>
  <si>
    <t>908192-101</t>
  </si>
  <si>
    <t>108 x 125"</t>
  </si>
  <si>
    <t>907560-101</t>
  </si>
  <si>
    <t>908611-101</t>
  </si>
  <si>
    <t>908189-101</t>
  </si>
  <si>
    <t>908187-101</t>
  </si>
  <si>
    <t>908610-101</t>
  </si>
  <si>
    <t>908161-101</t>
  </si>
  <si>
    <t>908159-101</t>
  </si>
  <si>
    <t>81 x 120"</t>
  </si>
  <si>
    <t>908634-101</t>
  </si>
  <si>
    <t>44  lbs.</t>
  </si>
  <si>
    <t>908158-101</t>
  </si>
  <si>
    <t>908156-101</t>
  </si>
  <si>
    <t>908154-101</t>
  </si>
  <si>
    <t>908210-101</t>
  </si>
  <si>
    <t>908208-101</t>
  </si>
  <si>
    <t>908206-101</t>
  </si>
  <si>
    <t>54 x 90"</t>
  </si>
  <si>
    <t>908185-101</t>
  </si>
  <si>
    <t>908182-101</t>
  </si>
  <si>
    <t>908181-101</t>
  </si>
  <si>
    <t>908179-101</t>
  </si>
  <si>
    <t>908701-101</t>
  </si>
  <si>
    <t>908177-101</t>
  </si>
  <si>
    <t>908174-101</t>
  </si>
  <si>
    <t>909488-101</t>
  </si>
  <si>
    <t>908714-101</t>
  </si>
  <si>
    <t>908715-101</t>
  </si>
  <si>
    <t>908716-101</t>
  </si>
  <si>
    <t>909557-101</t>
  </si>
  <si>
    <t>909558-101</t>
  </si>
  <si>
    <t>909619-101</t>
  </si>
  <si>
    <r>
      <t>Twin XL w/</t>
    </r>
    <r>
      <rPr>
        <b/>
        <sz val="11"/>
        <color rgb="FFFFC000"/>
        <rFont val="Calibri"/>
        <family val="2"/>
        <scheme val="minor"/>
      </rPr>
      <t>Yellow</t>
    </r>
    <r>
      <rPr>
        <b/>
        <sz val="11"/>
        <color theme="1"/>
        <rFont val="Calibri"/>
        <family val="2"/>
        <scheme val="minor"/>
      </rPr>
      <t xml:space="preserve"> Thread</t>
    </r>
  </si>
  <si>
    <t>911511-101</t>
  </si>
  <si>
    <t>400 dz/plt</t>
  </si>
  <si>
    <t>BEIGE</t>
  </si>
  <si>
    <t>Healthcare Items</t>
  </si>
  <si>
    <t>EA/PALLET</t>
  </si>
  <si>
    <t>EA/CTN</t>
  </si>
  <si>
    <r>
      <rPr>
        <b/>
        <sz val="16"/>
        <rFont val="Calibri"/>
        <family val="2"/>
      </rPr>
      <t>Visit our website</t>
    </r>
    <r>
      <rPr>
        <b/>
        <u/>
        <sz val="16"/>
        <color indexed="12"/>
        <rFont val="Calibri"/>
        <family val="2"/>
      </rPr>
      <t xml:space="preserve"> www.thomastonmills.com </t>
    </r>
    <r>
      <rPr>
        <b/>
        <sz val="16"/>
        <rFont val="Calibri"/>
        <family val="2"/>
      </rPr>
      <t>for more information and selling tools, including:</t>
    </r>
  </si>
  <si>
    <t>100% E.L.S. RING SPUN COMBED COTTON SATEEN WEAVE</t>
  </si>
  <si>
    <r>
      <t>King w/</t>
    </r>
    <r>
      <rPr>
        <b/>
        <sz val="11"/>
        <color rgb="FFD09E00"/>
        <rFont val="Calibri"/>
        <family val="2"/>
        <scheme val="minor"/>
      </rPr>
      <t>Gold</t>
    </r>
    <r>
      <rPr>
        <b/>
        <sz val="11"/>
        <color theme="1"/>
        <rFont val="Calibri"/>
        <family val="2"/>
        <scheme val="minor"/>
      </rPr>
      <t xml:space="preserve"> Thread</t>
    </r>
  </si>
  <si>
    <r>
      <t>Full XL w/</t>
    </r>
    <r>
      <rPr>
        <b/>
        <sz val="11"/>
        <color rgb="FFFF0000"/>
        <rFont val="Calibri"/>
        <family val="2"/>
        <scheme val="minor"/>
      </rPr>
      <t>Red</t>
    </r>
    <r>
      <rPr>
        <b/>
        <sz val="11"/>
        <color theme="1"/>
        <rFont val="Calibri"/>
        <family val="2"/>
        <scheme val="minor"/>
      </rPr>
      <t xml:space="preserve"> Thread</t>
    </r>
  </si>
  <si>
    <r>
      <t>Queen w/</t>
    </r>
    <r>
      <rPr>
        <b/>
        <sz val="11"/>
        <color rgb="FF00B050"/>
        <rFont val="Calibri"/>
        <family val="2"/>
        <scheme val="minor"/>
      </rPr>
      <t>Green</t>
    </r>
    <r>
      <rPr>
        <b/>
        <sz val="11"/>
        <color theme="1"/>
        <rFont val="Calibri"/>
        <family val="2"/>
        <scheme val="minor"/>
      </rPr>
      <t xml:space="preserve"> Thread</t>
    </r>
  </si>
  <si>
    <t>Back to TABLE OF CONTENTS</t>
  </si>
  <si>
    <t>250 THREAD COUNT - SATIN STRIPE</t>
  </si>
  <si>
    <t>310 THREAD COUNT - SATIN STRIPE</t>
  </si>
  <si>
    <t>Made at our plants in GA and SC *</t>
  </si>
  <si>
    <t>AMERICAN  BOUTIQUE T-300 100% COTTON</t>
  </si>
  <si>
    <t>OUR SOFTEST MOST LUXURIOUS TOWEL. 100% COTTON, STYLISH BORDER</t>
  </si>
  <si>
    <t>BEST VALUE AMERICAN-MADE CLASSIC PERCALE, 15% HEAVIER THAN IMPORTS</t>
  </si>
  <si>
    <t>OUR AMERICAN-MADE T-180 IN SOLID PASTEL COLORS</t>
  </si>
  <si>
    <t>AN ASSORTMENT OF SHEETS ESPECIALLY FOR HEALTHCARE</t>
  </si>
  <si>
    <t>OUR AMERICAN-MADE BENCHMARK FOR HOSPITALITY</t>
  </si>
  <si>
    <t>EXTRAVAGANT COMFORT AT AN AFFORDABLE PRICE</t>
  </si>
  <si>
    <t>BEAUTIFULLY DURABLE TONE-ON-TONE STRIPE, ANTI-PILLING FINISH</t>
  </si>
  <si>
    <t>ULTRA FINE RING SPUN YARNS FOR LUXURIOUS SOFTNESS</t>
  </si>
  <si>
    <t>OUR MOST LUXURIOUS TONE-ON-TONE STRIPE, ANTI-PILLING FINISH</t>
  </si>
  <si>
    <t>THOMASTON CAM TOWELS WHITE &amp; BEIGE</t>
  </si>
  <si>
    <t>THE CLASSIC 86/14 CAM, DURABLE AND SOFT, DOMESTIC QUALITY</t>
  </si>
  <si>
    <t>ROYAL SUITE DOBBY TOWELS WHITE &amp; BEIGE</t>
  </si>
  <si>
    <t>100% COTTON, DOBBY LUXURY &amp; VALUE, ELEGANT BORDER</t>
  </si>
  <si>
    <t>DESIGNED FOR HOUSEKEEPER EASE, FULL WIDTH-OPENING</t>
  </si>
  <si>
    <t>DECORATIVE 2" FLANGE BORDER, ENVELOPE STYLE</t>
  </si>
  <si>
    <t>55/45 BLENDED IMPORTED ECONOMY PERCALE</t>
  </si>
  <si>
    <t>100% COTTON, COLORFAST LUXURY FOR POOLS &amp; BEACHES</t>
  </si>
  <si>
    <r>
      <t xml:space="preserve">•  We are </t>
    </r>
    <r>
      <rPr>
        <b/>
        <sz val="16"/>
        <color theme="1"/>
        <rFont val="Calibri"/>
        <family val="2"/>
      </rPr>
      <t>America's premier quality bed linen manufacturer</t>
    </r>
    <r>
      <rPr>
        <sz val="16"/>
        <color theme="1"/>
        <rFont val="Calibri"/>
        <family val="2"/>
      </rPr>
      <t xml:space="preserve"> with plants in GA and SC.</t>
    </r>
  </si>
  <si>
    <r>
      <t xml:space="preserve"> •  Our products are </t>
    </r>
    <r>
      <rPr>
        <b/>
        <sz val="16"/>
        <color theme="1"/>
        <rFont val="Calibri"/>
        <family val="2"/>
      </rPr>
      <t>engineered for long-term value to save you $</t>
    </r>
    <r>
      <rPr>
        <sz val="16"/>
        <color theme="1"/>
        <rFont val="Calibri"/>
        <family val="2"/>
      </rPr>
      <t xml:space="preserve"> by lasting longer.</t>
    </r>
  </si>
  <si>
    <r>
      <t xml:space="preserve">• </t>
    </r>
    <r>
      <rPr>
        <b/>
        <sz val="16"/>
        <color theme="1"/>
        <rFont val="Calibri"/>
        <family val="2"/>
      </rPr>
      <t xml:space="preserve">True thread counts:  </t>
    </r>
    <r>
      <rPr>
        <sz val="16"/>
        <color theme="1"/>
        <rFont val="Calibri"/>
        <family val="2"/>
      </rPr>
      <t xml:space="preserve">Many importers don't reveal their thread counts or grossly exaggerate them. </t>
    </r>
  </si>
  <si>
    <t xml:space="preserve"> We give you what you pay for</t>
  </si>
  <si>
    <r>
      <t xml:space="preserve">•  We'll </t>
    </r>
    <r>
      <rPr>
        <b/>
        <sz val="16"/>
        <color theme="1"/>
        <rFont val="Calibri"/>
        <family val="2"/>
      </rPr>
      <t>customize</t>
    </r>
    <r>
      <rPr>
        <sz val="16"/>
        <color theme="1"/>
        <rFont val="Calibri"/>
        <family val="2"/>
      </rPr>
      <t xml:space="preserve"> your linens with low minimums for colored hem thread, RFID tags, property marking, special sizes, piping, private labels and many other options. Contact your salesperson for details.</t>
    </r>
  </si>
  <si>
    <t>Reinforced tucked selvages for superior durability</t>
  </si>
  <si>
    <t>* May be made of domestic and/or imported greige.  All goods 100% finished and fabricated in USA.</t>
  </si>
  <si>
    <t>American Boutique - T-300 100% Cotton</t>
  </si>
  <si>
    <t>TM Plush - Luxury Dobby Towel</t>
  </si>
  <si>
    <t>Thomaston T-180 White &amp; Bone</t>
  </si>
  <si>
    <t>Thomaston T-180 Colors</t>
  </si>
  <si>
    <t>Thomaston T-200 White &amp; Bone</t>
  </si>
  <si>
    <t>Royal Suite T-250 White &amp; Bone</t>
  </si>
  <si>
    <t>Royal Suite T-250 Stripe White</t>
  </si>
  <si>
    <t>Royal Suite T-300 White Blend</t>
  </si>
  <si>
    <t>Royal Suite T-310 Stripe White</t>
  </si>
  <si>
    <t>New Era T-180 Import White</t>
  </si>
  <si>
    <t>Thomaston Cam Towels White &amp; Beige</t>
  </si>
  <si>
    <t>Royal Suite Dobby Towels White &amp; Beige</t>
  </si>
  <si>
    <t>Island Stripe Pool Towels</t>
  </si>
  <si>
    <t>Duvet Covers</t>
  </si>
  <si>
    <t>Pillow Shams</t>
  </si>
  <si>
    <t>Quick facts about Thomaston Mills</t>
  </si>
  <si>
    <t>And one more thing . . .</t>
  </si>
  <si>
    <r>
      <t xml:space="preserve">We are </t>
    </r>
    <r>
      <rPr>
        <b/>
        <sz val="16"/>
        <color theme="1"/>
        <rFont val="Calibri"/>
        <family val="2"/>
      </rPr>
      <t>GREENER, FASTER &amp; BETTER</t>
    </r>
    <r>
      <rPr>
        <sz val="16"/>
        <color theme="1"/>
        <rFont val="Calibri"/>
        <family val="2"/>
      </rPr>
      <t xml:space="preserve"> - ask us how!</t>
    </r>
  </si>
  <si>
    <t>Quick Click Navigation</t>
  </si>
  <si>
    <t>CA</t>
  </si>
  <si>
    <t>TABLE OF CONTENTS</t>
  </si>
  <si>
    <t>*</t>
  </si>
  <si>
    <t>WHITE TONE-ON-TONE STRIPE, stripe width 3/8" = 10 mm</t>
  </si>
  <si>
    <t>WHITE TONE-ON-TONE STRIPE, stripe width 1/4" = 6 mm</t>
  </si>
  <si>
    <t>100% Ring Spun Cotton</t>
  </si>
  <si>
    <t>Island Stripe POOL TOWEL</t>
  </si>
  <si>
    <t>THOMASTON BRAND - SINGLE PICK PERCALE</t>
  </si>
  <si>
    <r>
      <t>"</t>
    </r>
    <r>
      <rPr>
        <b/>
        <sz val="16"/>
        <color theme="1"/>
        <rFont val="Calibri"/>
        <family val="2"/>
      </rPr>
      <t>CA</t>
    </r>
    <r>
      <rPr>
        <sz val="16"/>
        <color theme="1"/>
        <rFont val="Calibri"/>
        <family val="2"/>
      </rPr>
      <t xml:space="preserve">":  </t>
    </r>
    <r>
      <rPr>
        <b/>
        <sz val="16"/>
        <color theme="1"/>
        <rFont val="Calibri"/>
        <family val="2"/>
      </rPr>
      <t>*</t>
    </r>
    <r>
      <rPr>
        <sz val="16"/>
        <color theme="1"/>
        <rFont val="Calibri"/>
        <family val="2"/>
      </rPr>
      <t xml:space="preserve"> denotes item also stocked in our Riverside, CA 92518  distribution center</t>
    </r>
  </si>
  <si>
    <r>
      <t>"</t>
    </r>
    <r>
      <rPr>
        <b/>
        <sz val="16"/>
        <color theme="1"/>
        <rFont val="Calibri"/>
        <family val="2"/>
      </rPr>
      <t>CA</t>
    </r>
    <r>
      <rPr>
        <sz val="16"/>
        <color theme="1"/>
        <rFont val="Calibri"/>
        <family val="2"/>
      </rPr>
      <t xml:space="preserve">":  </t>
    </r>
    <r>
      <rPr>
        <b/>
        <sz val="16"/>
        <color theme="1"/>
        <rFont val="Calibri"/>
        <family val="2"/>
      </rPr>
      <t>*</t>
    </r>
    <r>
      <rPr>
        <sz val="16"/>
        <color theme="1"/>
        <rFont val="Calibri"/>
        <family val="2"/>
      </rPr>
      <t xml:space="preserve"> denotes item also stocked in our Riverside, CA 92518 distribution center</t>
    </r>
  </si>
  <si>
    <t>Crafted by Hand in Georgia by our highly experienced sewing team.  Low minimums for custom orders!</t>
  </si>
  <si>
    <t>Quick facts about Thomaston Mills Towels</t>
  </si>
  <si>
    <t>•  Made to our specifications by socially and ethically responsible South Asian manufacturers.</t>
  </si>
  <si>
    <r>
      <t xml:space="preserve">•  All towels produced in </t>
    </r>
    <r>
      <rPr>
        <b/>
        <sz val="16"/>
        <color theme="1"/>
        <rFont val="Calibri"/>
        <family val="2"/>
      </rPr>
      <t>Oeko-Tex Certified</t>
    </r>
    <r>
      <rPr>
        <sz val="16"/>
        <color theme="1"/>
        <rFont val="Calibri"/>
        <family val="2"/>
      </rPr>
      <t xml:space="preserve"> facilities</t>
    </r>
  </si>
  <si>
    <t>• True Sizes and Weights</t>
  </si>
  <si>
    <t>Thomaston CAM TOWELS</t>
  </si>
  <si>
    <t>Royal Suite DOBBY TOWELS</t>
  </si>
  <si>
    <t>FINISHED AND FABRICATED IN THE USA FOR SUPERIOR QUALITY</t>
  </si>
  <si>
    <t>FINISHED AND FABRICATED IN THE USA FOR SUPERIOR QUALITY &amp; COLORFASTNESS</t>
  </si>
  <si>
    <t>HEAVYWEIGHT SINGLE PICK MUSLIN - 3.4 OUNCES PER SQUARE YARD</t>
  </si>
  <si>
    <t>King Deluxe</t>
  </si>
  <si>
    <t>Pool Towel</t>
  </si>
  <si>
    <t xml:space="preserve">King Deluxe </t>
  </si>
  <si>
    <t>King XXXL</t>
  </si>
  <si>
    <r>
      <t xml:space="preserve">Click </t>
    </r>
    <r>
      <rPr>
        <b/>
        <sz val="18"/>
        <color theme="1"/>
        <rFont val="Calibri"/>
        <family val="2"/>
        <scheme val="minor"/>
      </rPr>
      <t>below</t>
    </r>
    <r>
      <rPr>
        <sz val="18"/>
        <color theme="1"/>
        <rFont val="Calibri"/>
        <family val="2"/>
        <scheme val="minor"/>
      </rPr>
      <t xml:space="preserve"> to go to the desired page</t>
    </r>
  </si>
  <si>
    <t>911104-101</t>
  </si>
  <si>
    <t>911105-101</t>
  </si>
  <si>
    <t>911106-101</t>
  </si>
  <si>
    <t>911107-101</t>
  </si>
  <si>
    <t>911108-101</t>
  </si>
  <si>
    <t>WHITE WITH TROPICAL GREEN STRIPE</t>
  </si>
  <si>
    <t xml:space="preserve">WHITE WITH PACIFIC BLUE STRIPE
</t>
  </si>
  <si>
    <t>for Triple Sheeting</t>
  </si>
  <si>
    <t>10 MM = 3/8" Stripe Width</t>
  </si>
  <si>
    <t>3 MM = 1/10" Stripe Width</t>
  </si>
  <si>
    <t>Bleached White</t>
  </si>
  <si>
    <t>Available in 2 stripe widths - Wide Stripe &amp; Narrow Stripe</t>
  </si>
  <si>
    <t>DECORATIVE TOP SHEETS</t>
  </si>
  <si>
    <t>87 x 120"</t>
  </si>
  <si>
    <t xml:space="preserve">WIDE Stripe </t>
  </si>
  <si>
    <t>NARROW Stripe</t>
  </si>
  <si>
    <t>911596-101</t>
  </si>
  <si>
    <t>911597-101</t>
  </si>
  <si>
    <t>911598-101</t>
  </si>
  <si>
    <t>911601-101</t>
  </si>
  <si>
    <t>911600-101</t>
  </si>
  <si>
    <t>911599-101</t>
  </si>
  <si>
    <t>Decorative Top Sheets - Triple Sheeting</t>
  </si>
  <si>
    <t>TOP SHEETS - TRIPLE SHEETING</t>
  </si>
  <si>
    <t>910187-101</t>
  </si>
  <si>
    <t>909604-102</t>
  </si>
  <si>
    <t>909591-109</t>
  </si>
  <si>
    <t>909592-106</t>
  </si>
  <si>
    <r>
      <t xml:space="preserve"> </t>
    </r>
    <r>
      <rPr>
        <b/>
        <sz val="16"/>
        <color theme="1"/>
        <rFont val="Calibri"/>
        <family val="2"/>
        <scheme val="minor"/>
      </rPr>
      <t xml:space="preserve">  ◦ Descriptive Sell Sheets that you can send to your customers (PDF's) -</t>
    </r>
    <r>
      <rPr>
        <b/>
        <sz val="16"/>
        <color theme="10"/>
        <rFont val="Calibri"/>
        <family val="2"/>
        <scheme val="minor"/>
      </rPr>
      <t xml:space="preserve"> </t>
    </r>
    <r>
      <rPr>
        <b/>
        <u/>
        <sz val="16"/>
        <color theme="10"/>
        <rFont val="Calibri"/>
        <family val="2"/>
        <scheme val="minor"/>
      </rPr>
      <t>Click Here</t>
    </r>
  </si>
  <si>
    <r>
      <rPr>
        <b/>
        <u/>
        <sz val="16"/>
        <color theme="1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 ◦ Photographs - </t>
    </r>
    <r>
      <rPr>
        <b/>
        <u/>
        <sz val="16"/>
        <color theme="10"/>
        <rFont val="Calibri"/>
        <family val="2"/>
        <scheme val="minor"/>
      </rPr>
      <t>Click Here</t>
    </r>
  </si>
  <si>
    <r>
      <rPr>
        <b/>
        <u/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 ◦ Suggested Care Instructions -</t>
    </r>
    <r>
      <rPr>
        <b/>
        <u/>
        <sz val="16"/>
        <color theme="1"/>
        <rFont val="Calibri"/>
        <family val="2"/>
        <scheme val="minor"/>
      </rPr>
      <t xml:space="preserve"> </t>
    </r>
    <r>
      <rPr>
        <b/>
        <u/>
        <sz val="16"/>
        <color theme="10"/>
        <rFont val="Calibri"/>
        <family val="2"/>
        <scheme val="minor"/>
      </rPr>
      <t>Click Here</t>
    </r>
  </si>
  <si>
    <r>
      <rPr>
        <b/>
        <sz val="16"/>
        <color theme="1"/>
        <rFont val="Calibri"/>
        <family val="2"/>
        <scheme val="minor"/>
      </rPr>
      <t xml:space="preserve">   ◦ Linen Forum - </t>
    </r>
    <r>
      <rPr>
        <b/>
        <u/>
        <sz val="16"/>
        <color theme="10"/>
        <rFont val="Calibri"/>
        <family val="2"/>
        <scheme val="minor"/>
      </rPr>
      <t>Click Here</t>
    </r>
  </si>
  <si>
    <t>911109-101</t>
  </si>
  <si>
    <t>911110-101</t>
  </si>
  <si>
    <t>THOMASTON MILLS</t>
  </si>
  <si>
    <t>PRODUCT</t>
  </si>
  <si>
    <t>SKU#</t>
  </si>
  <si>
    <t>American boutique T300</t>
  </si>
  <si>
    <t>LBS/DZ</t>
  </si>
  <si>
    <t>TM Plush Dobby</t>
  </si>
  <si>
    <t>T180 WHITE</t>
  </si>
  <si>
    <t>Twin w/Red Thread</t>
  </si>
  <si>
    <t>Twin XL w/Yellow Thread</t>
  </si>
  <si>
    <t>T180 BONE</t>
  </si>
  <si>
    <t>T180 COLORS - BLUE</t>
  </si>
  <si>
    <t>T180 COLORS - ROSE</t>
  </si>
  <si>
    <t>T180 COLORS - SEAFOAM</t>
  </si>
  <si>
    <t>T200 WHITE</t>
  </si>
  <si>
    <t>Twin XL w/Navy Thread</t>
  </si>
  <si>
    <t>Full XL w/Red Thread</t>
  </si>
  <si>
    <t>Queen w/Green Thread</t>
  </si>
  <si>
    <t>King w/Gold Thread</t>
  </si>
  <si>
    <t>DUVET</t>
  </si>
  <si>
    <t>T200 BONE</t>
  </si>
  <si>
    <t>T250 WHITE</t>
  </si>
  <si>
    <t>T250 BONE</t>
  </si>
  <si>
    <t>T250 STRIPE, WHITE ON WHITE</t>
  </si>
  <si>
    <t>T300 WHITE</t>
  </si>
  <si>
    <t>T310 WHITE, STRIPE</t>
  </si>
  <si>
    <t>NEW ERA T180 WHITE</t>
  </si>
  <si>
    <t>CAM TOWELS - WHITE</t>
  </si>
  <si>
    <t>CAM TOWELS - BEIGE</t>
  </si>
  <si>
    <t>DOBBY TOWELS - WHITE</t>
  </si>
  <si>
    <t>DOBBY TOWELS - BEIGE</t>
  </si>
  <si>
    <t>ISLAND STRIPE TOWELS</t>
  </si>
  <si>
    <t>Pacific Blue Stripe</t>
  </si>
  <si>
    <t>Tropical Green Stripe</t>
  </si>
  <si>
    <t>Pineapple Yellow Stripe</t>
  </si>
  <si>
    <t>DUVET COVERS T200 WHITE</t>
  </si>
  <si>
    <t>DUVET COVERS T310 W-on-W</t>
  </si>
  <si>
    <t>PILLOW SHAMS T200</t>
  </si>
  <si>
    <t>T180 Impressions Print</t>
  </si>
  <si>
    <t>T180 Jade Green</t>
  </si>
  <si>
    <t>TOP SHEET T250 WIDE STRIPE</t>
  </si>
  <si>
    <t>TOP SHEET T250 NARROW STRIPE</t>
  </si>
  <si>
    <t>PRICE LIST FOR:</t>
  </si>
  <si>
    <t>Blue Stripe</t>
  </si>
  <si>
    <t>Green Stripe</t>
  </si>
  <si>
    <t>Yellow Stripe</t>
  </si>
  <si>
    <t>36 x 80" Red Thd</t>
  </si>
  <si>
    <t>36 x 84" Yellow Thd</t>
  </si>
  <si>
    <t>66 x 108" Navy Thd</t>
  </si>
  <si>
    <t>81 x 108" Red Thd</t>
  </si>
  <si>
    <t>90 x 110" Green Thd</t>
  </si>
  <si>
    <t>108 x 110" Gold Thd</t>
  </si>
  <si>
    <t>39 x 80" Navy Thd</t>
  </si>
  <si>
    <t>54 x 80" Red Thd</t>
  </si>
  <si>
    <t>60 x 80" Green Thd</t>
  </si>
  <si>
    <t>78 x 80" Gold Thd</t>
  </si>
  <si>
    <t>DUVET - T200</t>
  </si>
  <si>
    <t>PILLOW SHAMS - T200</t>
  </si>
  <si>
    <t>PILLOW SHAMS T310 W-on-W</t>
  </si>
  <si>
    <t>$/DZ</t>
  </si>
  <si>
    <t>T180</t>
  </si>
  <si>
    <t>$/EA</t>
  </si>
  <si>
    <t>T200</t>
  </si>
  <si>
    <t>T300</t>
  </si>
  <si>
    <t>T310 STRIPE</t>
  </si>
  <si>
    <t>CAM TOWELS</t>
  </si>
  <si>
    <t>DOBBY TOWELS</t>
  </si>
  <si>
    <t>NEW ERA T180</t>
  </si>
  <si>
    <t>T250</t>
  </si>
  <si>
    <t>T130 CRAFTED WHITE</t>
  </si>
  <si>
    <t>American Boutique T300</t>
  </si>
  <si>
    <t>910227-101</t>
  </si>
  <si>
    <t>EFFECTIVE DATE:</t>
  </si>
  <si>
    <t>TOP SHEET T250 NARROW STRP</t>
  </si>
  <si>
    <t>910230-103</t>
  </si>
  <si>
    <t>13 x 13" SQ</t>
  </si>
  <si>
    <t xml:space="preserve">Bath Towel
</t>
  </si>
  <si>
    <t xml:space="preserve">Hand Towel
</t>
  </si>
  <si>
    <t xml:space="preserve">Washcloth
</t>
  </si>
  <si>
    <t xml:space="preserve">Bathmat
</t>
  </si>
  <si>
    <t>Bath Towel</t>
  </si>
  <si>
    <t>Washcloth</t>
  </si>
  <si>
    <t>Washcloth, Sq. Corners</t>
  </si>
  <si>
    <t>Bathmat</t>
  </si>
  <si>
    <t>CIM</t>
  </si>
  <si>
    <t>Kaumograph</t>
  </si>
  <si>
    <t>Piping</t>
  </si>
  <si>
    <t>Screen Printing</t>
  </si>
  <si>
    <t>RFID</t>
  </si>
  <si>
    <t>Colored Hem Thread</t>
  </si>
  <si>
    <t xml:space="preserve">These items available in either standard White thread or Colored </t>
  </si>
  <si>
    <t>thread as shown below at No Extra Charge - Must specify on order</t>
  </si>
  <si>
    <t>for Colored thread (otherwise White thread will be shipped)</t>
  </si>
  <si>
    <t>THREAD COLOR</t>
  </si>
  <si>
    <t>ITEM #</t>
  </si>
  <si>
    <t>T</t>
  </si>
  <si>
    <t>39 x 80 x 12"</t>
  </si>
  <si>
    <t>NAVY</t>
  </si>
  <si>
    <t>F</t>
  </si>
  <si>
    <t>54 x 80 x 12"</t>
  </si>
  <si>
    <t>RED</t>
  </si>
  <si>
    <t>54 x 80 x 15"</t>
  </si>
  <si>
    <t>Q</t>
  </si>
  <si>
    <t>60 x 80 x 12"</t>
  </si>
  <si>
    <t>GREEN</t>
  </si>
  <si>
    <t>60 x 80 x 15"</t>
  </si>
  <si>
    <t>K</t>
  </si>
  <si>
    <t>78 x 80 x 12"</t>
  </si>
  <si>
    <t>GOLD</t>
  </si>
  <si>
    <t>78 x 80 x 15"</t>
  </si>
  <si>
    <t>Continuous Identification Marking (CIM)</t>
  </si>
  <si>
    <t>Kaumographing</t>
  </si>
  <si>
    <t xml:space="preserve">      100 dozen sheets</t>
  </si>
  <si>
    <t xml:space="preserve">      204 dozen pillowcases </t>
  </si>
  <si>
    <t xml:space="preserve">      50 dozen sheets</t>
  </si>
  <si>
    <t xml:space="preserve">      252 dozen pillowcases </t>
  </si>
  <si>
    <t xml:space="preserve">      300 dozen sheets</t>
  </si>
  <si>
    <t xml:space="preserve">      504 dozen pillowcases </t>
  </si>
  <si>
    <r>
      <rPr>
        <b/>
        <sz val="18"/>
        <rFont val="Segoe UI"/>
        <family val="2"/>
      </rPr>
      <t>WHITE WITH PINEAPPLE YELLOW STRIPE</t>
    </r>
    <r>
      <rPr>
        <b/>
        <sz val="18"/>
        <color rgb="FFFFEB04"/>
        <rFont val="Segoe UI"/>
        <family val="2"/>
      </rPr>
      <t xml:space="preserve">
</t>
    </r>
  </si>
  <si>
    <t>◊  Our products are used every day by discerning customers who recognize the superior quality and value of American manufacturing, ranging from elite 4 &amp; 5 star hotel &amp; resort properties to commercial laundries, economy hotel properties (who love our durability), casinos, cruise lines, hospitals and nursing homes.  Anyone who values quality and long-lasting performance is the ideal Thomaston customer.</t>
  </si>
  <si>
    <t>CUSTOMIZATION SERVICES</t>
  </si>
  <si>
    <t>CHECK OUT ALL THE SERVICES WE OFFER</t>
  </si>
  <si>
    <r>
      <t xml:space="preserve">      50 dozen sheets </t>
    </r>
    <r>
      <rPr>
        <sz val="14"/>
        <color theme="1"/>
        <rFont val="Calibri"/>
        <family val="2"/>
        <scheme val="minor"/>
      </rPr>
      <t>(Orders of 20-48 dz accepted with 10% surcharge)</t>
    </r>
  </si>
  <si>
    <r>
      <t xml:space="preserve">      204 dozen pillowcases </t>
    </r>
    <r>
      <rPr>
        <sz val="14"/>
        <color theme="1"/>
        <rFont val="Calibri"/>
        <family val="2"/>
        <scheme val="minor"/>
      </rPr>
      <t>(Orders of 96-198 dz accepted with 10% surcharge)</t>
    </r>
  </si>
  <si>
    <r>
      <rPr>
        <b/>
        <sz val="14"/>
        <color theme="1"/>
        <rFont val="Symbol"/>
        <family val="1"/>
        <charset val="2"/>
      </rPr>
      <t xml:space="preserve">¨ </t>
    </r>
    <r>
      <rPr>
        <b/>
        <sz val="14"/>
        <color theme="1"/>
        <rFont val="Calibri"/>
        <family val="2"/>
        <scheme val="minor"/>
      </rPr>
      <t>Available in virtually any color</t>
    </r>
  </si>
  <si>
    <r>
      <rPr>
        <b/>
        <sz val="14"/>
        <color theme="1"/>
        <rFont val="Symbol"/>
        <family val="1"/>
        <charset val="2"/>
      </rPr>
      <t xml:space="preserve">¨ </t>
    </r>
    <r>
      <rPr>
        <b/>
        <sz val="14"/>
        <color theme="1"/>
        <rFont val="Calibri"/>
        <family val="2"/>
        <scheme val="minor"/>
      </rPr>
      <t>No additional charge for below minimum order quantities</t>
    </r>
  </si>
  <si>
    <r>
      <rPr>
        <b/>
        <sz val="14"/>
        <color theme="1"/>
        <rFont val="Symbol"/>
        <family val="1"/>
        <charset val="2"/>
      </rPr>
      <t xml:space="preserve">¨ </t>
    </r>
    <r>
      <rPr>
        <b/>
        <sz val="14"/>
        <color theme="1"/>
        <rFont val="Calibri"/>
        <family val="2"/>
        <scheme val="minor"/>
      </rPr>
      <t>Minimum order per size:</t>
    </r>
  </si>
  <si>
    <r>
      <rPr>
        <b/>
        <sz val="14"/>
        <color theme="1"/>
        <rFont val="Symbol"/>
        <family val="1"/>
        <charset val="2"/>
      </rPr>
      <t xml:space="preserve">¨ </t>
    </r>
    <r>
      <rPr>
        <b/>
        <sz val="14"/>
        <color theme="1"/>
        <rFont val="Calibri"/>
        <family val="2"/>
        <scheme val="minor"/>
      </rPr>
      <t>Subject to 10% quantity variation</t>
    </r>
  </si>
  <si>
    <t>Back to Top</t>
  </si>
  <si>
    <r>
      <rPr>
        <b/>
        <sz val="14"/>
        <color theme="1"/>
        <rFont val="Symbol"/>
        <family val="1"/>
        <charset val="2"/>
      </rPr>
      <t xml:space="preserve">¨ </t>
    </r>
    <r>
      <rPr>
        <b/>
        <sz val="14"/>
        <color theme="1"/>
        <rFont val="Calibri"/>
        <family val="2"/>
        <scheme val="minor"/>
      </rPr>
      <t>Allows for easier product identification</t>
    </r>
    <r>
      <rPr>
        <b/>
        <sz val="14"/>
        <color theme="1"/>
        <rFont val="Calibri"/>
        <family val="1"/>
        <charset val="2"/>
        <scheme val="minor"/>
      </rPr>
      <t xml:space="preserve"> &amp; easier sorting</t>
    </r>
  </si>
  <si>
    <r>
      <rPr>
        <b/>
        <sz val="14"/>
        <color theme="1"/>
        <rFont val="Symbol"/>
        <family val="1"/>
        <charset val="2"/>
      </rPr>
      <t xml:space="preserve">¨ </t>
    </r>
    <r>
      <rPr>
        <b/>
        <sz val="14"/>
        <color theme="1"/>
        <rFont val="Calibri"/>
        <family val="2"/>
        <scheme val="minor"/>
      </rPr>
      <t>C</t>
    </r>
    <r>
      <rPr>
        <b/>
        <sz val="14"/>
        <color theme="1"/>
        <rFont val="Calibri"/>
        <family val="1"/>
        <charset val="2"/>
        <scheme val="minor"/>
      </rPr>
      <t>ontinuous, one color legend along either one or two sides of a Sheet or P/C</t>
    </r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</si>
  <si>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1"/>
        <charset val="2"/>
        <scheme val="minor"/>
      </rPr>
      <t xml:space="preserve"> Additional charges:</t>
    </r>
  </si>
  <si>
    <t xml:space="preserve">     1" letter height</t>
  </si>
  <si>
    <t xml:space="preserve">     7" legend length</t>
  </si>
  <si>
    <t xml:space="preserve">     24" legend repeat</t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</si>
  <si>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1"/>
        <charset val="2"/>
        <scheme val="minor"/>
      </rPr>
      <t xml:space="preserve"> Standard specifications:</t>
    </r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</si>
  <si>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2"/>
        <scheme val="minor"/>
      </rPr>
      <t xml:space="preserve"> Location:  6" - 18" in from the selvage</t>
    </r>
  </si>
  <si>
    <r>
      <rPr>
        <b/>
        <sz val="14"/>
        <color theme="1"/>
        <rFont val="Symbol"/>
        <family val="1"/>
        <charset val="2"/>
      </rPr>
      <t xml:space="preserve">¨ </t>
    </r>
    <r>
      <rPr>
        <b/>
        <sz val="14"/>
        <color theme="1"/>
        <rFont val="Calibri"/>
        <family val="1"/>
        <charset val="2"/>
        <scheme val="minor"/>
      </rPr>
      <t>Iron-on logo</t>
    </r>
  </si>
  <si>
    <r>
      <rPr>
        <b/>
        <sz val="14"/>
        <color indexed="8"/>
        <rFont val="Calibri"/>
        <family val="2"/>
      </rPr>
      <t xml:space="preserve">     Flat sheets</t>
    </r>
    <r>
      <rPr>
        <sz val="14"/>
        <color theme="1"/>
        <rFont val="Calibri"/>
        <family val="2"/>
        <scheme val="minor"/>
      </rPr>
      <t>:  in one corner, on the underside above the hem</t>
    </r>
  </si>
  <si>
    <r>
      <rPr>
        <b/>
        <sz val="14"/>
        <color indexed="8"/>
        <rFont val="Calibri"/>
        <family val="2"/>
      </rPr>
      <t xml:space="preserve">     Fitted sheets</t>
    </r>
    <r>
      <rPr>
        <sz val="14"/>
        <color theme="1"/>
        <rFont val="Calibri"/>
        <family val="2"/>
        <scheme val="minor"/>
      </rPr>
      <t>:  in one corner on the top of the sheet</t>
    </r>
  </si>
  <si>
    <r>
      <rPr>
        <b/>
        <sz val="14"/>
        <color indexed="8"/>
        <rFont val="Calibri"/>
        <family val="2"/>
      </rPr>
      <t xml:space="preserve">     Pillowcases: </t>
    </r>
    <r>
      <rPr>
        <sz val="14"/>
        <color theme="1"/>
        <rFont val="Calibri"/>
        <family val="2"/>
        <scheme val="minor"/>
      </rPr>
      <t xml:space="preserve"> on the inside hem</t>
    </r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</si>
  <si>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1"/>
        <charset val="2"/>
        <scheme val="minor"/>
      </rPr>
      <t xml:space="preserve"> Decorative solid-color fabric border attached to hem</t>
    </r>
  </si>
  <si>
    <t xml:space="preserve">     $2.50 per dozen sheets or pillowcases (one transfer only)</t>
  </si>
  <si>
    <t xml:space="preserve">      One side: $2.50 per dozen sheets and pillowcases</t>
  </si>
  <si>
    <t xml:space="preserve">      Two sides: $5.00 per dozen sheets and pillowcases</t>
  </si>
  <si>
    <t xml:space="preserve">     Sheets: $9.00 per dozen</t>
  </si>
  <si>
    <t xml:space="preserve">     Pillowcases: $3.75 per dozen</t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</si>
  <si>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1"/>
        <charset val="2"/>
        <scheme val="minor"/>
      </rPr>
      <t xml:space="preserve"> Standard heat transfer locations:</t>
    </r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</si>
  <si>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2"/>
        <scheme val="minor"/>
      </rPr>
      <t xml:space="preserve"> Custom locations also available </t>
    </r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</si>
  <si>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1"/>
        <charset val="2"/>
        <scheme val="minor"/>
      </rPr>
      <t xml:space="preserve"> Cotton/poly Piping  </t>
    </r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</si>
  <si>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1"/>
        <charset val="2"/>
        <scheme val="minor"/>
      </rPr>
      <t xml:space="preserve"> Approximately 1/8" exposure</t>
    </r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</si>
  <si>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2"/>
        <scheme val="minor"/>
      </rPr>
      <t xml:space="preserve"> Available on all thread counts</t>
    </r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</si>
  <si>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2"/>
        <scheme val="minor"/>
      </rPr>
      <t xml:space="preserve"> Extensive color line</t>
    </r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</si>
  <si>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1"/>
        <charset val="2"/>
        <scheme val="minor"/>
      </rPr>
      <t xml:space="preserve"> for Flat Sheets: available in 108" length only at above pricing</t>
    </r>
  </si>
  <si>
    <t xml:space="preserve">     cut lengths longer than 108": $18.00/dz.</t>
  </si>
  <si>
    <t xml:space="preserve">     can be either decorative print or property marking</t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</si>
  <si>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1"/>
        <charset val="2"/>
        <scheme val="minor"/>
      </rPr>
      <t xml:space="preserve"> Printed continuously:  most durable form of printing </t>
    </r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</si>
  <si>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2"/>
        <scheme val="minor"/>
      </rPr>
      <t xml:space="preserve"> Standard print repeat: approx. 36" maximum length </t>
    </r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</si>
  <si>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2"/>
        <scheme val="minor"/>
      </rPr>
      <t xml:space="preserve"> Location:</t>
    </r>
  </si>
  <si>
    <r>
      <rPr>
        <b/>
        <sz val="14"/>
        <color indexed="8"/>
        <rFont val="Calibri"/>
        <family val="2"/>
      </rPr>
      <t xml:space="preserve">     Flat sheets</t>
    </r>
    <r>
      <rPr>
        <b/>
        <sz val="14"/>
        <color theme="1"/>
        <rFont val="Calibri"/>
        <family val="2"/>
        <scheme val="minor"/>
      </rPr>
      <t>:  parallel to the selvage on one or both sides of the sheets,</t>
    </r>
  </si>
  <si>
    <t xml:space="preserve">     approximately 6" – 18" from the selvage(s)</t>
  </si>
  <si>
    <r>
      <rPr>
        <b/>
        <sz val="14"/>
        <color indexed="8"/>
        <rFont val="Calibri"/>
        <family val="2"/>
      </rPr>
      <t xml:space="preserve">     Pillowcases:</t>
    </r>
    <r>
      <rPr>
        <b/>
        <sz val="14"/>
        <color theme="1"/>
        <rFont val="Calibri"/>
        <family val="2"/>
        <scheme val="minor"/>
      </rPr>
      <t xml:space="preserve">  running the length of the pillowcase on one side only</t>
    </r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</si>
  <si>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1"/>
        <charset val="2"/>
        <scheme val="minor"/>
      </rPr>
      <t xml:space="preserve"> 1 ea. Fujitsu UHF RFID Tag WT-A533 or WT-A543 sewn securely into item</t>
    </r>
  </si>
  <si>
    <t>Colored Hem thread</t>
  </si>
  <si>
    <t>Click link for each service</t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</si>
  <si>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1"/>
        <charset val="2"/>
        <scheme val="minor"/>
      </rPr>
      <t xml:space="preserve"> Additional charge:  $11.25 per dozen for all items</t>
    </r>
  </si>
  <si>
    <t xml:space="preserve">     Sheets: $11.75 per dozen</t>
  </si>
  <si>
    <t xml:space="preserve">     Pillowcases: $5.75 per dozen</t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</si>
  <si>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1"/>
        <charset val="2"/>
        <scheme val="minor"/>
      </rPr>
      <t xml:space="preserve"> Custom specs also available </t>
    </r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</si>
  <si>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1"/>
        <charset val="2"/>
        <scheme val="minor"/>
      </rPr>
      <t xml:space="preserve"> Ink colors available: Light Blue, Medium Blue, Black, Green and Yellow. </t>
    </r>
  </si>
  <si>
    <r>
      <rPr>
        <b/>
        <sz val="14"/>
        <color theme="1"/>
        <rFont val="Symbol"/>
        <family val="1"/>
        <charset val="2"/>
      </rPr>
      <t xml:space="preserve">¨ </t>
    </r>
    <r>
      <rPr>
        <b/>
        <sz val="14"/>
        <color theme="1"/>
        <rFont val="Calibri"/>
        <family val="2"/>
        <scheme val="minor"/>
      </rPr>
      <t>T</t>
    </r>
    <r>
      <rPr>
        <b/>
        <sz val="14"/>
        <color theme="1"/>
        <rFont val="Calibri"/>
        <family val="1"/>
        <charset val="2"/>
        <scheme val="minor"/>
      </rPr>
      <t>o reduce theft, improve inventory control and make sorting easier</t>
    </r>
  </si>
  <si>
    <r>
      <rPr>
        <b/>
        <sz val="14"/>
        <color theme="1"/>
        <rFont val="Symbol"/>
        <family val="1"/>
        <charset val="2"/>
      </rPr>
      <t xml:space="preserve">¨ </t>
    </r>
    <r>
      <rPr>
        <b/>
        <sz val="14"/>
        <color theme="1"/>
        <rFont val="Calibri"/>
        <family val="1"/>
        <charset val="2"/>
        <scheme val="minor"/>
      </rPr>
      <t>Method of property marking - to reduce theft and make sorting easier</t>
    </r>
  </si>
  <si>
    <t>Customization Services</t>
  </si>
  <si>
    <r>
      <rPr>
        <b/>
        <sz val="14"/>
        <color theme="1"/>
        <rFont val="Symbol"/>
        <family val="1"/>
        <charset val="2"/>
      </rPr>
      <t>¨</t>
    </r>
    <r>
      <rPr>
        <b/>
        <sz val="14"/>
        <color theme="1"/>
        <rFont val="Calibri"/>
        <family val="1"/>
        <charset val="2"/>
      </rPr>
      <t xml:space="preserve"> </t>
    </r>
    <r>
      <rPr>
        <b/>
        <sz val="14"/>
        <color theme="1"/>
        <rFont val="Calibri"/>
        <family val="1"/>
        <charset val="2"/>
        <scheme val="minor"/>
      </rPr>
      <t xml:space="preserve">AND, we stock these in </t>
    </r>
    <r>
      <rPr>
        <b/>
        <u/>
        <sz val="14"/>
        <color theme="1"/>
        <rFont val="Calibri"/>
        <family val="2"/>
        <scheme val="minor"/>
      </rPr>
      <t>T-200 and T-250</t>
    </r>
    <r>
      <rPr>
        <b/>
        <sz val="14"/>
        <color theme="1"/>
        <rFont val="Calibri"/>
        <family val="2"/>
        <scheme val="minor"/>
      </rPr>
      <t xml:space="preserve"> - </t>
    </r>
    <r>
      <rPr>
        <b/>
        <sz val="14"/>
        <color theme="1"/>
        <rFont val="Calibri"/>
        <family val="1"/>
        <charset val="2"/>
        <scheme val="minor"/>
      </rPr>
      <t xml:space="preserve">no MOQ's required for these items . . . </t>
    </r>
  </si>
  <si>
    <t>909599-110</t>
  </si>
  <si>
    <t>909510-104</t>
  </si>
  <si>
    <t>908910-109</t>
  </si>
  <si>
    <t>909623-102</t>
  </si>
  <si>
    <t>906652-109</t>
  </si>
  <si>
    <t>909624-105</t>
  </si>
  <si>
    <t>908915-105</t>
  </si>
  <si>
    <t>909155-108</t>
  </si>
  <si>
    <r>
      <t xml:space="preserve">* </t>
    </r>
    <r>
      <rPr>
        <b/>
        <u/>
        <sz val="20"/>
        <rFont val="Calibri"/>
        <family val="2"/>
        <scheme val="minor"/>
      </rPr>
      <t>T-200  White</t>
    </r>
    <r>
      <rPr>
        <b/>
        <sz val="20"/>
        <rFont val="Calibri"/>
        <family val="2"/>
        <scheme val="minor"/>
      </rPr>
      <t xml:space="preserve">  - Colored  Hem  Stock Program</t>
    </r>
  </si>
  <si>
    <r>
      <t xml:space="preserve">* </t>
    </r>
    <r>
      <rPr>
        <b/>
        <u/>
        <sz val="20"/>
        <rFont val="Calibri"/>
        <family val="2"/>
        <scheme val="minor"/>
      </rPr>
      <t>T-250  White</t>
    </r>
    <r>
      <rPr>
        <b/>
        <sz val="20"/>
        <rFont val="Calibri"/>
        <family val="2"/>
        <scheme val="minor"/>
      </rPr>
      <t xml:space="preserve">  - Colored  Hem  Stock Program</t>
    </r>
  </si>
  <si>
    <r>
      <t>Twin XXL w/</t>
    </r>
    <r>
      <rPr>
        <b/>
        <sz val="11"/>
        <color theme="3"/>
        <rFont val="Calibri"/>
        <family val="2"/>
        <scheme val="minor"/>
      </rPr>
      <t>Navy</t>
    </r>
    <r>
      <rPr>
        <b/>
        <sz val="11"/>
        <color theme="1"/>
        <rFont val="Calibri"/>
        <family val="2"/>
        <scheme val="minor"/>
      </rPr>
      <t xml:space="preserve"> Thread</t>
    </r>
  </si>
  <si>
    <r>
      <t>Twin XL - w/</t>
    </r>
    <r>
      <rPr>
        <b/>
        <sz val="11"/>
        <color theme="3"/>
        <rFont val="Calibri"/>
        <family val="2"/>
        <scheme val="minor"/>
      </rPr>
      <t>Navy</t>
    </r>
    <r>
      <rPr>
        <b/>
        <sz val="11"/>
        <color theme="1"/>
        <rFont val="Calibri"/>
        <family val="2"/>
        <scheme val="minor"/>
      </rPr>
      <t xml:space="preserve"> Thread</t>
    </r>
  </si>
  <si>
    <r>
      <t>Full XXL w/</t>
    </r>
    <r>
      <rPr>
        <b/>
        <sz val="11"/>
        <color rgb="FFFF0000"/>
        <rFont val="Calibri"/>
        <family val="2"/>
        <scheme val="minor"/>
      </rPr>
      <t>Red</t>
    </r>
    <r>
      <rPr>
        <b/>
        <sz val="11"/>
        <color theme="1"/>
        <rFont val="Calibri"/>
        <family val="2"/>
        <scheme val="minor"/>
      </rPr>
      <t xml:space="preserve"> Thread</t>
    </r>
  </si>
  <si>
    <r>
      <t>Queen XL w/</t>
    </r>
    <r>
      <rPr>
        <b/>
        <sz val="11"/>
        <color rgb="FF00B050"/>
        <rFont val="Calibri"/>
        <family val="2"/>
        <scheme val="minor"/>
      </rPr>
      <t>Green</t>
    </r>
    <r>
      <rPr>
        <b/>
        <sz val="11"/>
        <color theme="1"/>
        <rFont val="Calibri"/>
        <family val="2"/>
        <scheme val="minor"/>
      </rPr>
      <t xml:space="preserve"> Thrd.</t>
    </r>
  </si>
  <si>
    <r>
      <t>King XL w/</t>
    </r>
    <r>
      <rPr>
        <b/>
        <sz val="11"/>
        <color rgb="FFD09E00"/>
        <rFont val="Calibri"/>
        <family val="2"/>
        <scheme val="minor"/>
      </rPr>
      <t>Gold</t>
    </r>
    <r>
      <rPr>
        <b/>
        <sz val="11"/>
        <color theme="1"/>
        <rFont val="Calibri"/>
        <family val="2"/>
        <scheme val="minor"/>
      </rPr>
      <t xml:space="preserve"> Thread</t>
    </r>
  </si>
  <si>
    <r>
      <t>Queen w/</t>
    </r>
    <r>
      <rPr>
        <b/>
        <sz val="11"/>
        <color rgb="FF00B050"/>
        <rFont val="Calibri"/>
        <family val="2"/>
        <scheme val="minor"/>
      </rPr>
      <t>Green</t>
    </r>
    <r>
      <rPr>
        <b/>
        <sz val="11"/>
        <color theme="1"/>
        <rFont val="Calibri"/>
        <family val="2"/>
        <scheme val="minor"/>
      </rPr>
      <t xml:space="preserve"> Thrd.</t>
    </r>
  </si>
  <si>
    <t>Twin XL w/Navy Thrd</t>
  </si>
  <si>
    <t>King XL w/Gold Thread</t>
  </si>
  <si>
    <t>Queen XL w/Green Thrd</t>
  </si>
  <si>
    <t>Full XXL w/Red Thread</t>
  </si>
  <si>
    <t>Twin XXL w/Navy Thread</t>
  </si>
  <si>
    <t>66 x 115" Navy Thd</t>
  </si>
  <si>
    <t>84 x 115" Red Thd</t>
  </si>
  <si>
    <t>92 x 115" Green Thd</t>
  </si>
  <si>
    <t>108 x 115" Gold Thd</t>
  </si>
  <si>
    <t>910953-102</t>
  </si>
  <si>
    <t>910952-101</t>
  </si>
  <si>
    <t>Eileen Meyers</t>
  </si>
  <si>
    <t>2061 San Antonio Drive</t>
  </si>
  <si>
    <t>Corona, CA 92882</t>
  </si>
  <si>
    <r>
      <t>Email:</t>
    </r>
    <r>
      <rPr>
        <sz val="11"/>
        <color rgb="FF0000FF"/>
        <rFont val="Calibri"/>
        <family val="2"/>
        <scheme val="minor"/>
      </rPr>
      <t xml:space="preserve"> emeyers@thomastonmills.com - </t>
    </r>
    <r>
      <rPr>
        <sz val="11"/>
        <rFont val="Calibri"/>
        <family val="2"/>
        <scheme val="minor"/>
      </rPr>
      <t>Website:</t>
    </r>
    <r>
      <rPr>
        <sz val="11"/>
        <color rgb="FF0000FF"/>
        <rFont val="Calibri"/>
        <family val="2"/>
        <scheme val="minor"/>
      </rPr>
      <t xml:space="preserve"> www.thomastonmills.com</t>
    </r>
  </si>
  <si>
    <t>TELEPHONE (877)-474-3300 Ext. 2297 - FAX (888)-737-8946</t>
  </si>
  <si>
    <t/>
  </si>
  <si>
    <t>B</t>
  </si>
  <si>
    <t>Hotels for Humanity</t>
  </si>
  <si>
    <t>October 15, 2023</t>
  </si>
  <si>
    <t>Cost</t>
  </si>
  <si>
    <t>Price</t>
  </si>
  <si>
    <t>P cost</t>
  </si>
  <si>
    <t>P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</si>
</sst>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&quot;$&quot;#,##0.00"/>
    <numFmt numFmtId="166" formatCode="0.000%"/>
  </numFmts>
  <fonts count="164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Segoe UI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</font>
    <font>
      <b/>
      <sz val="12"/>
      <color rgb="FF005587"/>
      <name val="Segoe UI"/>
      <family val="2"/>
    </font>
    <font>
      <b/>
      <sz val="18"/>
      <color rgb="FFC5003E"/>
      <name val="Segoe UI"/>
      <family val="2"/>
    </font>
    <font>
      <b/>
      <sz val="12"/>
      <color rgb="FFC5003E"/>
      <name val="Segoe UI"/>
      <family val="2"/>
    </font>
    <font>
      <b/>
      <sz val="12"/>
      <color theme="3"/>
      <name val="Segoe UI"/>
      <family val="2"/>
    </font>
    <font>
      <sz val="16"/>
      <color theme="1"/>
      <name val="Calibri"/>
      <family val="2"/>
      <scheme val="minor"/>
    </font>
    <font>
      <b/>
      <sz val="20"/>
      <color rgb="FFC5003E"/>
      <name val="Segoe UI"/>
      <family val="2"/>
    </font>
    <font>
      <b/>
      <sz val="18"/>
      <color theme="1"/>
      <name val="Segoe UI"/>
      <family val="2"/>
    </font>
    <font>
      <b/>
      <sz val="18"/>
      <name val="Segoe UI"/>
      <family val="2"/>
    </font>
    <font>
      <b/>
      <sz val="16"/>
      <color theme="1"/>
      <name val="Segoe UI"/>
      <family val="2"/>
    </font>
    <font>
      <b/>
      <sz val="16"/>
      <color theme="1"/>
      <name val="Georgia"/>
      <family val="1"/>
    </font>
    <font>
      <b/>
      <sz val="20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2"/>
      <name val="Segoe UI"/>
      <family val="2"/>
    </font>
    <font>
      <b/>
      <sz val="11"/>
      <color rgb="FFFF0000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12"/>
      <color theme="3" tint="0.79998168889431442"/>
      <name val="Segoe UI"/>
      <family val="2"/>
    </font>
    <font>
      <b/>
      <sz val="28"/>
      <name val="Segoe UI"/>
      <family val="2"/>
    </font>
    <font>
      <b/>
      <sz val="14"/>
      <color rgb="FF005587"/>
      <name val="Segoe UI"/>
      <family val="2"/>
    </font>
    <font>
      <b/>
      <u/>
      <sz val="16"/>
      <color theme="10"/>
      <name val="Calibri"/>
      <family val="2"/>
      <scheme val="minor"/>
    </font>
    <font>
      <b/>
      <sz val="16"/>
      <name val="Calibri"/>
      <family val="2"/>
    </font>
    <font>
      <b/>
      <u/>
      <sz val="16"/>
      <color indexed="12"/>
      <name val="Calibri"/>
      <family val="2"/>
    </font>
    <font>
      <sz val="16"/>
      <color theme="1"/>
      <name val="Calibri"/>
      <family val="2"/>
    </font>
    <font>
      <b/>
      <sz val="14"/>
      <color theme="1"/>
      <name val="Georgia"/>
      <family val="1"/>
    </font>
    <font>
      <b/>
      <sz val="12"/>
      <color theme="1"/>
      <name val="Georgia"/>
      <family val="1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9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20"/>
      <color rgb="FFC0003E"/>
      <name val="Calibri"/>
      <family val="2"/>
      <scheme val="minor"/>
    </font>
    <font>
      <b/>
      <sz val="11"/>
      <color rgb="FFC5003E"/>
      <name val="Calibri"/>
      <family val="2"/>
      <scheme val="minor"/>
    </font>
    <font>
      <b/>
      <sz val="20"/>
      <color rgb="FF376091"/>
      <name val="Calibri"/>
      <family val="2"/>
      <scheme val="minor"/>
    </font>
    <font>
      <b/>
      <sz val="20"/>
      <color rgb="FFF79747"/>
      <name val="Calibri"/>
      <family val="2"/>
      <scheme val="minor"/>
    </font>
    <font>
      <b/>
      <sz val="20"/>
      <color rgb="FF60497B"/>
      <name val="Calibri"/>
      <family val="2"/>
      <scheme val="minor"/>
    </font>
    <font>
      <b/>
      <sz val="20"/>
      <color rgb="FF4C5D25"/>
      <name val="Calibri"/>
      <family val="2"/>
      <scheme val="minor"/>
    </font>
    <font>
      <b/>
      <sz val="20"/>
      <color rgb="FF45A8C3"/>
      <name val="Calibri"/>
      <family val="2"/>
      <scheme val="minor"/>
    </font>
    <font>
      <b/>
      <sz val="20"/>
      <color rgb="FF757575"/>
      <name val="Calibri"/>
      <family val="2"/>
      <scheme val="minor"/>
    </font>
    <font>
      <b/>
      <sz val="20"/>
      <color rgb="FFCE7270"/>
      <name val="Calibri"/>
      <family val="2"/>
      <scheme val="minor"/>
    </font>
    <font>
      <b/>
      <sz val="20"/>
      <color rgb="FF3B729F"/>
      <name val="Calibri"/>
      <family val="2"/>
      <scheme val="minor"/>
    </font>
    <font>
      <b/>
      <sz val="20"/>
      <color rgb="FF802E96"/>
      <name val="Calibri"/>
      <family val="2"/>
      <scheme val="minor"/>
    </font>
    <font>
      <b/>
      <sz val="20"/>
      <color rgb="FF215967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D09E00"/>
      <name val="Calibri"/>
      <family val="2"/>
      <scheme val="minor"/>
    </font>
    <font>
      <b/>
      <u/>
      <sz val="16"/>
      <color theme="10"/>
      <name val="Calibri"/>
      <family val="2"/>
    </font>
    <font>
      <b/>
      <sz val="11"/>
      <color rgb="FF00B050"/>
      <name val="Calibri"/>
      <family val="2"/>
      <scheme val="minor"/>
    </font>
    <font>
      <b/>
      <sz val="12"/>
      <color rgb="FFC5003E"/>
      <name val="Calibri"/>
      <family val="2"/>
      <scheme val="minor"/>
    </font>
    <font>
      <b/>
      <sz val="11"/>
      <color rgb="FF376091"/>
      <name val="Calibri"/>
      <family val="2"/>
      <scheme val="minor"/>
    </font>
    <font>
      <b/>
      <sz val="11"/>
      <color rgb="FFF79747"/>
      <name val="Calibri"/>
      <family val="2"/>
      <scheme val="minor"/>
    </font>
    <font>
      <b/>
      <sz val="12"/>
      <color rgb="FF60497B"/>
      <name val="Calibri"/>
      <family val="2"/>
      <scheme val="minor"/>
    </font>
    <font>
      <b/>
      <sz val="12"/>
      <color rgb="FF4C5D25"/>
      <name val="Calibri"/>
      <family val="2"/>
      <scheme val="minor"/>
    </font>
    <font>
      <b/>
      <sz val="12"/>
      <color rgb="FF45A8C3"/>
      <name val="Calibri"/>
      <family val="2"/>
      <scheme val="minor"/>
    </font>
    <font>
      <b/>
      <sz val="12"/>
      <color rgb="FF757575"/>
      <name val="Calibri"/>
      <family val="2"/>
      <scheme val="minor"/>
    </font>
    <font>
      <b/>
      <sz val="12"/>
      <color rgb="FFCE7270"/>
      <name val="Calibri"/>
      <family val="2"/>
      <scheme val="minor"/>
    </font>
    <font>
      <b/>
      <sz val="12"/>
      <color rgb="FF3B729F"/>
      <name val="Calibri"/>
      <family val="2"/>
      <scheme val="minor"/>
    </font>
    <font>
      <b/>
      <sz val="12"/>
      <color rgb="FF802E96"/>
      <name val="Calibri"/>
      <family val="2"/>
      <scheme val="minor"/>
    </font>
    <font>
      <b/>
      <sz val="12"/>
      <color rgb="FF215967"/>
      <name val="Calibri"/>
      <family val="2"/>
      <scheme val="minor"/>
    </font>
    <font>
      <b/>
      <sz val="20"/>
      <color rgb="FFFF9966"/>
      <name val="Calibri"/>
      <family val="2"/>
      <scheme val="minor"/>
    </font>
    <font>
      <b/>
      <sz val="20"/>
      <color rgb="FFD4305F"/>
      <name val="Calibri"/>
      <family val="2"/>
      <scheme val="minor"/>
    </font>
    <font>
      <b/>
      <sz val="12"/>
      <color rgb="FFD4305F"/>
      <name val="Calibri"/>
      <family val="2"/>
      <scheme val="minor"/>
    </font>
    <font>
      <b/>
      <sz val="20"/>
      <color rgb="FF490092"/>
      <name val="Calibri"/>
      <family val="2"/>
      <scheme val="minor"/>
    </font>
    <font>
      <b/>
      <sz val="12"/>
      <color rgb="FF490092"/>
      <name val="Calibri"/>
      <family val="2"/>
      <scheme val="minor"/>
    </font>
    <font>
      <b/>
      <sz val="20"/>
      <color rgb="FFD04500"/>
      <name val="Calibri"/>
      <family val="2"/>
      <scheme val="minor"/>
    </font>
    <font>
      <b/>
      <sz val="12"/>
      <color rgb="FFD04500"/>
      <name val="Calibri"/>
      <family val="2"/>
      <scheme val="minor"/>
    </font>
    <font>
      <b/>
      <sz val="20"/>
      <color rgb="FF2B7D40"/>
      <name val="Calibri"/>
      <family val="2"/>
      <scheme val="minor"/>
    </font>
    <font>
      <b/>
      <sz val="12"/>
      <color rgb="FF2B7D40"/>
      <name val="Calibri"/>
      <family val="2"/>
      <scheme val="minor"/>
    </font>
    <font>
      <b/>
      <sz val="20"/>
      <color rgb="FF2A5B96"/>
      <name val="Calibri"/>
      <family val="2"/>
      <scheme val="minor"/>
    </font>
    <font>
      <b/>
      <sz val="12"/>
      <color rgb="FF2A5B96"/>
      <name val="Calibri"/>
      <family val="2"/>
      <scheme val="minor"/>
    </font>
    <font>
      <sz val="11"/>
      <color rgb="FF53646D"/>
      <name val="Calibri"/>
      <family val="2"/>
      <scheme val="minor"/>
    </font>
    <font>
      <b/>
      <sz val="20"/>
      <color rgb="FFC5003E"/>
      <name val="Calibri"/>
      <family val="2"/>
      <scheme val="minor"/>
    </font>
    <font>
      <b/>
      <sz val="24"/>
      <color rgb="FFC5003E"/>
      <name val="Segoe UI"/>
      <family val="2"/>
    </font>
    <font>
      <b/>
      <sz val="16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rgb="FF60497B"/>
      <name val="Calibri"/>
      <family val="2"/>
      <scheme val="minor"/>
    </font>
    <font>
      <b/>
      <sz val="11"/>
      <color rgb="FF45A8C3"/>
      <name val="Calibri"/>
      <family val="2"/>
      <scheme val="minor"/>
    </font>
    <font>
      <b/>
      <sz val="11"/>
      <color rgb="FF757575"/>
      <name val="Calibri"/>
      <family val="2"/>
      <scheme val="minor"/>
    </font>
    <font>
      <b/>
      <sz val="11"/>
      <color rgb="FFCE7270"/>
      <name val="Calibri"/>
      <family val="2"/>
      <scheme val="minor"/>
    </font>
    <font>
      <b/>
      <sz val="11"/>
      <color rgb="FF3B729F"/>
      <name val="Calibri"/>
      <family val="2"/>
      <scheme val="minor"/>
    </font>
    <font>
      <b/>
      <sz val="11"/>
      <color rgb="FF802E96"/>
      <name val="Calibri"/>
      <family val="2"/>
      <scheme val="minor"/>
    </font>
    <font>
      <b/>
      <sz val="11"/>
      <color rgb="FFD4305F"/>
      <name val="Calibri"/>
      <family val="2"/>
      <scheme val="minor"/>
    </font>
    <font>
      <b/>
      <sz val="11"/>
      <color rgb="FF215967"/>
      <name val="Calibri"/>
      <family val="2"/>
      <scheme val="minor"/>
    </font>
    <font>
      <b/>
      <sz val="11"/>
      <color rgb="FFD04500"/>
      <name val="Calibri"/>
      <family val="2"/>
      <scheme val="minor"/>
    </font>
    <font>
      <b/>
      <sz val="11"/>
      <color rgb="FF490092"/>
      <name val="Calibri"/>
      <family val="2"/>
      <scheme val="minor"/>
    </font>
    <font>
      <b/>
      <sz val="11"/>
      <color rgb="FF2A5B96"/>
      <name val="Calibri"/>
      <family val="2"/>
      <scheme val="minor"/>
    </font>
    <font>
      <b/>
      <sz val="11"/>
      <color rgb="FF2B7D40"/>
      <name val="Calibri"/>
      <family val="2"/>
      <scheme val="minor"/>
    </font>
    <font>
      <b/>
      <sz val="11"/>
      <color rgb="FF4C5D25"/>
      <name val="Calibri"/>
      <family val="2"/>
      <scheme val="minor"/>
    </font>
    <font>
      <b/>
      <sz val="17"/>
      <color theme="0"/>
      <name val="Calibri"/>
      <family val="2"/>
      <scheme val="minor"/>
    </font>
    <font>
      <i/>
      <sz val="14"/>
      <color theme="1"/>
      <name val="Calibri"/>
      <family val="2"/>
    </font>
    <font>
      <b/>
      <i/>
      <sz val="14"/>
      <color theme="1"/>
      <name val="Calibri"/>
      <family val="2"/>
    </font>
    <font>
      <sz val="26"/>
      <color theme="1"/>
      <name val="Calibri"/>
      <family val="1"/>
      <charset val="2"/>
    </font>
    <font>
      <b/>
      <sz val="12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10.5"/>
      <color rgb="FFFFFFFF"/>
      <name val="Segoe UI"/>
      <family val="2"/>
    </font>
    <font>
      <b/>
      <sz val="10.5"/>
      <color rgb="FF000000"/>
      <name val="Segoe UI"/>
      <family val="2"/>
    </font>
    <font>
      <b/>
      <sz val="12"/>
      <color theme="0" tint="-4.9989318521683403E-2"/>
      <name val="Segoe UI"/>
      <family val="2"/>
    </font>
    <font>
      <b/>
      <i/>
      <sz val="12"/>
      <color rgb="FF005587"/>
      <name val="Segoe UI"/>
      <family val="2"/>
    </font>
    <font>
      <i/>
      <sz val="11"/>
      <color theme="1"/>
      <name val="Calibri"/>
      <family val="2"/>
      <scheme val="minor"/>
    </font>
    <font>
      <b/>
      <i/>
      <sz val="14"/>
      <color rgb="FF005587"/>
      <name val="Segoe UI"/>
      <family val="2"/>
    </font>
    <font>
      <b/>
      <u val="double"/>
      <sz val="28"/>
      <color rgb="FF005587"/>
      <name val="Segoe UI"/>
      <family val="2"/>
    </font>
    <font>
      <b/>
      <sz val="11"/>
      <color rgb="FFC00000"/>
      <name val="Calibri"/>
      <family val="2"/>
      <scheme val="minor"/>
    </font>
    <font>
      <b/>
      <sz val="11"/>
      <color rgb="FFFF9966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rgb="FFC9E660"/>
      <name val="Segoe UI"/>
      <family val="2"/>
    </font>
    <font>
      <b/>
      <sz val="14"/>
      <color theme="0"/>
      <name val="Segoe UI"/>
      <family val="2"/>
    </font>
    <font>
      <b/>
      <sz val="18"/>
      <color rgb="FFFFEB04"/>
      <name val="Segoe UI"/>
      <family val="2"/>
    </font>
    <font>
      <b/>
      <sz val="18"/>
      <color theme="0"/>
      <name val="Segoe UI"/>
      <family val="2"/>
    </font>
    <font>
      <b/>
      <u/>
      <sz val="20"/>
      <color theme="0"/>
      <name val="Calibri"/>
      <family val="2"/>
      <scheme val="minor"/>
    </font>
    <font>
      <b/>
      <u val="double"/>
      <sz val="28"/>
      <color rgb="FFC5003E"/>
      <name val="Segoe UI"/>
      <family val="2"/>
    </font>
    <font>
      <b/>
      <i/>
      <sz val="22"/>
      <color rgb="FFC5003E"/>
      <name val="Calibri"/>
      <family val="2"/>
      <scheme val="minor"/>
    </font>
    <font>
      <b/>
      <i/>
      <sz val="18"/>
      <color rgb="FF005587"/>
      <name val="Segoe UI"/>
      <family val="2"/>
    </font>
    <font>
      <b/>
      <sz val="14"/>
      <color rgb="FF005587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Segoe UI"/>
      <family val="2"/>
    </font>
    <font>
      <sz val="12"/>
      <color rgb="FFFF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28"/>
      <color rgb="FF385D8A"/>
      <name val="Calibri"/>
      <family val="2"/>
    </font>
    <font>
      <b/>
      <sz val="22"/>
      <color rgb="FFC5003E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8"/>
      <name val="Calibri"/>
      <family val="2"/>
    </font>
    <font>
      <u/>
      <sz val="20"/>
      <color theme="0"/>
      <name val="Calibri"/>
      <family val="2"/>
      <scheme val="minor"/>
    </font>
    <font>
      <b/>
      <sz val="14"/>
      <color theme="1"/>
      <name val="Symbol"/>
      <family val="1"/>
      <charset val="2"/>
    </font>
    <font>
      <b/>
      <sz val="14"/>
      <color theme="1"/>
      <name val="Calibri"/>
      <family val="1"/>
      <charset val="2"/>
      <scheme val="minor"/>
    </font>
    <font>
      <b/>
      <sz val="14"/>
      <color theme="1"/>
      <name val="Calibri"/>
      <family val="1"/>
      <charset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indexed="8"/>
      <name val="Calibri"/>
      <family val="2"/>
    </font>
    <font>
      <u/>
      <sz val="20"/>
      <color theme="10"/>
      <name val="Calibri"/>
      <family val="2"/>
      <scheme val="minor"/>
    </font>
    <font>
      <b/>
      <sz val="28"/>
      <color rgb="FFC5003E"/>
      <name val="Calibri"/>
      <family val="2"/>
      <scheme val="minor"/>
    </font>
    <font>
      <b/>
      <sz val="12"/>
      <color theme="3" tint="0.59996337778862885"/>
      <name val="Calibri"/>
      <family val="2"/>
      <scheme val="minor"/>
    </font>
    <font>
      <b/>
      <sz val="12"/>
      <color theme="3" tint="0.39994506668294322"/>
      <name val="Calibri"/>
      <family val="2"/>
      <scheme val="minor"/>
    </font>
    <font>
      <b/>
      <u/>
      <sz val="20"/>
      <color theme="3" tint="0.39994506668294322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u/>
      <sz val="2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3D3E7"/>
        <bgColor indexed="64"/>
      </patternFill>
    </fill>
    <fill>
      <patternFill patternType="solid">
        <fgColor rgb="FFC9E66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4DDBA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85B"/>
        <bgColor indexed="64"/>
      </patternFill>
    </fill>
    <fill>
      <patternFill patternType="solid">
        <fgColor rgb="FFFFFFFF"/>
        <bgColor indexed="64"/>
      </patternFill>
    </fill>
    <fill>
      <patternFill patternType="darkVertical">
        <fgColor rgb="FFC5003E"/>
        <bgColor theme="0"/>
      </patternFill>
    </fill>
    <fill>
      <patternFill patternType="solid">
        <fgColor theme="1"/>
        <bgColor indexed="64"/>
      </patternFill>
    </fill>
    <fill>
      <patternFill patternType="solid">
        <fgColor rgb="FFC5003E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79747"/>
        <bgColor indexed="64"/>
      </patternFill>
    </fill>
    <fill>
      <patternFill patternType="solid">
        <fgColor rgb="FF60497B"/>
        <bgColor indexed="64"/>
      </patternFill>
    </fill>
    <fill>
      <patternFill patternType="solid">
        <fgColor rgb="FF45A8C3"/>
        <bgColor indexed="64"/>
      </patternFill>
    </fill>
    <fill>
      <patternFill patternType="solid">
        <fgColor rgb="FF53646D"/>
        <bgColor indexed="64"/>
      </patternFill>
    </fill>
    <fill>
      <patternFill patternType="solid">
        <fgColor rgb="FFCE7270"/>
        <bgColor indexed="64"/>
      </patternFill>
    </fill>
    <fill>
      <patternFill patternType="solid">
        <fgColor rgb="FF3B729F"/>
        <bgColor indexed="64"/>
      </patternFill>
    </fill>
    <fill>
      <patternFill patternType="solid">
        <fgColor rgb="FF802E96"/>
        <bgColor indexed="64"/>
      </patternFill>
    </fill>
    <fill>
      <patternFill patternType="solid">
        <fgColor rgb="FFD4305F"/>
        <bgColor indexed="64"/>
      </patternFill>
    </fill>
    <fill>
      <patternFill patternType="solid">
        <fgColor rgb="FF215967"/>
        <bgColor indexed="64"/>
      </patternFill>
    </fill>
    <fill>
      <patternFill patternType="solid">
        <fgColor rgb="FFD04500"/>
        <bgColor indexed="64"/>
      </patternFill>
    </fill>
    <fill>
      <patternFill patternType="solid">
        <fgColor rgb="FF490092"/>
        <bgColor indexed="64"/>
      </patternFill>
    </fill>
    <fill>
      <patternFill patternType="solid">
        <fgColor rgb="FF2A5B96"/>
        <bgColor indexed="64"/>
      </patternFill>
    </fill>
    <fill>
      <patternFill patternType="solid">
        <fgColor rgb="FF2B7D40"/>
        <bgColor indexed="64"/>
      </patternFill>
    </fill>
    <fill>
      <patternFill patternType="solid">
        <fgColor rgb="FF4C5D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137"/>
        <bgColor indexed="64"/>
      </patternFill>
    </fill>
    <fill>
      <patternFill patternType="solid">
        <fgColor rgb="FF005183"/>
        <bgColor indexed="64"/>
      </patternFill>
    </fill>
    <fill>
      <patternFill patternType="solid">
        <fgColor rgb="FF46CA69"/>
        <bgColor indexed="64"/>
      </patternFill>
    </fill>
    <fill>
      <patternFill patternType="solid">
        <fgColor rgb="FF00558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6337778862885"/>
        <bgColor indexed="64"/>
      </patternFill>
    </fill>
  </fills>
  <borders count="2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rgb="FF60497B"/>
      </top>
      <bottom/>
      <diagonal/>
    </border>
    <border>
      <left/>
      <right/>
      <top/>
      <bottom style="thick">
        <color rgb="FF376091"/>
      </bottom>
      <diagonal/>
    </border>
    <border>
      <left style="thick">
        <color rgb="FF376091"/>
      </left>
      <right/>
      <top style="thick">
        <color rgb="FF376091"/>
      </top>
      <bottom/>
      <diagonal/>
    </border>
    <border>
      <left/>
      <right/>
      <top style="thick">
        <color rgb="FF376091"/>
      </top>
      <bottom/>
      <diagonal/>
    </border>
    <border>
      <left/>
      <right style="thick">
        <color rgb="FF376091"/>
      </right>
      <top style="thick">
        <color rgb="FF376091"/>
      </top>
      <bottom/>
      <diagonal/>
    </border>
    <border>
      <left style="thick">
        <color rgb="FF376091"/>
      </left>
      <right/>
      <top/>
      <bottom style="thick">
        <color rgb="FF376091"/>
      </bottom>
      <diagonal/>
    </border>
    <border>
      <left/>
      <right style="thick">
        <color rgb="FF376091"/>
      </right>
      <top/>
      <bottom style="thick">
        <color rgb="FF376091"/>
      </bottom>
      <diagonal/>
    </border>
    <border>
      <left/>
      <right/>
      <top/>
      <bottom style="thick">
        <color rgb="FF60497B"/>
      </bottom>
      <diagonal/>
    </border>
    <border>
      <left style="thick">
        <color rgb="FF60497B"/>
      </left>
      <right/>
      <top style="thick">
        <color rgb="FF60497B"/>
      </top>
      <bottom/>
      <diagonal/>
    </border>
    <border>
      <left/>
      <right style="thick">
        <color rgb="FF60497B"/>
      </right>
      <top style="thick">
        <color rgb="FF60497B"/>
      </top>
      <bottom/>
      <diagonal/>
    </border>
    <border>
      <left style="thick">
        <color rgb="FF60497B"/>
      </left>
      <right/>
      <top/>
      <bottom style="thick">
        <color rgb="FF60497B"/>
      </bottom>
      <diagonal/>
    </border>
    <border>
      <left/>
      <right style="thick">
        <color rgb="FF60497B"/>
      </right>
      <top/>
      <bottom style="thick">
        <color rgb="FF60497B"/>
      </bottom>
      <diagonal/>
    </border>
    <border>
      <left/>
      <right/>
      <top/>
      <bottom style="thick">
        <color rgb="FF7F7F7F"/>
      </bottom>
      <diagonal/>
    </border>
    <border>
      <left/>
      <right/>
      <top/>
      <bottom style="thick">
        <color rgb="FF802E96"/>
      </bottom>
      <diagonal/>
    </border>
    <border>
      <left/>
      <right/>
      <top style="thick">
        <color rgb="FF802E96"/>
      </top>
      <bottom/>
      <diagonal/>
    </border>
    <border>
      <left style="thick">
        <color rgb="FF802E96"/>
      </left>
      <right/>
      <top style="thick">
        <color rgb="FF802E96"/>
      </top>
      <bottom/>
      <diagonal/>
    </border>
    <border>
      <left/>
      <right style="thick">
        <color rgb="FF802E96"/>
      </right>
      <top style="thick">
        <color rgb="FF802E96"/>
      </top>
      <bottom/>
      <diagonal/>
    </border>
    <border>
      <left style="thick">
        <color rgb="FF802E96"/>
      </left>
      <right/>
      <top/>
      <bottom style="thick">
        <color rgb="FF802E96"/>
      </bottom>
      <diagonal/>
    </border>
    <border>
      <left/>
      <right style="thick">
        <color rgb="FF802E96"/>
      </right>
      <top/>
      <bottom style="thick">
        <color rgb="FF802E96"/>
      </bottom>
      <diagonal/>
    </border>
    <border>
      <left/>
      <right/>
      <top/>
      <bottom style="thick">
        <color rgb="FF215867"/>
      </bottom>
      <diagonal/>
    </border>
    <border>
      <left style="thick">
        <color rgb="FF215867"/>
      </left>
      <right/>
      <top style="thick">
        <color rgb="FF215867"/>
      </top>
      <bottom/>
      <diagonal/>
    </border>
    <border>
      <left/>
      <right/>
      <top style="thick">
        <color rgb="FF215867"/>
      </top>
      <bottom/>
      <diagonal/>
    </border>
    <border>
      <left/>
      <right style="thick">
        <color rgb="FF215867"/>
      </right>
      <top style="thick">
        <color rgb="FF215867"/>
      </top>
      <bottom/>
      <diagonal/>
    </border>
    <border>
      <left style="thick">
        <color rgb="FF215867"/>
      </left>
      <right/>
      <top/>
      <bottom style="thick">
        <color rgb="FF215867"/>
      </bottom>
      <diagonal/>
    </border>
    <border>
      <left/>
      <right style="thick">
        <color rgb="FF215867"/>
      </right>
      <top/>
      <bottom style="thick">
        <color rgb="FF215867"/>
      </bottom>
      <diagonal/>
    </border>
    <border>
      <left style="thick">
        <color rgb="FFC5003E"/>
      </left>
      <right/>
      <top style="thick">
        <color rgb="FFC5003E"/>
      </top>
      <bottom/>
      <diagonal/>
    </border>
    <border>
      <left/>
      <right/>
      <top style="thick">
        <color rgb="FFC5003E"/>
      </top>
      <bottom/>
      <diagonal/>
    </border>
    <border>
      <left/>
      <right style="thick">
        <color rgb="FFC5003E"/>
      </right>
      <top style="thick">
        <color rgb="FFC5003E"/>
      </top>
      <bottom/>
      <diagonal/>
    </border>
    <border>
      <left style="thick">
        <color rgb="FFC5003E"/>
      </left>
      <right/>
      <top/>
      <bottom style="thick">
        <color rgb="FFC5003E"/>
      </bottom>
      <diagonal/>
    </border>
    <border>
      <left/>
      <right/>
      <top/>
      <bottom style="thick">
        <color rgb="FFC5003E"/>
      </bottom>
      <diagonal/>
    </border>
    <border>
      <left/>
      <right style="thick">
        <color rgb="FFC5003E"/>
      </right>
      <top/>
      <bottom style="thick">
        <color rgb="FFC5003E"/>
      </bottom>
      <diagonal/>
    </border>
    <border>
      <left style="thick">
        <color rgb="FFF69747"/>
      </left>
      <right/>
      <top style="thick">
        <color rgb="FFF69747"/>
      </top>
      <bottom/>
      <diagonal/>
    </border>
    <border>
      <left/>
      <right/>
      <top style="thick">
        <color rgb="FFF69747"/>
      </top>
      <bottom/>
      <diagonal/>
    </border>
    <border>
      <left/>
      <right style="thick">
        <color rgb="FFF69747"/>
      </right>
      <top style="thick">
        <color rgb="FFF69747"/>
      </top>
      <bottom/>
      <diagonal/>
    </border>
    <border>
      <left style="thick">
        <color rgb="FFF69747"/>
      </left>
      <right/>
      <top/>
      <bottom style="thick">
        <color rgb="FFF69747"/>
      </bottom>
      <diagonal/>
    </border>
    <border>
      <left/>
      <right/>
      <top/>
      <bottom style="thick">
        <color rgb="FFF69747"/>
      </bottom>
      <diagonal/>
    </border>
    <border>
      <left/>
      <right style="thick">
        <color rgb="FFF69747"/>
      </right>
      <top/>
      <bottom style="thick">
        <color rgb="FFF69747"/>
      </bottom>
      <diagonal/>
    </border>
    <border>
      <left/>
      <right/>
      <top style="thick">
        <color rgb="FFF69747"/>
      </top>
      <bottom style="thick">
        <color rgb="FFF69747"/>
      </bottom>
      <diagonal/>
    </border>
    <border>
      <left/>
      <right/>
      <top style="thick">
        <color rgb="FF60497B"/>
      </top>
      <bottom style="thick">
        <color rgb="FF60497B"/>
      </bottom>
      <diagonal/>
    </border>
    <border>
      <left style="thick">
        <color rgb="FF4C5D25"/>
      </left>
      <right/>
      <top style="thick">
        <color rgb="FF4C5D25"/>
      </top>
      <bottom/>
      <diagonal/>
    </border>
    <border>
      <left/>
      <right/>
      <top style="thick">
        <color rgb="FF4C5D25"/>
      </top>
      <bottom/>
      <diagonal/>
    </border>
    <border>
      <left/>
      <right style="thick">
        <color rgb="FF4C5D25"/>
      </right>
      <top style="thick">
        <color rgb="FF4C5D25"/>
      </top>
      <bottom/>
      <diagonal/>
    </border>
    <border>
      <left style="thick">
        <color rgb="FF4C5D25"/>
      </left>
      <right/>
      <top/>
      <bottom style="thick">
        <color rgb="FF4C5D25"/>
      </bottom>
      <diagonal/>
    </border>
    <border>
      <left/>
      <right/>
      <top/>
      <bottom style="thick">
        <color rgb="FF4C5D25"/>
      </bottom>
      <diagonal/>
    </border>
    <border>
      <left/>
      <right style="thick">
        <color rgb="FF4C5D25"/>
      </right>
      <top/>
      <bottom style="thick">
        <color rgb="FF4C5D25"/>
      </bottom>
      <diagonal/>
    </border>
    <border>
      <left style="thick">
        <color rgb="FF45A8C3"/>
      </left>
      <right/>
      <top style="thick">
        <color rgb="FF45A8C3"/>
      </top>
      <bottom/>
      <diagonal/>
    </border>
    <border>
      <left/>
      <right/>
      <top style="thick">
        <color rgb="FF45A8C3"/>
      </top>
      <bottom/>
      <diagonal/>
    </border>
    <border>
      <left/>
      <right style="thick">
        <color rgb="FF45A8C3"/>
      </right>
      <top style="thick">
        <color rgb="FF45A8C3"/>
      </top>
      <bottom/>
      <diagonal/>
    </border>
    <border>
      <left style="thick">
        <color rgb="FF45A8C3"/>
      </left>
      <right/>
      <top/>
      <bottom style="thick">
        <color rgb="FF45A8C3"/>
      </bottom>
      <diagonal/>
    </border>
    <border>
      <left/>
      <right/>
      <top/>
      <bottom style="thick">
        <color rgb="FF45A8C3"/>
      </bottom>
      <diagonal/>
    </border>
    <border>
      <left/>
      <right style="thick">
        <color rgb="FF45A8C3"/>
      </right>
      <top/>
      <bottom style="thick">
        <color rgb="FF45A8C3"/>
      </bottom>
      <diagonal/>
    </border>
    <border>
      <left/>
      <right/>
      <top style="thick">
        <color rgb="FF45A8C3"/>
      </top>
      <bottom style="thick">
        <color rgb="FF45A8C3"/>
      </bottom>
      <diagonal/>
    </border>
    <border>
      <left/>
      <right/>
      <top style="thick">
        <color rgb="FFCE7270"/>
      </top>
      <bottom style="thick">
        <color rgb="FFCE7270"/>
      </bottom>
      <diagonal/>
    </border>
    <border>
      <left style="thick">
        <color rgb="FFCE7270"/>
      </left>
      <right/>
      <top style="thick">
        <color rgb="FFCE7270"/>
      </top>
      <bottom/>
      <diagonal/>
    </border>
    <border>
      <left/>
      <right/>
      <top style="thick">
        <color rgb="FFCE7270"/>
      </top>
      <bottom/>
      <diagonal/>
    </border>
    <border>
      <left/>
      <right style="thick">
        <color rgb="FFCE7270"/>
      </right>
      <top style="thick">
        <color rgb="FFCE7270"/>
      </top>
      <bottom/>
      <diagonal/>
    </border>
    <border>
      <left/>
      <right/>
      <top/>
      <bottom style="thick">
        <color rgb="FFCE7270"/>
      </bottom>
      <diagonal/>
    </border>
    <border>
      <left style="thick">
        <color rgb="FFCE7270"/>
      </left>
      <right/>
      <top/>
      <bottom style="thick">
        <color rgb="FFCE7270"/>
      </bottom>
      <diagonal/>
    </border>
    <border>
      <left/>
      <right style="thick">
        <color rgb="FFCE7270"/>
      </right>
      <top/>
      <bottom style="thick">
        <color rgb="FFCE7270"/>
      </bottom>
      <diagonal/>
    </border>
    <border>
      <left style="thick">
        <color rgb="FF3B729F"/>
      </left>
      <right/>
      <top style="thick">
        <color rgb="FF3B729F"/>
      </top>
      <bottom/>
      <diagonal/>
    </border>
    <border>
      <left/>
      <right/>
      <top style="thick">
        <color rgb="FF3B729F"/>
      </top>
      <bottom/>
      <diagonal/>
    </border>
    <border>
      <left/>
      <right style="thick">
        <color rgb="FF3B729F"/>
      </right>
      <top style="thick">
        <color rgb="FF3B729F"/>
      </top>
      <bottom/>
      <diagonal/>
    </border>
    <border>
      <left style="thick">
        <color rgb="FF3B729F"/>
      </left>
      <right/>
      <top/>
      <bottom style="thick">
        <color rgb="FF3B729F"/>
      </bottom>
      <diagonal/>
    </border>
    <border>
      <left/>
      <right/>
      <top/>
      <bottom style="thick">
        <color rgb="FF3B729F"/>
      </bottom>
      <diagonal/>
    </border>
    <border>
      <left/>
      <right style="thick">
        <color rgb="FF3B729F"/>
      </right>
      <top/>
      <bottom style="thick">
        <color rgb="FF3B729F"/>
      </bottom>
      <diagonal/>
    </border>
    <border>
      <left/>
      <right/>
      <top style="thick">
        <color rgb="FF3B729F"/>
      </top>
      <bottom style="thick">
        <color rgb="FF3B729F"/>
      </bottom>
      <diagonal/>
    </border>
    <border>
      <left/>
      <right/>
      <top style="thick">
        <color rgb="FF802E96"/>
      </top>
      <bottom style="thick">
        <color rgb="FF802E96"/>
      </bottom>
      <diagonal/>
    </border>
    <border>
      <left/>
      <right/>
      <top style="thick">
        <color rgb="FF215867"/>
      </top>
      <bottom style="thick">
        <color rgb="FF215867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rgb="FFC5003E"/>
      </top>
      <bottom style="thick">
        <color rgb="FFC5003E"/>
      </bottom>
      <diagonal/>
    </border>
    <border>
      <left/>
      <right/>
      <top style="thick">
        <color rgb="FF376091"/>
      </top>
      <bottom style="thick">
        <color theme="4" tint="-0.24994659260841701"/>
      </bottom>
      <diagonal/>
    </border>
    <border>
      <left/>
      <right/>
      <top style="thick">
        <color rgb="FFD4305F"/>
      </top>
      <bottom style="thick">
        <color rgb="FFD4305F"/>
      </bottom>
      <diagonal/>
    </border>
    <border>
      <left style="thick">
        <color rgb="FFD4305F"/>
      </left>
      <right/>
      <top style="thick">
        <color rgb="FFD4305F"/>
      </top>
      <bottom/>
      <diagonal/>
    </border>
    <border>
      <left/>
      <right/>
      <top style="thick">
        <color rgb="FFD4305F"/>
      </top>
      <bottom/>
      <diagonal/>
    </border>
    <border>
      <left/>
      <right style="thick">
        <color rgb="FFD4305F"/>
      </right>
      <top style="thick">
        <color rgb="FFD4305F"/>
      </top>
      <bottom/>
      <diagonal/>
    </border>
    <border>
      <left style="thick">
        <color rgb="FFD4305F"/>
      </left>
      <right/>
      <top/>
      <bottom/>
      <diagonal/>
    </border>
    <border>
      <left/>
      <right style="thick">
        <color rgb="FFD4305F"/>
      </right>
      <top/>
      <bottom/>
      <diagonal/>
    </border>
    <border>
      <left/>
      <right/>
      <top/>
      <bottom style="thick">
        <color rgb="FF490092"/>
      </bottom>
      <diagonal/>
    </border>
    <border>
      <left style="thick">
        <color rgb="FF490092"/>
      </left>
      <right/>
      <top style="thick">
        <color rgb="FF490092"/>
      </top>
      <bottom/>
      <diagonal/>
    </border>
    <border>
      <left/>
      <right/>
      <top style="thick">
        <color rgb="FF490092"/>
      </top>
      <bottom/>
      <diagonal/>
    </border>
    <border>
      <left/>
      <right style="thick">
        <color rgb="FF490092"/>
      </right>
      <top style="thick">
        <color rgb="FF490092"/>
      </top>
      <bottom/>
      <diagonal/>
    </border>
    <border>
      <left style="thick">
        <color rgb="FF490092"/>
      </left>
      <right/>
      <top/>
      <bottom style="thick">
        <color rgb="FF490092"/>
      </bottom>
      <diagonal/>
    </border>
    <border>
      <left/>
      <right style="thick">
        <color rgb="FF490092"/>
      </right>
      <top/>
      <bottom style="thick">
        <color rgb="FF490092"/>
      </bottom>
      <diagonal/>
    </border>
    <border>
      <left/>
      <right/>
      <top/>
      <bottom style="thick">
        <color rgb="FFD04500"/>
      </bottom>
      <diagonal/>
    </border>
    <border>
      <left style="thick">
        <color rgb="FFD04500"/>
      </left>
      <right/>
      <top style="thick">
        <color rgb="FFD04500"/>
      </top>
      <bottom/>
      <diagonal/>
    </border>
    <border>
      <left/>
      <right/>
      <top style="thick">
        <color rgb="FFD04500"/>
      </top>
      <bottom/>
      <diagonal/>
    </border>
    <border>
      <left/>
      <right style="thick">
        <color rgb="FFD04500"/>
      </right>
      <top style="thick">
        <color rgb="FFD04500"/>
      </top>
      <bottom/>
      <diagonal/>
    </border>
    <border>
      <left style="thick">
        <color rgb="FFD04500"/>
      </left>
      <right/>
      <top/>
      <bottom style="thick">
        <color rgb="FFD04500"/>
      </bottom>
      <diagonal/>
    </border>
    <border>
      <left/>
      <right style="thick">
        <color rgb="FFD04500"/>
      </right>
      <top/>
      <bottom style="thick">
        <color rgb="FFD04500"/>
      </bottom>
      <diagonal/>
    </border>
    <border>
      <left/>
      <right/>
      <top/>
      <bottom style="thick">
        <color rgb="FF2B7D40"/>
      </bottom>
      <diagonal/>
    </border>
    <border>
      <left style="thick">
        <color rgb="FF2B7D40"/>
      </left>
      <right/>
      <top style="thick">
        <color rgb="FF2B7D40"/>
      </top>
      <bottom/>
      <diagonal/>
    </border>
    <border>
      <left/>
      <right/>
      <top style="thick">
        <color rgb="FF2B7D40"/>
      </top>
      <bottom/>
      <diagonal/>
    </border>
    <border>
      <left/>
      <right style="thick">
        <color rgb="FF2B7D40"/>
      </right>
      <top style="thick">
        <color rgb="FF2B7D40"/>
      </top>
      <bottom/>
      <diagonal/>
    </border>
    <border>
      <left style="thick">
        <color rgb="FF2B7D40"/>
      </left>
      <right/>
      <top/>
      <bottom style="thick">
        <color rgb="FF2B7D40"/>
      </bottom>
      <diagonal/>
    </border>
    <border>
      <left/>
      <right style="thick">
        <color rgb="FF2B7D40"/>
      </right>
      <top/>
      <bottom style="thick">
        <color rgb="FF2B7D40"/>
      </bottom>
      <diagonal/>
    </border>
    <border>
      <left/>
      <right/>
      <top/>
      <bottom style="thick">
        <color rgb="FF2A5B96"/>
      </bottom>
      <diagonal/>
    </border>
    <border>
      <left style="thick">
        <color rgb="FF2A5B96"/>
      </left>
      <right/>
      <top style="thick">
        <color rgb="FF2A5B96"/>
      </top>
      <bottom/>
      <diagonal/>
    </border>
    <border>
      <left/>
      <right/>
      <top style="thick">
        <color rgb="FF2A5B96"/>
      </top>
      <bottom/>
      <diagonal/>
    </border>
    <border>
      <left/>
      <right style="thick">
        <color rgb="FF2A5B96"/>
      </right>
      <top style="thick">
        <color rgb="FF2A5B96"/>
      </top>
      <bottom/>
      <diagonal/>
    </border>
    <border>
      <left style="thick">
        <color rgb="FF2A5B96"/>
      </left>
      <right/>
      <top/>
      <bottom style="thick">
        <color rgb="FF2A5B96"/>
      </bottom>
      <diagonal/>
    </border>
    <border>
      <left/>
      <right style="thick">
        <color rgb="FF2A5B96"/>
      </right>
      <top/>
      <bottom style="thick">
        <color rgb="FF2A5B96"/>
      </bottom>
      <diagonal/>
    </border>
    <border>
      <left/>
      <right/>
      <top style="thick">
        <color rgb="FF53646D"/>
      </top>
      <bottom/>
      <diagonal/>
    </border>
    <border>
      <left style="thick">
        <color rgb="FF53646D"/>
      </left>
      <right/>
      <top style="thick">
        <color rgb="FF53646D"/>
      </top>
      <bottom/>
      <diagonal/>
    </border>
    <border>
      <left/>
      <right style="thick">
        <color rgb="FF53646D"/>
      </right>
      <top style="thick">
        <color rgb="FF53646D"/>
      </top>
      <bottom/>
      <diagonal/>
    </border>
    <border>
      <left style="thick">
        <color rgb="FF53646D"/>
      </left>
      <right/>
      <top/>
      <bottom style="thick">
        <color rgb="FF53646D"/>
      </bottom>
      <diagonal/>
    </border>
    <border>
      <left/>
      <right/>
      <top/>
      <bottom style="thick">
        <color rgb="FF53646D"/>
      </bottom>
      <diagonal/>
    </border>
    <border>
      <left/>
      <right style="thick">
        <color rgb="FF53646D"/>
      </right>
      <top/>
      <bottom style="thick">
        <color rgb="FF53646D"/>
      </bottom>
      <diagonal/>
    </border>
    <border>
      <left/>
      <right/>
      <top style="thick">
        <color rgb="FF490092"/>
      </top>
      <bottom style="thick">
        <color rgb="FF490092"/>
      </bottom>
      <diagonal/>
    </border>
    <border>
      <left/>
      <right/>
      <top style="thick">
        <color rgb="FFD04500"/>
      </top>
      <bottom style="thick">
        <color rgb="FFD045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ck">
        <color indexed="64"/>
      </left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/>
      <bottom/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/>
      <top/>
      <bottom style="thin">
        <color theme="4" tint="0.59999389629810485"/>
      </bottom>
      <diagonal/>
    </border>
    <border>
      <left style="thin">
        <color theme="4" tint="0.59999389629810485"/>
      </left>
      <right/>
      <top style="thin">
        <color theme="4" tint="0.59999389629810485"/>
      </top>
      <bottom/>
      <diagonal/>
    </border>
    <border>
      <left/>
      <right/>
      <top/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0" tint="-0.14999847407452621"/>
      </top>
      <bottom/>
      <diagonal/>
    </border>
    <border>
      <left/>
      <right style="thin">
        <color theme="4" tint="0.59999389629810485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4" tint="0.59999389629810485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4" tint="0.59999389629810485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thick">
        <color theme="3" tint="0.39994506668294322"/>
      </bottom>
      <diagonal/>
    </border>
    <border>
      <left style="thick">
        <color theme="3" tint="0.39994506668294322"/>
      </left>
      <right/>
      <top style="thick">
        <color theme="3" tint="0.39994506668294322"/>
      </top>
      <bottom/>
      <diagonal/>
    </border>
    <border>
      <left/>
      <right/>
      <top style="thick">
        <color theme="3" tint="0.39994506668294322"/>
      </top>
      <bottom/>
      <diagonal/>
    </border>
    <border>
      <left/>
      <right style="thick">
        <color theme="3" tint="0.39994506668294322"/>
      </right>
      <top style="thick">
        <color theme="3" tint="0.39994506668294322"/>
      </top>
      <bottom/>
      <diagonal/>
    </border>
    <border>
      <left style="thick">
        <color theme="3" tint="0.39994506668294322"/>
      </left>
      <right/>
      <top/>
      <bottom style="thick">
        <color theme="3" tint="0.39994506668294322"/>
      </bottom>
      <diagonal/>
    </border>
    <border>
      <left/>
      <right style="thick">
        <color theme="3" tint="0.39994506668294322"/>
      </right>
      <top/>
      <bottom style="thick">
        <color theme="3" tint="0.39994506668294322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43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</cellStyleXfs>
  <cellXfs count="1309">
    <xf numFmtId="0" fontId="0" fillId="0" borderId="0" xfId="0"/>
    <xf numFmtId="0" fontId="0" fillId="0" borderId="1" xfId="0" applyBorder="1"/>
    <xf numFmtId="0" fontId="0" fillId="2" borderId="7" xfId="0" applyFill="1" applyBorder="1" applyAlignment="1">
      <alignment horizontal="center"/>
    </xf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0" fillId="0" borderId="30" xfId="0" applyBorder="1"/>
    <xf numFmtId="0" fontId="11" fillId="2" borderId="0" xfId="0" applyFont="1" applyFill="1"/>
    <xf numFmtId="0" fontId="0" fillId="0" borderId="33" xfId="0" applyBorder="1"/>
    <xf numFmtId="0" fontId="3" fillId="0" borderId="20" xfId="0" applyFont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0" fontId="0" fillId="2" borderId="0" xfId="0" applyFill="1"/>
    <xf numFmtId="0" fontId="3" fillId="0" borderId="2" xfId="0" applyFont="1" applyBorder="1" applyAlignment="1">
      <alignment horizontal="center"/>
    </xf>
    <xf numFmtId="0" fontId="6" fillId="0" borderId="14" xfId="0" applyFont="1" applyBorder="1" applyAlignment="1" applyProtection="1">
      <alignment horizontal="center"/>
      <protection locked="0"/>
    </xf>
    <xf numFmtId="0" fontId="0" fillId="0" borderId="22" xfId="0" applyBorder="1"/>
    <xf numFmtId="2" fontId="0" fillId="2" borderId="20" xfId="0" applyNumberForma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3" fillId="0" borderId="3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6" fillId="0" borderId="26" xfId="0" applyFont="1" applyBorder="1" applyAlignment="1" applyProtection="1">
      <alignment horizontal="center"/>
      <protection locked="0"/>
    </xf>
    <xf numFmtId="0" fontId="3" fillId="0" borderId="4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4" fontId="3" fillId="2" borderId="32" xfId="0" applyNumberFormat="1" applyFont="1" applyFill="1" applyBorder="1" applyAlignment="1">
      <alignment horizontal="center"/>
    </xf>
    <xf numFmtId="2" fontId="0" fillId="2" borderId="32" xfId="0" applyNumberForma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15" fillId="0" borderId="0" xfId="0" applyFont="1"/>
    <xf numFmtId="4" fontId="3" fillId="2" borderId="20" xfId="0" applyNumberFormat="1" applyFont="1" applyFill="1" applyBorder="1" applyAlignment="1">
      <alignment horizontal="center"/>
    </xf>
    <xf numFmtId="0" fontId="3" fillId="2" borderId="38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2" fontId="0" fillId="2" borderId="42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4" fontId="3" fillId="2" borderId="29" xfId="0" applyNumberFormat="1" applyFont="1" applyFill="1" applyBorder="1" applyAlignment="1">
      <alignment horizontal="center"/>
    </xf>
    <xf numFmtId="0" fontId="3" fillId="0" borderId="4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2" borderId="4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0" xfId="0" applyFont="1" applyFill="1"/>
    <xf numFmtId="2" fontId="0" fillId="2" borderId="0" xfId="0" applyNumberFormat="1" applyFill="1" applyAlignment="1">
      <alignment horizontal="center"/>
    </xf>
    <xf numFmtId="0" fontId="3" fillId="2" borderId="29" xfId="0" applyFont="1" applyFill="1" applyBorder="1"/>
    <xf numFmtId="0" fontId="6" fillId="2" borderId="29" xfId="0" applyFont="1" applyFill="1" applyBorder="1" applyAlignment="1" applyProtection="1">
      <alignment horizontal="center"/>
      <protection locked="0"/>
    </xf>
    <xf numFmtId="2" fontId="0" fillId="2" borderId="29" xfId="0" applyNumberFormat="1" applyFill="1" applyBorder="1" applyAlignment="1">
      <alignment horizontal="center"/>
    </xf>
    <xf numFmtId="4" fontId="3" fillId="2" borderId="0" xfId="0" applyNumberFormat="1" applyFont="1" applyFill="1" applyAlignment="1">
      <alignment horizontal="center"/>
    </xf>
    <xf numFmtId="0" fontId="6" fillId="2" borderId="0" xfId="0" applyFont="1" applyFill="1" applyAlignment="1" applyProtection="1">
      <alignment horizontal="center"/>
      <protection locked="0"/>
    </xf>
    <xf numFmtId="0" fontId="3" fillId="0" borderId="54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2" fontId="0" fillId="2" borderId="28" xfId="0" applyNumberFormat="1" applyFill="1" applyBorder="1" applyAlignment="1">
      <alignment horizontal="center"/>
    </xf>
    <xf numFmtId="0" fontId="28" fillId="0" borderId="0" xfId="0" applyFont="1"/>
    <xf numFmtId="0" fontId="13" fillId="0" borderId="0" xfId="0" applyFont="1"/>
    <xf numFmtId="0" fontId="11" fillId="0" borderId="0" xfId="0" applyFont="1"/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3" fillId="0" borderId="42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2" xfId="0" applyNumberForma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12" borderId="0" xfId="0" applyFill="1"/>
    <xf numFmtId="0" fontId="57" fillId="0" borderId="0" xfId="0" applyFont="1"/>
    <xf numFmtId="0" fontId="0" fillId="12" borderId="9" xfId="0" applyFill="1" applyBorder="1"/>
    <xf numFmtId="0" fontId="0" fillId="12" borderId="7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47" fillId="0" borderId="0" xfId="1" quotePrefix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8" fillId="2" borderId="0" xfId="0" applyFont="1" applyFill="1"/>
    <xf numFmtId="0" fontId="0" fillId="2" borderId="4" xfId="0" applyFill="1" applyBorder="1"/>
    <xf numFmtId="0" fontId="29" fillId="0" borderId="0" xfId="0" applyFont="1"/>
    <xf numFmtId="0" fontId="46" fillId="0" borderId="0" xfId="1" quotePrefix="1" applyFont="1" applyBorder="1" applyAlignment="1">
      <alignment horizontal="left" vertical="center"/>
    </xf>
    <xf numFmtId="0" fontId="3" fillId="0" borderId="65" xfId="0" applyFont="1" applyBorder="1" applyAlignment="1">
      <alignment horizontal="center"/>
    </xf>
    <xf numFmtId="0" fontId="3" fillId="0" borderId="66" xfId="0" applyFont="1" applyBorder="1" applyAlignment="1">
      <alignment horizontal="center"/>
    </xf>
    <xf numFmtId="0" fontId="0" fillId="0" borderId="34" xfId="0" applyBorder="1" applyAlignment="1">
      <alignment horizontal="center"/>
    </xf>
    <xf numFmtId="2" fontId="0" fillId="2" borderId="66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7" fillId="10" borderId="4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3" fillId="2" borderId="57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7" fillId="10" borderId="10" xfId="0" applyFont="1" applyFill="1" applyBorder="1" applyAlignment="1">
      <alignment horizontal="center" vertical="center"/>
    </xf>
    <xf numFmtId="0" fontId="0" fillId="0" borderId="179" xfId="0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3" fillId="0" borderId="67" xfId="0" applyFont="1" applyBorder="1" applyAlignment="1">
      <alignment horizontal="center"/>
    </xf>
    <xf numFmtId="0" fontId="3" fillId="0" borderId="41" xfId="0" applyFont="1" applyBorder="1" applyAlignment="1">
      <alignment horizontal="center" vertical="center"/>
    </xf>
    <xf numFmtId="0" fontId="0" fillId="0" borderId="188" xfId="0" applyBorder="1" applyAlignment="1">
      <alignment horizontal="center"/>
    </xf>
    <xf numFmtId="0" fontId="0" fillId="0" borderId="65" xfId="0" applyBorder="1" applyAlignment="1">
      <alignment horizontal="center" vertical="center"/>
    </xf>
    <xf numFmtId="2" fontId="0" fillId="0" borderId="66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10" borderId="188" xfId="0" applyFont="1" applyFill="1" applyBorder="1" applyAlignment="1">
      <alignment horizontal="center"/>
    </xf>
    <xf numFmtId="0" fontId="7" fillId="10" borderId="8" xfId="0" applyFont="1" applyFill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0" fillId="2" borderId="188" xfId="0" applyFill="1" applyBorder="1"/>
    <xf numFmtId="0" fontId="3" fillId="2" borderId="43" xfId="0" applyFont="1" applyFill="1" applyBorder="1" applyAlignment="1">
      <alignment horizontal="center" vertical="center"/>
    </xf>
    <xf numFmtId="0" fontId="0" fillId="2" borderId="190" xfId="0" applyFill="1" applyBorder="1" applyAlignment="1">
      <alignment horizontal="center"/>
    </xf>
    <xf numFmtId="0" fontId="0" fillId="2" borderId="188" xfId="0" applyFill="1" applyBorder="1" applyAlignment="1">
      <alignment horizontal="center"/>
    </xf>
    <xf numFmtId="0" fontId="3" fillId="2" borderId="19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7" fillId="10" borderId="45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0" fillId="0" borderId="19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9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8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10" borderId="8" xfId="0" applyFont="1" applyFill="1" applyBorder="1" applyAlignment="1">
      <alignment horizontal="center"/>
    </xf>
    <xf numFmtId="0" fontId="3" fillId="2" borderId="180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2" borderId="55" xfId="0" applyFont="1" applyFill="1" applyBorder="1" applyAlignment="1">
      <alignment horizontal="center"/>
    </xf>
    <xf numFmtId="0" fontId="0" fillId="2" borderId="56" xfId="0" applyFill="1" applyBorder="1"/>
    <xf numFmtId="0" fontId="0" fillId="2" borderId="57" xfId="0" applyFill="1" applyBorder="1"/>
    <xf numFmtId="0" fontId="3" fillId="0" borderId="12" xfId="0" applyFont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8" fillId="0" borderId="0" xfId="0" applyFont="1" applyAlignment="1">
      <alignment horizontal="center"/>
    </xf>
    <xf numFmtId="0" fontId="102" fillId="2" borderId="0" xfId="0" applyFont="1" applyFill="1" applyAlignment="1">
      <alignment horizontal="center" vertical="center"/>
    </xf>
    <xf numFmtId="0" fontId="46" fillId="2" borderId="0" xfId="0" applyFont="1" applyFill="1" applyAlignment="1">
      <alignment vertical="center"/>
    </xf>
    <xf numFmtId="0" fontId="62" fillId="2" borderId="0" xfId="1" applyFont="1" applyFill="1" applyBorder="1" applyAlignment="1">
      <alignment horizontal="left" vertical="center"/>
    </xf>
    <xf numFmtId="0" fontId="63" fillId="2" borderId="0" xfId="0" applyFont="1" applyFill="1" applyAlignment="1">
      <alignment vertical="center"/>
    </xf>
    <xf numFmtId="0" fontId="90" fillId="2" borderId="0" xfId="0" applyFont="1" applyFill="1" applyAlignment="1">
      <alignment vertical="center"/>
    </xf>
    <xf numFmtId="0" fontId="98" fillId="2" borderId="0" xfId="0" applyFont="1" applyFill="1" applyAlignment="1">
      <alignment vertical="center"/>
    </xf>
    <xf numFmtId="0" fontId="99" fillId="2" borderId="0" xfId="0" applyFont="1" applyFill="1" applyAlignment="1">
      <alignment vertical="center"/>
    </xf>
    <xf numFmtId="0" fontId="100" fillId="2" borderId="0" xfId="0" applyFont="1" applyFill="1" applyAlignment="1">
      <alignment vertical="center"/>
    </xf>
    <xf numFmtId="0" fontId="101" fillId="2" borderId="0" xfId="0" applyFont="1" applyFill="1" applyAlignment="1">
      <alignment vertical="center"/>
    </xf>
    <xf numFmtId="0" fontId="89" fillId="2" borderId="0" xfId="0" applyFont="1" applyFill="1" applyAlignment="1">
      <alignment vertical="center"/>
    </xf>
    <xf numFmtId="0" fontId="91" fillId="2" borderId="0" xfId="0" applyFont="1" applyFill="1" applyAlignment="1">
      <alignment vertical="center"/>
    </xf>
    <xf numFmtId="0" fontId="92" fillId="2" borderId="0" xfId="0" applyFont="1" applyFill="1" applyAlignment="1">
      <alignment vertical="center"/>
    </xf>
    <xf numFmtId="0" fontId="93" fillId="2" borderId="0" xfId="0" applyFont="1" applyFill="1" applyAlignment="1">
      <alignment vertical="center"/>
    </xf>
    <xf numFmtId="0" fontId="94" fillId="2" borderId="0" xfId="0" applyFont="1" applyFill="1" applyAlignment="1">
      <alignment vertical="center"/>
    </xf>
    <xf numFmtId="0" fontId="95" fillId="2" borderId="0" xfId="0" applyFont="1" applyFill="1" applyAlignment="1">
      <alignment vertical="center"/>
    </xf>
    <xf numFmtId="0" fontId="96" fillId="2" borderId="0" xfId="0" applyFont="1" applyFill="1" applyAlignment="1">
      <alignment vertical="center"/>
    </xf>
    <xf numFmtId="0" fontId="97" fillId="2" borderId="0" xfId="0" applyFont="1" applyFill="1" applyAlignment="1">
      <alignment vertical="center"/>
    </xf>
    <xf numFmtId="0" fontId="0" fillId="2" borderId="22" xfId="0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3" fillId="2" borderId="0" xfId="0" applyFont="1" applyFill="1"/>
    <xf numFmtId="0" fontId="15" fillId="2" borderId="0" xfId="0" applyFont="1" applyFill="1"/>
    <xf numFmtId="0" fontId="2" fillId="2" borderId="0" xfId="1" applyFill="1"/>
    <xf numFmtId="0" fontId="57" fillId="2" borderId="0" xfId="0" applyFont="1" applyFill="1"/>
    <xf numFmtId="0" fontId="102" fillId="2" borderId="0" xfId="0" applyFont="1" applyFill="1" applyAlignment="1">
      <alignment vertical="center"/>
    </xf>
    <xf numFmtId="0" fontId="3" fillId="4" borderId="40" xfId="0" applyFont="1" applyFill="1" applyBorder="1" applyAlignment="1">
      <alignment horizontal="center" vertical="center"/>
    </xf>
    <xf numFmtId="0" fontId="112" fillId="0" borderId="0" xfId="0" applyFont="1"/>
    <xf numFmtId="0" fontId="3" fillId="0" borderId="7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3" fontId="3" fillId="4" borderId="3" xfId="0" applyNumberFormat="1" applyFont="1" applyFill="1" applyBorder="1" applyAlignment="1">
      <alignment horizontal="center" vertical="center"/>
    </xf>
    <xf numFmtId="4" fontId="3" fillId="4" borderId="3" xfId="0" applyNumberFormat="1" applyFont="1" applyFill="1" applyBorder="1" applyAlignment="1">
      <alignment horizontal="center" vertical="center"/>
    </xf>
    <xf numFmtId="0" fontId="6" fillId="0" borderId="26" xfId="0" applyFont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center" vertical="center"/>
    </xf>
    <xf numFmtId="0" fontId="6" fillId="0" borderId="14" xfId="0" applyFont="1" applyBorder="1" applyAlignment="1" applyProtection="1">
      <alignment horizontal="center" vertical="center"/>
      <protection locked="0"/>
    </xf>
    <xf numFmtId="0" fontId="3" fillId="4" borderId="65" xfId="0" applyFont="1" applyFill="1" applyBorder="1" applyAlignment="1">
      <alignment horizontal="center" vertical="center"/>
    </xf>
    <xf numFmtId="3" fontId="3" fillId="4" borderId="65" xfId="0" applyNumberFormat="1" applyFont="1" applyFill="1" applyBorder="1" applyAlignment="1">
      <alignment horizontal="center" vertical="center"/>
    </xf>
    <xf numFmtId="4" fontId="3" fillId="4" borderId="65" xfId="0" applyNumberFormat="1" applyFont="1" applyFill="1" applyBorder="1" applyAlignment="1">
      <alignment horizontal="center" vertical="center"/>
    </xf>
    <xf numFmtId="0" fontId="6" fillId="0" borderId="65" xfId="0" applyFont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0" fillId="2" borderId="7" xfId="0" applyFill="1" applyBorder="1"/>
    <xf numFmtId="0" fontId="102" fillId="14" borderId="211" xfId="0" applyFont="1" applyFill="1" applyBorder="1" applyAlignment="1">
      <alignment horizontal="center" vertical="center"/>
    </xf>
    <xf numFmtId="0" fontId="115" fillId="0" borderId="212" xfId="1" applyFont="1" applyBorder="1" applyAlignment="1">
      <alignment horizontal="center" vertical="center"/>
    </xf>
    <xf numFmtId="0" fontId="62" fillId="0" borderId="212" xfId="1" applyFont="1" applyBorder="1" applyAlignment="1">
      <alignment horizontal="center" vertical="center"/>
    </xf>
    <xf numFmtId="0" fontId="116" fillId="0" borderId="212" xfId="1" applyFont="1" applyBorder="1" applyAlignment="1">
      <alignment horizontal="center" vertical="center"/>
    </xf>
    <xf numFmtId="0" fontId="89" fillId="0" borderId="212" xfId="1" applyFont="1" applyBorder="1" applyAlignment="1">
      <alignment horizontal="center" vertical="center"/>
    </xf>
    <xf numFmtId="0" fontId="90" fillId="0" borderId="212" xfId="1" applyFont="1" applyBorder="1" applyAlignment="1">
      <alignment horizontal="center" vertical="center"/>
    </xf>
    <xf numFmtId="0" fontId="91" fillId="0" borderId="212" xfId="1" applyFont="1" applyBorder="1" applyAlignment="1">
      <alignment horizontal="center" vertical="center"/>
    </xf>
    <xf numFmtId="0" fontId="92" fillId="0" borderId="212" xfId="1" applyFont="1" applyBorder="1" applyAlignment="1">
      <alignment horizontal="center" vertical="center"/>
    </xf>
    <xf numFmtId="0" fontId="93" fillId="0" borderId="212" xfId="1" applyFont="1" applyBorder="1" applyAlignment="1">
      <alignment horizontal="center" vertical="center"/>
    </xf>
    <xf numFmtId="0" fontId="94" fillId="0" borderId="212" xfId="1" applyFont="1" applyBorder="1" applyAlignment="1">
      <alignment horizontal="center" vertical="center"/>
    </xf>
    <xf numFmtId="0" fontId="95" fillId="0" borderId="212" xfId="1" applyFont="1" applyBorder="1" applyAlignment="1">
      <alignment horizontal="center" vertical="center"/>
    </xf>
    <xf numFmtId="0" fontId="96" fillId="0" borderId="212" xfId="1" applyFont="1" applyBorder="1" applyAlignment="1">
      <alignment horizontal="center" vertical="center"/>
    </xf>
    <xf numFmtId="0" fontId="97" fillId="0" borderId="212" xfId="1" applyFont="1" applyBorder="1" applyAlignment="1">
      <alignment horizontal="center" vertical="center"/>
    </xf>
    <xf numFmtId="0" fontId="98" fillId="0" borderId="212" xfId="1" applyFont="1" applyBorder="1" applyAlignment="1">
      <alignment horizontal="center" vertical="center"/>
    </xf>
    <xf numFmtId="0" fontId="99" fillId="0" borderId="212" xfId="1" applyFont="1" applyBorder="1" applyAlignment="1">
      <alignment horizontal="center" vertical="center"/>
    </xf>
    <xf numFmtId="0" fontId="100" fillId="0" borderId="212" xfId="1" applyFont="1" applyBorder="1" applyAlignment="1">
      <alignment horizontal="center" vertical="center"/>
    </xf>
    <xf numFmtId="0" fontId="101" fillId="0" borderId="212" xfId="1" applyFont="1" applyBorder="1" applyAlignment="1">
      <alignment horizontal="center" vertical="center"/>
    </xf>
    <xf numFmtId="0" fontId="117" fillId="0" borderId="213" xfId="1" applyFont="1" applyBorder="1" applyAlignment="1">
      <alignment horizontal="center"/>
    </xf>
    <xf numFmtId="0" fontId="0" fillId="2" borderId="214" xfId="0" applyFill="1" applyBorder="1"/>
    <xf numFmtId="0" fontId="0" fillId="0" borderId="216" xfId="0" applyBorder="1"/>
    <xf numFmtId="0" fontId="0" fillId="0" borderId="217" xfId="0" applyBorder="1"/>
    <xf numFmtId="0" fontId="0" fillId="0" borderId="218" xfId="0" applyBorder="1"/>
    <xf numFmtId="0" fontId="0" fillId="0" borderId="219" xfId="0" applyBorder="1"/>
    <xf numFmtId="0" fontId="0" fillId="0" borderId="220" xfId="0" applyBorder="1"/>
    <xf numFmtId="0" fontId="0" fillId="0" borderId="221" xfId="0" applyBorder="1"/>
    <xf numFmtId="0" fontId="0" fillId="2" borderId="222" xfId="0" applyFill="1" applyBorder="1"/>
    <xf numFmtId="0" fontId="8" fillId="2" borderId="222" xfId="0" applyFont="1" applyFill="1" applyBorder="1"/>
    <xf numFmtId="0" fontId="0" fillId="0" borderId="222" xfId="0" applyBorder="1"/>
    <xf numFmtId="0" fontId="0" fillId="2" borderId="220" xfId="0" applyFill="1" applyBorder="1"/>
    <xf numFmtId="0" fontId="0" fillId="0" borderId="223" xfId="0" applyBorder="1"/>
    <xf numFmtId="0" fontId="0" fillId="2" borderId="218" xfId="0" applyFill="1" applyBorder="1"/>
    <xf numFmtId="0" fontId="0" fillId="2" borderId="227" xfId="0" applyFill="1" applyBorder="1"/>
    <xf numFmtId="0" fontId="0" fillId="0" borderId="226" xfId="0" applyBorder="1"/>
    <xf numFmtId="0" fontId="28" fillId="2" borderId="0" xfId="0" applyFont="1" applyFill="1"/>
    <xf numFmtId="0" fontId="29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20" fillId="2" borderId="0" xfId="0" applyFont="1" applyFill="1" applyAlignment="1">
      <alignment horizontal="center"/>
    </xf>
    <xf numFmtId="0" fontId="20" fillId="2" borderId="0" xfId="0" applyFont="1" applyFill="1" applyAlignment="1">
      <alignment horizontal="left"/>
    </xf>
    <xf numFmtId="0" fontId="22" fillId="2" borderId="0" xfId="1" quotePrefix="1" applyFont="1" applyFill="1" applyBorder="1" applyAlignment="1">
      <alignment horizontal="center" vertical="center"/>
    </xf>
    <xf numFmtId="0" fontId="46" fillId="2" borderId="94" xfId="0" applyFont="1" applyFill="1" applyBorder="1"/>
    <xf numFmtId="0" fontId="45" fillId="2" borderId="0" xfId="1" quotePrefix="1" applyFont="1" applyFill="1" applyBorder="1" applyAlignment="1">
      <alignment horizontal="center" vertical="center"/>
    </xf>
    <xf numFmtId="0" fontId="47" fillId="2" borderId="0" xfId="1" quotePrefix="1" applyFont="1" applyFill="1" applyBorder="1" applyAlignment="1">
      <alignment vertical="center"/>
    </xf>
    <xf numFmtId="0" fontId="47" fillId="2" borderId="0" xfId="1" quotePrefix="1" applyFont="1" applyFill="1" applyBorder="1" applyAlignment="1">
      <alignment horizontal="center" vertical="center"/>
    </xf>
    <xf numFmtId="0" fontId="0" fillId="2" borderId="71" xfId="0" applyFill="1" applyBorder="1"/>
    <xf numFmtId="0" fontId="62" fillId="2" borderId="71" xfId="0" applyFont="1" applyFill="1" applyBorder="1" applyAlignment="1">
      <alignment vertical="center"/>
    </xf>
    <xf numFmtId="0" fontId="63" fillId="2" borderId="105" xfId="1" applyFont="1" applyFill="1" applyBorder="1" applyAlignment="1">
      <alignment vertical="center"/>
    </xf>
    <xf numFmtId="0" fontId="63" fillId="2" borderId="100" xfId="1" applyFont="1" applyFill="1" applyBorder="1" applyAlignment="1">
      <alignment vertical="center"/>
    </xf>
    <xf numFmtId="0" fontId="48" fillId="2" borderId="0" xfId="1" quotePrefix="1" applyFont="1" applyFill="1" applyBorder="1" applyAlignment="1">
      <alignment horizontal="center" vertical="center"/>
    </xf>
    <xf numFmtId="0" fontId="22" fillId="2" borderId="0" xfId="1" quotePrefix="1" applyFont="1" applyFill="1" applyBorder="1" applyAlignment="1">
      <alignment vertical="center"/>
    </xf>
    <xf numFmtId="0" fontId="39" fillId="2" borderId="0" xfId="0" applyFont="1" applyFill="1"/>
    <xf numFmtId="0" fontId="0" fillId="2" borderId="114" xfId="0" applyFill="1" applyBorder="1"/>
    <xf numFmtId="0" fontId="42" fillId="2" borderId="0" xfId="0" applyFont="1" applyFill="1"/>
    <xf numFmtId="0" fontId="83" fillId="2" borderId="0" xfId="0" applyFont="1" applyFill="1"/>
    <xf numFmtId="0" fontId="67" fillId="2" borderId="0" xfId="0" applyFont="1" applyFill="1" applyAlignment="1">
      <alignment horizontal="center" vertical="center"/>
    </xf>
    <xf numFmtId="0" fontId="44" fillId="2" borderId="0" xfId="0" applyFont="1" applyFill="1"/>
    <xf numFmtId="0" fontId="44" fillId="2" borderId="0" xfId="0" applyFont="1" applyFill="1" applyAlignment="1">
      <alignment horizontal="left"/>
    </xf>
    <xf numFmtId="0" fontId="68" fillId="2" borderId="0" xfId="0" applyFont="1" applyFill="1" applyAlignment="1">
      <alignment horizontal="center" vertical="center"/>
    </xf>
    <xf numFmtId="0" fontId="38" fillId="2" borderId="0" xfId="1" quotePrefix="1" applyFont="1" applyFill="1" applyBorder="1" applyAlignment="1">
      <alignment horizontal="left"/>
    </xf>
    <xf numFmtId="0" fontId="0" fillId="2" borderId="142" xfId="0" applyFill="1" applyBorder="1"/>
    <xf numFmtId="0" fontId="0" fillId="2" borderId="0" xfId="0" applyFill="1" applyAlignment="1">
      <alignment horizontal="left"/>
    </xf>
    <xf numFmtId="0" fontId="41" fillId="2" borderId="0" xfId="0" applyFont="1" applyFill="1"/>
    <xf numFmtId="0" fontId="40" fillId="2" borderId="0" xfId="1" quotePrefix="1" applyFont="1" applyFill="1" applyBorder="1" applyAlignment="1">
      <alignment horizontal="left"/>
    </xf>
    <xf numFmtId="0" fontId="40" fillId="2" borderId="0" xfId="1" quotePrefix="1" applyFont="1" applyFill="1" applyBorder="1" applyAlignment="1"/>
    <xf numFmtId="0" fontId="41" fillId="2" borderId="0" xfId="0" applyFont="1" applyFill="1" applyAlignment="1">
      <alignment horizontal="left"/>
    </xf>
    <xf numFmtId="0" fontId="0" fillId="2" borderId="217" xfId="0" applyFill="1" applyBorder="1"/>
    <xf numFmtId="0" fontId="0" fillId="0" borderId="217" xfId="0" applyBorder="1" applyAlignment="1">
      <alignment horizontal="center"/>
    </xf>
    <xf numFmtId="0" fontId="0" fillId="0" borderId="224" xfId="0" applyBorder="1"/>
    <xf numFmtId="0" fontId="8" fillId="0" borderId="223" xfId="0" applyFont="1" applyBorder="1"/>
    <xf numFmtId="0" fontId="0" fillId="0" borderId="215" xfId="0" applyBorder="1"/>
    <xf numFmtId="0" fontId="8" fillId="2" borderId="215" xfId="0" applyFont="1" applyFill="1" applyBorder="1"/>
    <xf numFmtId="0" fontId="8" fillId="0" borderId="215" xfId="0" applyFont="1" applyBorder="1"/>
    <xf numFmtId="0" fontId="0" fillId="2" borderId="215" xfId="0" applyFill="1" applyBorder="1"/>
    <xf numFmtId="0" fontId="0" fillId="0" borderId="215" xfId="0" applyBorder="1" applyAlignment="1">
      <alignment horizontal="center"/>
    </xf>
    <xf numFmtId="0" fontId="0" fillId="0" borderId="215" xfId="0" applyBorder="1" applyAlignment="1">
      <alignment vertical="center"/>
    </xf>
    <xf numFmtId="0" fontId="0" fillId="0" borderId="215" xfId="0" applyBorder="1" applyAlignment="1">
      <alignment horizontal="center" vertical="center"/>
    </xf>
    <xf numFmtId="0" fontId="0" fillId="2" borderId="215" xfId="0" applyFill="1" applyBorder="1" applyAlignment="1">
      <alignment horizontal="center"/>
    </xf>
    <xf numFmtId="0" fontId="0" fillId="0" borderId="225" xfId="0" applyBorder="1"/>
    <xf numFmtId="0" fontId="11" fillId="0" borderId="215" xfId="0" applyFont="1" applyBorder="1"/>
    <xf numFmtId="0" fontId="6" fillId="0" borderId="232" xfId="0" applyFont="1" applyBorder="1"/>
    <xf numFmtId="0" fontId="6" fillId="0" borderId="228" xfId="0" applyFont="1" applyBorder="1"/>
    <xf numFmtId="0" fontId="6" fillId="2" borderId="228" xfId="0" applyFont="1" applyFill="1" applyBorder="1"/>
    <xf numFmtId="0" fontId="6" fillId="0" borderId="229" xfId="0" applyFont="1" applyBorder="1"/>
    <xf numFmtId="0" fontId="6" fillId="0" borderId="231" xfId="0" applyFont="1" applyBorder="1"/>
    <xf numFmtId="0" fontId="6" fillId="0" borderId="230" xfId="0" applyFont="1" applyBorder="1"/>
    <xf numFmtId="0" fontId="6" fillId="0" borderId="0" xfId="0" applyFont="1"/>
    <xf numFmtId="0" fontId="6" fillId="0" borderId="233" xfId="0" applyFont="1" applyBorder="1"/>
    <xf numFmtId="0" fontId="6" fillId="0" borderId="222" xfId="0" applyFont="1" applyBorder="1"/>
    <xf numFmtId="0" fontId="6" fillId="0" borderId="220" xfId="0" applyFont="1" applyBorder="1"/>
    <xf numFmtId="0" fontId="6" fillId="0" borderId="234" xfId="0" applyFont="1" applyBorder="1"/>
    <xf numFmtId="0" fontId="6" fillId="0" borderId="225" xfId="0" applyFont="1" applyBorder="1"/>
    <xf numFmtId="0" fontId="6" fillId="0" borderId="226" xfId="0" applyFont="1" applyBorder="1"/>
    <xf numFmtId="0" fontId="6" fillId="0" borderId="215" xfId="0" applyFont="1" applyBorder="1"/>
    <xf numFmtId="0" fontId="6" fillId="0" borderId="235" xfId="0" applyFont="1" applyBorder="1"/>
    <xf numFmtId="0" fontId="6" fillId="0" borderId="236" xfId="0" applyFont="1" applyBorder="1"/>
    <xf numFmtId="0" fontId="6" fillId="0" borderId="238" xfId="0" applyFont="1" applyBorder="1"/>
    <xf numFmtId="0" fontId="0" fillId="0" borderId="237" xfId="0" applyBorder="1"/>
    <xf numFmtId="0" fontId="6" fillId="2" borderId="239" xfId="0" applyFont="1" applyFill="1" applyBorder="1"/>
    <xf numFmtId="0" fontId="6" fillId="2" borderId="0" xfId="0" applyFont="1" applyFill="1"/>
    <xf numFmtId="0" fontId="12" fillId="0" borderId="215" xfId="0" applyFont="1" applyBorder="1" applyAlignment="1">
      <alignment horizontal="center"/>
    </xf>
    <xf numFmtId="0" fontId="14" fillId="0" borderId="0" xfId="0" applyFont="1"/>
    <xf numFmtId="0" fontId="14" fillId="2" borderId="0" xfId="0" applyFont="1" applyFill="1"/>
    <xf numFmtId="0" fontId="14" fillId="0" borderId="215" xfId="0" applyFont="1" applyBorder="1"/>
    <xf numFmtId="0" fontId="13" fillId="0" borderId="223" xfId="0" applyFont="1" applyBorder="1"/>
    <xf numFmtId="0" fontId="0" fillId="0" borderId="240" xfId="0" applyBorder="1"/>
    <xf numFmtId="0" fontId="28" fillId="2" borderId="215" xfId="0" applyFont="1" applyFill="1" applyBorder="1"/>
    <xf numFmtId="0" fontId="29" fillId="2" borderId="215" xfId="0" applyFont="1" applyFill="1" applyBorder="1"/>
    <xf numFmtId="0" fontId="15" fillId="2" borderId="215" xfId="0" applyFont="1" applyFill="1" applyBorder="1"/>
    <xf numFmtId="0" fontId="0" fillId="2" borderId="215" xfId="0" applyFill="1" applyBorder="1" applyAlignment="1">
      <alignment vertical="center"/>
    </xf>
    <xf numFmtId="0" fontId="3" fillId="4" borderId="38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6" fillId="2" borderId="0" xfId="0" applyFont="1" applyFill="1"/>
    <xf numFmtId="0" fontId="36" fillId="2" borderId="0" xfId="0" applyFont="1" applyFill="1" applyAlignment="1">
      <alignment horizontal="center"/>
    </xf>
    <xf numFmtId="0" fontId="36" fillId="2" borderId="0" xfId="0" applyFont="1" applyFill="1" applyAlignment="1">
      <alignment horizontal="left"/>
    </xf>
    <xf numFmtId="0" fontId="37" fillId="2" borderId="0" xfId="0" applyFont="1" applyFill="1" applyAlignment="1">
      <alignment horizontal="center"/>
    </xf>
    <xf numFmtId="0" fontId="43" fillId="2" borderId="0" xfId="0" applyFont="1" applyFill="1"/>
    <xf numFmtId="0" fontId="105" fillId="2" borderId="0" xfId="0" applyFont="1" applyFill="1" applyAlignment="1">
      <alignment horizontal="center"/>
    </xf>
    <xf numFmtId="0" fontId="2" fillId="2" borderId="0" xfId="1" applyFill="1" applyBorder="1" applyAlignment="1">
      <alignment horizontal="center"/>
    </xf>
    <xf numFmtId="4" fontId="3" fillId="0" borderId="1" xfId="0" applyNumberFormat="1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2" fontId="0" fillId="2" borderId="42" xfId="0" applyNumberForma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79" xfId="0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2" fontId="0" fillId="0" borderId="43" xfId="0" applyNumberFormat="1" applyBorder="1" applyAlignment="1">
      <alignment horizontal="center" vertical="center"/>
    </xf>
    <xf numFmtId="0" fontId="3" fillId="0" borderId="182" xfId="0" applyFont="1" applyBorder="1" applyAlignment="1">
      <alignment horizontal="center" vertical="center"/>
    </xf>
    <xf numFmtId="0" fontId="0" fillId="0" borderId="183" xfId="0" applyBorder="1" applyAlignment="1">
      <alignment horizontal="center" vertical="center"/>
    </xf>
    <xf numFmtId="0" fontId="3" fillId="0" borderId="184" xfId="0" applyFont="1" applyBorder="1" applyAlignment="1">
      <alignment horizontal="center" vertical="center"/>
    </xf>
    <xf numFmtId="0" fontId="3" fillId="0" borderId="185" xfId="0" applyFont="1" applyBorder="1" applyAlignment="1">
      <alignment horizontal="center" vertical="center"/>
    </xf>
    <xf numFmtId="0" fontId="3" fillId="0" borderId="186" xfId="0" applyFont="1" applyBorder="1" applyAlignment="1">
      <alignment horizontal="center" vertical="center"/>
    </xf>
    <xf numFmtId="0" fontId="3" fillId="0" borderId="18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2" fontId="0" fillId="2" borderId="44" xfId="0" applyNumberFormat="1" applyFill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2" fontId="0" fillId="2" borderId="66" xfId="0" applyNumberFormat="1" applyFill="1" applyBorder="1" applyAlignment="1">
      <alignment horizontal="center" vertical="center"/>
    </xf>
    <xf numFmtId="0" fontId="0" fillId="0" borderId="188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3" fillId="2" borderId="186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87" xfId="0" applyFont="1" applyFill="1" applyBorder="1" applyAlignment="1">
      <alignment horizontal="center" vertical="center"/>
    </xf>
    <xf numFmtId="2" fontId="0" fillId="2" borderId="43" xfId="0" applyNumberFormat="1" applyFill="1" applyBorder="1" applyAlignment="1">
      <alignment horizontal="center" vertical="center"/>
    </xf>
    <xf numFmtId="0" fontId="0" fillId="0" borderId="197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2" fontId="0" fillId="2" borderId="47" xfId="0" applyNumberForma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2" fontId="0" fillId="0" borderId="47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80" xfId="0" applyFont="1" applyBorder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2" fontId="0" fillId="2" borderId="18" xfId="0" applyNumberForma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" fontId="3" fillId="2" borderId="37" xfId="0" applyNumberFormat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10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09" xfId="0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206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4" fontId="3" fillId="2" borderId="62" xfId="0" applyNumberFormat="1" applyFont="1" applyFill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0" fillId="0" borderId="137" xfId="0" applyBorder="1" applyAlignment="1">
      <alignment horizontal="center" vertical="center"/>
    </xf>
    <xf numFmtId="2" fontId="0" fillId="2" borderId="62" xfId="0" applyNumberFormat="1" applyFill="1" applyBorder="1" applyAlignment="1">
      <alignment horizontal="center" vertical="center"/>
    </xf>
    <xf numFmtId="0" fontId="0" fillId="0" borderId="207" xfId="0" applyBorder="1" applyAlignment="1">
      <alignment horizontal="center" vertical="center"/>
    </xf>
    <xf numFmtId="0" fontId="3" fillId="2" borderId="208" xfId="0" applyFont="1" applyFill="1" applyBorder="1" applyAlignment="1">
      <alignment horizontal="center" vertical="center"/>
    </xf>
    <xf numFmtId="0" fontId="3" fillId="2" borderId="63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3" fillId="2" borderId="0" xfId="0" applyFont="1" applyFill="1" applyAlignment="1">
      <alignment vertical="center"/>
    </xf>
    <xf numFmtId="0" fontId="23" fillId="2" borderId="0" xfId="0" applyFont="1" applyFill="1" applyAlignment="1">
      <alignment horizontal="center" vertical="center"/>
    </xf>
    <xf numFmtId="0" fontId="21" fillId="2" borderId="0" xfId="1" applyFont="1" applyFill="1" applyAlignment="1">
      <alignment horizontal="center" vertical="center"/>
    </xf>
    <xf numFmtId="2" fontId="0" fillId="2" borderId="37" xfId="0" applyNumberFormat="1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3" fillId="4" borderId="38" xfId="0" applyFont="1" applyFill="1" applyBorder="1" applyAlignment="1">
      <alignment vertical="center"/>
    </xf>
    <xf numFmtId="0" fontId="0" fillId="2" borderId="24" xfId="0" applyFill="1" applyBorder="1"/>
    <xf numFmtId="0" fontId="0" fillId="2" borderId="30" xfId="0" applyFill="1" applyBorder="1"/>
    <xf numFmtId="0" fontId="0" fillId="2" borderId="21" xfId="0" applyFill="1" applyBorder="1" applyAlignment="1">
      <alignment horizontal="center"/>
    </xf>
    <xf numFmtId="0" fontId="0" fillId="2" borderId="57" xfId="0" applyFill="1" applyBorder="1" applyAlignment="1">
      <alignment vertical="center"/>
    </xf>
    <xf numFmtId="0" fontId="0" fillId="2" borderId="56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178" xfId="0" applyFill="1" applyBorder="1" applyAlignment="1">
      <alignment vertical="center"/>
    </xf>
    <xf numFmtId="0" fontId="0" fillId="2" borderId="179" xfId="0" applyFill="1" applyBorder="1" applyAlignment="1">
      <alignment vertical="center"/>
    </xf>
    <xf numFmtId="0" fontId="3" fillId="2" borderId="65" xfId="0" applyFont="1" applyFill="1" applyBorder="1" applyAlignment="1">
      <alignment horizontal="center" vertical="center"/>
    </xf>
    <xf numFmtId="2" fontId="0" fillId="2" borderId="65" xfId="0" applyNumberFormat="1" applyFill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27" fillId="0" borderId="212" xfId="1" applyFont="1" applyBorder="1" applyAlignment="1">
      <alignment horizontal="center" vertical="center"/>
    </xf>
    <xf numFmtId="0" fontId="132" fillId="2" borderId="0" xfId="0" applyFont="1" applyFill="1" applyAlignment="1">
      <alignment horizontal="center"/>
    </xf>
    <xf numFmtId="0" fontId="130" fillId="2" borderId="0" xfId="0" applyFont="1" applyFill="1" applyAlignment="1">
      <alignment horizontal="center"/>
    </xf>
    <xf numFmtId="0" fontId="0" fillId="2" borderId="214" xfId="0" applyFill="1" applyBorder="1" applyAlignment="1">
      <alignment vertical="center"/>
    </xf>
    <xf numFmtId="165" fontId="4" fillId="0" borderId="1" xfId="2" applyNumberFormat="1" applyFont="1" applyBorder="1" applyAlignment="1">
      <alignment horizontal="center"/>
    </xf>
    <xf numFmtId="2" fontId="0" fillId="0" borderId="44" xfId="0" applyNumberFormat="1" applyBorder="1" applyAlignment="1">
      <alignment horizontal="center" vertical="center"/>
    </xf>
    <xf numFmtId="0" fontId="3" fillId="0" borderId="190" xfId="0" applyFont="1" applyBorder="1" applyAlignment="1">
      <alignment horizontal="center" vertical="center"/>
    </xf>
    <xf numFmtId="2" fontId="0" fillId="0" borderId="65" xfId="0" applyNumberFormat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 vertical="center"/>
    </xf>
    <xf numFmtId="43" fontId="0" fillId="0" borderId="0" xfId="3" applyFont="1" applyAlignment="1">
      <alignment horizontal="center"/>
    </xf>
    <xf numFmtId="43" fontId="6" fillId="0" borderId="0" xfId="3" applyFont="1" applyFill="1" applyBorder="1" applyAlignment="1">
      <alignment horizont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43" fontId="6" fillId="0" borderId="0" xfId="3" applyFont="1" applyFill="1" applyBorder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6" fillId="0" borderId="0" xfId="2" applyNumberFormat="1" applyFont="1" applyAlignment="1">
      <alignment horizontal="center"/>
    </xf>
    <xf numFmtId="43" fontId="6" fillId="0" borderId="0" xfId="3" applyFont="1" applyFill="1" applyBorder="1"/>
    <xf numFmtId="165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horizontal="center"/>
    </xf>
    <xf numFmtId="43" fontId="0" fillId="0" borderId="0" xfId="3" applyFont="1"/>
    <xf numFmtId="43" fontId="57" fillId="0" borderId="0" xfId="3" applyFont="1" applyFill="1" applyBorder="1"/>
    <xf numFmtId="0" fontId="3" fillId="0" borderId="7" xfId="0" applyFont="1" applyBorder="1"/>
    <xf numFmtId="0" fontId="6" fillId="0" borderId="9" xfId="0" applyFont="1" applyBorder="1"/>
    <xf numFmtId="43" fontId="6" fillId="0" borderId="10" xfId="3" applyFont="1" applyFill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165" fontId="6" fillId="0" borderId="10" xfId="2" applyNumberFormat="1" applyFont="1" applyBorder="1" applyAlignment="1">
      <alignment horizontal="center"/>
    </xf>
    <xf numFmtId="165" fontId="6" fillId="0" borderId="4" xfId="2" applyNumberFormat="1" applyFont="1" applyBorder="1" applyAlignment="1">
      <alignment horizontal="center"/>
    </xf>
    <xf numFmtId="165" fontId="6" fillId="0" borderId="57" xfId="2" applyNumberFormat="1" applyFont="1" applyBorder="1" applyAlignment="1">
      <alignment horizontal="center"/>
    </xf>
    <xf numFmtId="43" fontId="6" fillId="0" borderId="10" xfId="3" applyFont="1" applyFill="1" applyBorder="1"/>
    <xf numFmtId="165" fontId="6" fillId="0" borderId="4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5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3" fontId="6" fillId="0" borderId="9" xfId="0" applyNumberFormat="1" applyFont="1" applyBorder="1" applyAlignment="1">
      <alignment horizontal="center" vertical="center"/>
    </xf>
    <xf numFmtId="43" fontId="4" fillId="0" borderId="7" xfId="3" applyFont="1" applyFill="1" applyBorder="1" applyAlignment="1">
      <alignment horizontal="center"/>
    </xf>
    <xf numFmtId="43" fontId="4" fillId="0" borderId="8" xfId="3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43" fontId="4" fillId="0" borderId="8" xfId="3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5" fontId="4" fillId="0" borderId="3" xfId="2" applyNumberFormat="1" applyFont="1" applyBorder="1" applyAlignment="1">
      <alignment horizontal="center"/>
    </xf>
    <xf numFmtId="0" fontId="3" fillId="2" borderId="40" xfId="0" applyFont="1" applyFill="1" applyBorder="1" applyAlignment="1">
      <alignment vertical="center"/>
    </xf>
    <xf numFmtId="165" fontId="4" fillId="0" borderId="65" xfId="2" applyNumberFormat="1" applyFont="1" applyBorder="1" applyAlignment="1">
      <alignment horizontal="center"/>
    </xf>
    <xf numFmtId="0" fontId="3" fillId="36" borderId="7" xfId="0" applyFont="1" applyFill="1" applyBorder="1" applyAlignment="1">
      <alignment horizontal="center"/>
    </xf>
    <xf numFmtId="0" fontId="6" fillId="36" borderId="7" xfId="0" applyFont="1" applyFill="1" applyBorder="1" applyAlignment="1">
      <alignment horizontal="center"/>
    </xf>
    <xf numFmtId="0" fontId="6" fillId="36" borderId="0" xfId="0" applyFont="1" applyFill="1"/>
    <xf numFmtId="0" fontId="6" fillId="36" borderId="7" xfId="0" applyFont="1" applyFill="1" applyBorder="1"/>
    <xf numFmtId="43" fontId="0" fillId="0" borderId="4" xfId="3" applyFont="1" applyBorder="1"/>
    <xf numFmtId="0" fontId="0" fillId="36" borderId="54" xfId="0" applyFill="1" applyBorder="1" applyAlignment="1">
      <alignment horizontal="center"/>
    </xf>
    <xf numFmtId="0" fontId="0" fillId="36" borderId="7" xfId="0" applyFill="1" applyBorder="1"/>
    <xf numFmtId="0" fontId="0" fillId="0" borderId="10" xfId="0" applyBorder="1"/>
    <xf numFmtId="0" fontId="0" fillId="0" borderId="9" xfId="0" applyBorder="1"/>
    <xf numFmtId="0" fontId="0" fillId="0" borderId="4" xfId="0" applyBorder="1"/>
    <xf numFmtId="0" fontId="0" fillId="0" borderId="57" xfId="0" applyBorder="1"/>
    <xf numFmtId="0" fontId="0" fillId="0" borderId="7" xfId="0" applyBorder="1"/>
    <xf numFmtId="0" fontId="0" fillId="0" borderId="56" xfId="0" applyBorder="1"/>
    <xf numFmtId="43" fontId="0" fillId="0" borderId="0" xfId="3" applyFont="1" applyBorder="1"/>
    <xf numFmtId="0" fontId="6" fillId="0" borderId="0" xfId="0" applyFont="1" applyAlignment="1">
      <alignment vertical="center"/>
    </xf>
    <xf numFmtId="165" fontId="0" fillId="0" borderId="0" xfId="0" applyNumberFormat="1" applyAlignment="1">
      <alignment horizontal="center"/>
    </xf>
    <xf numFmtId="166" fontId="0" fillId="0" borderId="0" xfId="4" applyNumberFormat="1" applyFont="1"/>
    <xf numFmtId="165" fontId="0" fillId="0" borderId="0" xfId="5" applyNumberFormat="1" applyFont="1" applyBorder="1" applyAlignment="1">
      <alignment horizontal="center" vertical="center"/>
    </xf>
    <xf numFmtId="10" fontId="0" fillId="0" borderId="0" xfId="4" applyNumberFormat="1" applyFont="1" applyAlignment="1">
      <alignment horizontal="center"/>
    </xf>
    <xf numFmtId="10" fontId="0" fillId="0" borderId="0" xfId="0" applyNumberFormat="1"/>
    <xf numFmtId="165" fontId="0" fillId="0" borderId="0" xfId="3" applyNumberFormat="1" applyFont="1" applyAlignment="1">
      <alignment horizontal="center"/>
    </xf>
    <xf numFmtId="166" fontId="0" fillId="0" borderId="0" xfId="4" applyNumberFormat="1" applyFont="1" applyAlignment="1"/>
    <xf numFmtId="43" fontId="6" fillId="0" borderId="0" xfId="3" applyFont="1" applyFill="1" applyBorder="1" applyAlignment="1"/>
    <xf numFmtId="10" fontId="0" fillId="0" borderId="0" xfId="0" applyNumberFormat="1" applyAlignment="1">
      <alignment horizontal="center"/>
    </xf>
    <xf numFmtId="0" fontId="11" fillId="2" borderId="9" xfId="0" applyFont="1" applyFill="1" applyBorder="1" applyAlignment="1">
      <alignment horizontal="center" vertical="center"/>
    </xf>
    <xf numFmtId="0" fontId="0" fillId="2" borderId="178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165" fontId="4" fillId="0" borderId="48" xfId="2" applyNumberFormat="1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246" xfId="0" applyBorder="1" applyAlignment="1">
      <alignment horizontal="center" vertical="center"/>
    </xf>
    <xf numFmtId="0" fontId="3" fillId="0" borderId="49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2" borderId="43" xfId="0" applyNumberFormat="1" applyFill="1" applyBorder="1" applyAlignment="1">
      <alignment horizontal="center"/>
    </xf>
    <xf numFmtId="0" fontId="0" fillId="0" borderId="183" xfId="0" applyBorder="1" applyAlignment="1">
      <alignment horizontal="center"/>
    </xf>
    <xf numFmtId="0" fontId="0" fillId="2" borderId="247" xfId="0" applyFill="1" applyBorder="1"/>
    <xf numFmtId="0" fontId="0" fillId="0" borderId="8" xfId="0" applyBorder="1" applyAlignment="1">
      <alignment horizontal="center" vertical="center"/>
    </xf>
    <xf numFmtId="0" fontId="0" fillId="2" borderId="178" xfId="0" applyFill="1" applyBorder="1"/>
    <xf numFmtId="4" fontId="3" fillId="2" borderId="35" xfId="0" applyNumberFormat="1" applyFont="1" applyFill="1" applyBorder="1" applyAlignment="1">
      <alignment horizontal="center" vertical="center"/>
    </xf>
    <xf numFmtId="165" fontId="4" fillId="0" borderId="37" xfId="2" applyNumberFormat="1" applyFont="1" applyBorder="1" applyAlignment="1">
      <alignment horizontal="center"/>
    </xf>
    <xf numFmtId="0" fontId="0" fillId="2" borderId="54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4" fillId="2" borderId="0" xfId="0" applyFont="1" applyFill="1"/>
    <xf numFmtId="0" fontId="0" fillId="38" borderId="260" xfId="0" applyFill="1" applyBorder="1"/>
    <xf numFmtId="0" fontId="0" fillId="38" borderId="54" xfId="0" applyFill="1" applyBorder="1"/>
    <xf numFmtId="0" fontId="143" fillId="2" borderId="0" xfId="0" applyFont="1" applyFill="1"/>
    <xf numFmtId="0" fontId="7" fillId="2" borderId="0" xfId="0" applyFont="1" applyFill="1"/>
    <xf numFmtId="0" fontId="7" fillId="2" borderId="7" xfId="0" applyFont="1" applyFill="1" applyBorder="1"/>
    <xf numFmtId="0" fontId="143" fillId="2" borderId="9" xfId="0" applyFont="1" applyFill="1" applyBorder="1"/>
    <xf numFmtId="0" fontId="143" fillId="2" borderId="54" xfId="0" applyFont="1" applyFill="1" applyBorder="1" applyAlignment="1">
      <alignment horizontal="left"/>
    </xf>
    <xf numFmtId="0" fontId="3" fillId="2" borderId="7" xfId="0" applyFont="1" applyFill="1" applyBorder="1"/>
    <xf numFmtId="0" fontId="143" fillId="2" borderId="7" xfId="0" applyFont="1" applyFill="1" applyBorder="1" applyAlignment="1">
      <alignment horizontal="left"/>
    </xf>
    <xf numFmtId="0" fontId="143" fillId="2" borderId="0" xfId="0" applyFont="1" applyFill="1" applyAlignment="1">
      <alignment horizontal="left"/>
    </xf>
    <xf numFmtId="0" fontId="140" fillId="2" borderId="0" xfId="0" applyFont="1" applyFill="1"/>
    <xf numFmtId="0" fontId="87" fillId="2" borderId="0" xfId="0" applyFont="1" applyFill="1" applyAlignment="1">
      <alignment horizontal="left" wrapText="1"/>
    </xf>
    <xf numFmtId="0" fontId="138" fillId="2" borderId="0" xfId="0" applyFont="1" applyFill="1" applyAlignment="1">
      <alignment horizontal="center"/>
    </xf>
    <xf numFmtId="0" fontId="0" fillId="40" borderId="260" xfId="0" applyFill="1" applyBorder="1"/>
    <xf numFmtId="0" fontId="0" fillId="40" borderId="8" xfId="0" applyFill="1" applyBorder="1"/>
    <xf numFmtId="0" fontId="0" fillId="40" borderId="57" xfId="0" applyFill="1" applyBorder="1"/>
    <xf numFmtId="0" fontId="3" fillId="40" borderId="16" xfId="0" applyFont="1" applyFill="1" applyBorder="1"/>
    <xf numFmtId="0" fontId="0" fillId="40" borderId="16" xfId="0" applyFill="1" applyBorder="1"/>
    <xf numFmtId="0" fontId="0" fillId="40" borderId="56" xfId="0" applyFill="1" applyBorder="1"/>
    <xf numFmtId="0" fontId="0" fillId="40" borderId="54" xfId="0" applyFill="1" applyBorder="1"/>
    <xf numFmtId="0" fontId="143" fillId="2" borderId="4" xfId="0" applyFont="1" applyFill="1" applyBorder="1"/>
    <xf numFmtId="0" fontId="0" fillId="39" borderId="260" xfId="0" applyFill="1" applyBorder="1"/>
    <xf numFmtId="0" fontId="0" fillId="39" borderId="56" xfId="0" applyFill="1" applyBorder="1"/>
    <xf numFmtId="0" fontId="3" fillId="39" borderId="16" xfId="0" applyFont="1" applyFill="1" applyBorder="1"/>
    <xf numFmtId="0" fontId="0" fillId="39" borderId="16" xfId="0" applyFill="1" applyBorder="1"/>
    <xf numFmtId="0" fontId="0" fillId="39" borderId="57" xfId="0" applyFill="1" applyBorder="1"/>
    <xf numFmtId="0" fontId="0" fillId="39" borderId="8" xfId="0" applyFill="1" applyBorder="1"/>
    <xf numFmtId="0" fontId="0" fillId="39" borderId="54" xfId="0" applyFill="1" applyBorder="1"/>
    <xf numFmtId="0" fontId="0" fillId="38" borderId="57" xfId="0" applyFill="1" applyBorder="1"/>
    <xf numFmtId="0" fontId="143" fillId="2" borderId="7" xfId="0" applyFont="1" applyFill="1" applyBorder="1"/>
    <xf numFmtId="0" fontId="0" fillId="38" borderId="56" xfId="0" applyFill="1" applyBorder="1"/>
    <xf numFmtId="0" fontId="0" fillId="38" borderId="8" xfId="0" applyFill="1" applyBorder="1"/>
    <xf numFmtId="0" fontId="0" fillId="41" borderId="260" xfId="0" applyFill="1" applyBorder="1"/>
    <xf numFmtId="0" fontId="0" fillId="41" borderId="56" xfId="0" applyFill="1" applyBorder="1"/>
    <xf numFmtId="0" fontId="0" fillId="41" borderId="57" xfId="0" applyFill="1" applyBorder="1"/>
    <xf numFmtId="0" fontId="4" fillId="41" borderId="16" xfId="0" applyFont="1" applyFill="1" applyBorder="1"/>
    <xf numFmtId="0" fontId="0" fillId="41" borderId="16" xfId="0" applyFill="1" applyBorder="1"/>
    <xf numFmtId="0" fontId="0" fillId="41" borderId="54" xfId="0" applyFill="1" applyBorder="1"/>
    <xf numFmtId="0" fontId="0" fillId="41" borderId="8" xfId="0" applyFill="1" applyBorder="1"/>
    <xf numFmtId="0" fontId="0" fillId="2" borderId="0" xfId="0" applyFill="1" applyAlignment="1">
      <alignment wrapText="1"/>
    </xf>
    <xf numFmtId="0" fontId="0" fillId="42" borderId="260" xfId="0" applyFill="1" applyBorder="1"/>
    <xf numFmtId="0" fontId="0" fillId="42" borderId="57" xfId="0" applyFill="1" applyBorder="1"/>
    <xf numFmtId="0" fontId="0" fillId="42" borderId="16" xfId="0" applyFill="1" applyBorder="1"/>
    <xf numFmtId="0" fontId="0" fillId="42" borderId="56" xfId="0" applyFill="1" applyBorder="1"/>
    <xf numFmtId="0" fontId="3" fillId="2" borderId="0" xfId="0" applyFont="1" applyFill="1" applyAlignment="1">
      <alignment wrapText="1"/>
    </xf>
    <xf numFmtId="0" fontId="3" fillId="2" borderId="10" xfId="0" applyFont="1" applyFill="1" applyBorder="1" applyAlignment="1">
      <alignment wrapText="1"/>
    </xf>
    <xf numFmtId="0" fontId="0" fillId="42" borderId="8" xfId="0" applyFill="1" applyBorder="1"/>
    <xf numFmtId="0" fontId="0" fillId="42" borderId="54" xfId="0" applyFill="1" applyBorder="1"/>
    <xf numFmtId="0" fontId="0" fillId="43" borderId="260" xfId="0" applyFill="1" applyBorder="1"/>
    <xf numFmtId="0" fontId="0" fillId="43" borderId="57" xfId="0" applyFill="1" applyBorder="1"/>
    <xf numFmtId="0" fontId="0" fillId="43" borderId="16" xfId="0" applyFill="1" applyBorder="1"/>
    <xf numFmtId="0" fontId="0" fillId="43" borderId="8" xfId="0" applyFill="1" applyBorder="1"/>
    <xf numFmtId="0" fontId="0" fillId="43" borderId="54" xfId="0" applyFill="1" applyBorder="1"/>
    <xf numFmtId="0" fontId="0" fillId="43" borderId="56" xfId="0" applyFill="1" applyBorder="1"/>
    <xf numFmtId="0" fontId="39" fillId="2" borderId="0" xfId="0" applyFont="1" applyFill="1" applyAlignment="1">
      <alignment horizontal="center" vertical="center" wrapText="1"/>
    </xf>
    <xf numFmtId="0" fontId="153" fillId="2" borderId="0" xfId="0" applyFont="1" applyFill="1" applyAlignment="1">
      <alignment horizontal="center" vertical="center"/>
    </xf>
    <xf numFmtId="0" fontId="141" fillId="2" borderId="0" xfId="1" applyFont="1" applyFill="1" applyAlignment="1">
      <alignment horizontal="center" vertical="center"/>
    </xf>
    <xf numFmtId="0" fontId="117" fillId="0" borderId="212" xfId="1" applyFont="1" applyBorder="1" applyAlignment="1">
      <alignment horizontal="center" vertical="center"/>
    </xf>
    <xf numFmtId="2" fontId="145" fillId="2" borderId="22" xfId="2" applyNumberFormat="1" applyFont="1" applyFill="1" applyBorder="1" applyAlignment="1">
      <alignment horizontal="center" vertical="center"/>
    </xf>
    <xf numFmtId="0" fontId="0" fillId="38" borderId="9" xfId="0" applyFill="1" applyBorder="1"/>
    <xf numFmtId="0" fontId="0" fillId="38" borderId="10" xfId="0" applyFill="1" applyBorder="1"/>
    <xf numFmtId="2" fontId="157" fillId="2" borderId="262" xfId="2" applyNumberFormat="1" applyFont="1" applyFill="1" applyBorder="1" applyAlignment="1">
      <alignment horizontal="center" vertical="center"/>
    </xf>
    <xf numFmtId="2" fontId="157" fillId="2" borderId="251" xfId="2" applyNumberFormat="1" applyFont="1" applyFill="1" applyBorder="1" applyAlignment="1">
      <alignment horizontal="center" vertical="center"/>
    </xf>
    <xf numFmtId="0" fontId="157" fillId="2" borderId="252" xfId="2" applyFont="1" applyFill="1" applyBorder="1" applyAlignment="1">
      <alignment horizontal="center" vertical="center" shrinkToFit="1"/>
    </xf>
    <xf numFmtId="0" fontId="157" fillId="2" borderId="253" xfId="2" applyFont="1" applyFill="1" applyBorder="1" applyAlignment="1">
      <alignment horizontal="center" vertical="center" shrinkToFit="1"/>
    </xf>
    <xf numFmtId="0" fontId="157" fillId="2" borderId="14" xfId="2" applyFont="1" applyFill="1" applyBorder="1" applyAlignment="1">
      <alignment horizontal="center" vertical="center" shrinkToFit="1"/>
    </xf>
    <xf numFmtId="0" fontId="157" fillId="2" borderId="28" xfId="2" applyFont="1" applyFill="1" applyBorder="1" applyAlignment="1">
      <alignment horizontal="center" vertical="center" shrinkToFit="1"/>
    </xf>
    <xf numFmtId="0" fontId="157" fillId="2" borderId="259" xfId="2" applyFont="1" applyFill="1" applyBorder="1" applyAlignment="1">
      <alignment horizontal="center" vertical="center" shrinkToFit="1"/>
    </xf>
    <xf numFmtId="0" fontId="158" fillId="2" borderId="253" xfId="2" applyFont="1" applyFill="1" applyBorder="1" applyAlignment="1">
      <alignment horizontal="center" vertical="center" shrinkToFit="1"/>
    </xf>
    <xf numFmtId="0" fontId="158" fillId="2" borderId="28" xfId="2" applyFont="1" applyFill="1" applyBorder="1" applyAlignment="1">
      <alignment horizontal="center" vertical="center" shrinkToFit="1"/>
    </xf>
    <xf numFmtId="2" fontId="159" fillId="2" borderId="250" xfId="2" applyNumberFormat="1" applyFont="1" applyFill="1" applyBorder="1" applyAlignment="1">
      <alignment horizontal="center" vertical="center"/>
    </xf>
    <xf numFmtId="2" fontId="157" fillId="2" borderId="265" xfId="2" applyNumberFormat="1" applyFont="1" applyFill="1" applyBorder="1" applyAlignment="1">
      <alignment horizontal="center" vertical="center"/>
    </xf>
    <xf numFmtId="0" fontId="157" fillId="2" borderId="254" xfId="2" applyFont="1" applyFill="1" applyBorder="1" applyAlignment="1">
      <alignment horizontal="center" vertical="center" shrinkToFit="1"/>
    </xf>
    <xf numFmtId="0" fontId="158" fillId="2" borderId="255" xfId="2" applyFont="1" applyFill="1" applyBorder="1" applyAlignment="1">
      <alignment horizontal="center" vertical="center" shrinkToFit="1"/>
    </xf>
    <xf numFmtId="2" fontId="160" fillId="2" borderId="258" xfId="2" applyNumberFormat="1" applyFont="1" applyFill="1" applyBorder="1" applyAlignment="1">
      <alignment horizontal="center" vertical="center"/>
    </xf>
    <xf numFmtId="2" fontId="157" fillId="2" borderId="266" xfId="2" applyNumberFormat="1" applyFont="1" applyFill="1" applyBorder="1" applyAlignment="1">
      <alignment horizontal="center" vertical="center"/>
    </xf>
    <xf numFmtId="0" fontId="157" fillId="2" borderId="256" xfId="2" applyFont="1" applyFill="1" applyBorder="1" applyAlignment="1">
      <alignment horizontal="center" vertical="center" shrinkToFit="1"/>
    </xf>
    <xf numFmtId="0" fontId="158" fillId="2" borderId="257" xfId="2" applyFont="1" applyFill="1" applyBorder="1" applyAlignment="1">
      <alignment horizontal="center" vertical="center" shrinkToFit="1"/>
    </xf>
    <xf numFmtId="0" fontId="157" fillId="2" borderId="258" xfId="2" applyFont="1" applyFill="1" applyBorder="1" applyAlignment="1">
      <alignment horizontal="center" vertical="center" shrinkToFit="1"/>
    </xf>
    <xf numFmtId="2" fontId="161" fillId="2" borderId="258" xfId="2" applyNumberFormat="1" applyFont="1" applyFill="1" applyBorder="1" applyAlignment="1">
      <alignment horizontal="center" vertical="center"/>
    </xf>
    <xf numFmtId="0" fontId="158" fillId="2" borderId="209" xfId="2" applyFont="1" applyFill="1" applyBorder="1" applyAlignment="1">
      <alignment horizontal="center" vertical="center" shrinkToFit="1"/>
    </xf>
    <xf numFmtId="2" fontId="162" fillId="2" borderId="258" xfId="2" applyNumberFormat="1" applyFont="1" applyFill="1" applyBorder="1" applyAlignment="1">
      <alignment horizontal="center" vertical="center"/>
    </xf>
    <xf numFmtId="2" fontId="157" fillId="2" borderId="267" xfId="2" applyNumberFormat="1" applyFont="1" applyFill="1" applyBorder="1" applyAlignment="1">
      <alignment horizontal="center" vertical="center"/>
    </xf>
    <xf numFmtId="0" fontId="157" fillId="2" borderId="263" xfId="2" applyFont="1" applyFill="1" applyBorder="1" applyAlignment="1">
      <alignment horizontal="center" vertical="center" shrinkToFit="1"/>
    </xf>
    <xf numFmtId="0" fontId="158" fillId="2" borderId="264" xfId="2" applyFont="1" applyFill="1" applyBorder="1" applyAlignment="1">
      <alignment horizontal="center" vertical="center" shrinkToFit="1"/>
    </xf>
    <xf numFmtId="0" fontId="157" fillId="2" borderId="33" xfId="2" applyFont="1" applyFill="1" applyBorder="1" applyAlignment="1">
      <alignment horizontal="center" vertical="center" shrinkToFit="1"/>
    </xf>
    <xf numFmtId="0" fontId="158" fillId="2" borderId="30" xfId="2" applyFont="1" applyFill="1" applyBorder="1" applyAlignment="1">
      <alignment horizontal="center" vertical="center" shrinkToFit="1"/>
    </xf>
    <xf numFmtId="2" fontId="157" fillId="38" borderId="266" xfId="2" applyNumberFormat="1" applyFont="1" applyFill="1" applyBorder="1" applyAlignment="1">
      <alignment horizontal="center" vertical="center"/>
    </xf>
    <xf numFmtId="0" fontId="157" fillId="38" borderId="259" xfId="2" applyFont="1" applyFill="1" applyBorder="1" applyAlignment="1">
      <alignment horizontal="center" vertical="center" shrinkToFit="1"/>
    </xf>
    <xf numFmtId="0" fontId="158" fillId="38" borderId="257" xfId="2" applyFont="1" applyFill="1" applyBorder="1" applyAlignment="1">
      <alignment horizontal="center" vertical="center" shrinkToFit="1"/>
    </xf>
    <xf numFmtId="0" fontId="157" fillId="38" borderId="14" xfId="2" applyFont="1" applyFill="1" applyBorder="1" applyAlignment="1">
      <alignment horizontal="center" vertical="center" shrinkToFit="1"/>
    </xf>
    <xf numFmtId="0" fontId="158" fillId="38" borderId="209" xfId="2" applyFont="1" applyFill="1" applyBorder="1" applyAlignment="1">
      <alignment horizontal="center" vertical="center" shrinkToFit="1"/>
    </xf>
    <xf numFmtId="2" fontId="161" fillId="38" borderId="259" xfId="2" applyNumberFormat="1" applyFont="1" applyFill="1" applyBorder="1" applyAlignment="1">
      <alignment horizontal="center" vertical="center"/>
    </xf>
    <xf numFmtId="0" fontId="145" fillId="2" borderId="22" xfId="2" applyFont="1" applyFill="1" applyBorder="1" applyAlignment="1">
      <alignment horizontal="center" vertical="center" shrinkToFit="1"/>
    </xf>
    <xf numFmtId="0" fontId="146" fillId="2" borderId="22" xfId="2" applyFont="1" applyFill="1" applyBorder="1" applyAlignment="1">
      <alignment horizontal="center" vertical="center" shrinkToFit="1"/>
    </xf>
    <xf numFmtId="2" fontId="147" fillId="2" borderId="22" xfId="2" applyNumberFormat="1" applyFont="1" applyFill="1" applyBorder="1" applyAlignment="1">
      <alignment horizontal="center" vertical="center"/>
    </xf>
    <xf numFmtId="2" fontId="145" fillId="2" borderId="4" xfId="2" applyNumberFormat="1" applyFont="1" applyFill="1" applyBorder="1" applyAlignment="1">
      <alignment horizontal="center" vertical="center"/>
    </xf>
    <xf numFmtId="0" fontId="145" fillId="2" borderId="4" xfId="2" applyFont="1" applyFill="1" applyBorder="1" applyAlignment="1">
      <alignment horizontal="center" vertical="center" shrinkToFit="1"/>
    </xf>
    <xf numFmtId="0" fontId="146" fillId="2" borderId="4" xfId="2" applyFont="1" applyFill="1" applyBorder="1" applyAlignment="1">
      <alignment horizontal="center" vertical="center" shrinkToFit="1"/>
    </xf>
    <xf numFmtId="2" fontId="147" fillId="2" borderId="4" xfId="2" applyNumberFormat="1" applyFont="1" applyFill="1" applyBorder="1" applyAlignment="1">
      <alignment horizontal="center" vertical="center"/>
    </xf>
    <xf numFmtId="0" fontId="157" fillId="2" borderId="277" xfId="2" applyFont="1" applyFill="1" applyBorder="1" applyAlignment="1">
      <alignment horizontal="center" vertical="center" shrinkToFit="1"/>
    </xf>
    <xf numFmtId="0" fontId="3" fillId="0" borderId="55" xfId="0" applyFont="1" applyBorder="1" applyAlignment="1">
      <alignment horizontal="center"/>
    </xf>
    <xf numFmtId="43" fontId="4" fillId="0" borderId="0" xfId="3" applyFont="1" applyFill="1" applyBorder="1" applyAlignment="1">
      <alignment horizontal="center"/>
    </xf>
    <xf numFmtId="43" fontId="3" fillId="0" borderId="0" xfId="3" applyFont="1" applyBorder="1" applyAlignment="1">
      <alignment horizontal="center"/>
    </xf>
    <xf numFmtId="0" fontId="3" fillId="0" borderId="0" xfId="0" applyFont="1" applyAlignment="1">
      <alignment horizontal="center"/>
    </xf>
    <xf numFmtId="165" fontId="6" fillId="0" borderId="10" xfId="0" applyNumberFormat="1" applyFont="1" applyBorder="1" applyAlignment="1">
      <alignment horizontal="center" vertical="center"/>
    </xf>
    <xf numFmtId="43" fontId="3" fillId="0" borderId="10" xfId="3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198" xfId="0" applyBorder="1" applyAlignment="1">
      <alignment horizontal="center"/>
    </xf>
    <xf numFmtId="8" fontId="6" fillId="0" borderId="0" xfId="3" applyNumberFormat="1" applyFont="1" applyFill="1" applyBorder="1" applyAlignment="1">
      <alignment horizontal="center" vertical="center"/>
    </xf>
    <xf numFmtId="8" fontId="6" fillId="0" borderId="0" xfId="0" applyNumberFormat="1" applyFont="1" applyAlignment="1">
      <alignment horizontal="center" vertical="center"/>
    </xf>
    <xf numFmtId="8" fontId="6" fillId="0" borderId="0" xfId="2" applyNumberFormat="1" applyFont="1" applyAlignment="1">
      <alignment horizontal="center"/>
    </xf>
    <xf numFmtId="8" fontId="6" fillId="0" borderId="0" xfId="2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/>
    <xf numFmtId="0" fontId="0" fillId="2" borderId="0" xfId="0" applyFill="1" applyBorder="1"/>
    <xf numFmtId="0" fontId="0" fillId="0" borderId="180" xfId="0" applyBorder="1" applyAlignment="1">
      <alignment horizontal="center" vertical="center"/>
    </xf>
    <xf numFmtId="0" fontId="0" fillId="0" borderId="19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102" fillId="14" borderId="1" xfId="0" applyFont="1" applyFill="1" applyBorder="1" applyAlignment="1">
      <alignment horizontal="center" vertical="center"/>
    </xf>
    <xf numFmtId="0" fontId="117" fillId="0" borderId="1" xfId="1" applyFont="1" applyBorder="1" applyAlignment="1">
      <alignment horizontal="center" vertical="center"/>
    </xf>
    <xf numFmtId="0" fontId="115" fillId="0" borderId="1" xfId="1" applyFont="1" applyBorder="1" applyAlignment="1">
      <alignment horizontal="center" vertical="center"/>
    </xf>
    <xf numFmtId="0" fontId="62" fillId="0" borderId="1" xfId="1" applyFont="1" applyBorder="1" applyAlignment="1">
      <alignment horizontal="center" vertical="center"/>
    </xf>
    <xf numFmtId="0" fontId="116" fillId="0" borderId="1" xfId="1" applyFont="1" applyBorder="1" applyAlignment="1">
      <alignment horizontal="center" vertical="center"/>
    </xf>
    <xf numFmtId="0" fontId="89" fillId="0" borderId="1" xfId="1" applyFont="1" applyBorder="1" applyAlignment="1">
      <alignment horizontal="center" vertical="center"/>
    </xf>
    <xf numFmtId="0" fontId="90" fillId="0" borderId="1" xfId="1" applyFont="1" applyBorder="1" applyAlignment="1">
      <alignment horizontal="center" vertical="center"/>
    </xf>
    <xf numFmtId="0" fontId="91" fillId="0" borderId="1" xfId="1" applyFont="1" applyBorder="1" applyAlignment="1">
      <alignment horizontal="center" vertical="center"/>
    </xf>
    <xf numFmtId="0" fontId="92" fillId="0" borderId="1" xfId="1" applyFont="1" applyBorder="1" applyAlignment="1">
      <alignment horizontal="center" vertical="center"/>
    </xf>
    <xf numFmtId="0" fontId="93" fillId="0" borderId="1" xfId="1" applyFont="1" applyBorder="1" applyAlignment="1">
      <alignment horizontal="center" vertical="center"/>
    </xf>
    <xf numFmtId="0" fontId="46" fillId="2" borderId="1" xfId="0" applyFont="1" applyFill="1" applyBorder="1"/>
    <xf numFmtId="0" fontId="62" fillId="2" borderId="1" xfId="1" applyFont="1" applyFill="1" applyBorder="1" applyAlignment="1">
      <alignment horizontal="left" vertical="center"/>
    </xf>
    <xf numFmtId="0" fontId="46" fillId="2" borderId="1" xfId="1" quotePrefix="1" applyFont="1" applyFill="1" applyBorder="1" applyAlignment="1">
      <alignment horizontal="left" vertical="center"/>
    </xf>
    <xf numFmtId="0" fontId="94" fillId="0" borderId="1" xfId="1" applyFont="1" applyBorder="1" applyAlignment="1">
      <alignment horizontal="center" vertical="center"/>
    </xf>
    <xf numFmtId="0" fontId="95" fillId="0" borderId="1" xfId="1" applyFont="1" applyBorder="1" applyAlignment="1">
      <alignment horizontal="center" vertical="center"/>
    </xf>
    <xf numFmtId="0" fontId="96" fillId="0" borderId="1" xfId="1" applyFont="1" applyBorder="1" applyAlignment="1">
      <alignment horizontal="center" vertical="center"/>
    </xf>
    <xf numFmtId="164" fontId="26" fillId="2" borderId="1" xfId="2" applyNumberFormat="1" applyFont="1" applyFill="1" applyBorder="1" applyAlignment="1">
      <alignment vertical="center"/>
    </xf>
    <xf numFmtId="0" fontId="97" fillId="0" borderId="1" xfId="1" applyFont="1" applyBorder="1" applyAlignment="1">
      <alignment horizontal="center" vertical="center"/>
    </xf>
    <xf numFmtId="0" fontId="98" fillId="0" borderId="1" xfId="1" applyFont="1" applyBorder="1" applyAlignment="1">
      <alignment horizontal="center" vertical="center"/>
    </xf>
    <xf numFmtId="0" fontId="99" fillId="0" borderId="1" xfId="1" applyFont="1" applyBorder="1" applyAlignment="1">
      <alignment horizontal="center" vertical="center"/>
    </xf>
    <xf numFmtId="0" fontId="100" fillId="0" borderId="1" xfId="1" applyFont="1" applyBorder="1" applyAlignment="1">
      <alignment horizontal="center" vertical="center"/>
    </xf>
    <xf numFmtId="0" fontId="101" fillId="0" borderId="1" xfId="1" applyFont="1" applyBorder="1" applyAlignment="1">
      <alignment horizontal="center" vertical="center"/>
    </xf>
    <xf numFmtId="0" fontId="27" fillId="0" borderId="1" xfId="1" applyFont="1" applyBorder="1" applyAlignment="1">
      <alignment horizontal="center" vertical="center"/>
    </xf>
    <xf numFmtId="0" fontId="117" fillId="0" borderId="1" xfId="1" applyFont="1" applyBorder="1" applyAlignment="1">
      <alignment horizontal="center"/>
    </xf>
    <xf numFmtId="0" fontId="97" fillId="2" borderId="1" xfId="0" applyFont="1" applyFill="1" applyBorder="1"/>
    <xf numFmtId="0" fontId="98" fillId="2" borderId="1" xfId="0" applyFont="1" applyFill="1" applyBorder="1"/>
    <xf numFmtId="0" fontId="99" fillId="2" borderId="1" xfId="0" applyFont="1" applyFill="1" applyBorder="1"/>
    <xf numFmtId="0" fontId="100" fillId="2" borderId="1" xfId="0" applyFont="1" applyFill="1" applyBorder="1"/>
    <xf numFmtId="0" fontId="101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9" fillId="2" borderId="1" xfId="1" applyFont="1" applyFill="1" applyBorder="1" applyAlignment="1">
      <alignment horizontal="center"/>
    </xf>
    <xf numFmtId="0" fontId="35" fillId="2" borderId="1" xfId="0" applyFont="1" applyFill="1" applyBorder="1" applyAlignment="1">
      <alignment vertical="center"/>
    </xf>
    <xf numFmtId="0" fontId="87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 wrapText="1"/>
    </xf>
    <xf numFmtId="0" fontId="86" fillId="2" borderId="1" xfId="0" applyFont="1" applyFill="1" applyBorder="1" applyAlignment="1">
      <alignment horizontal="center" vertical="center" wrapText="1"/>
    </xf>
    <xf numFmtId="0" fontId="103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0" fontId="3" fillId="2" borderId="1" xfId="0" applyFont="1" applyFill="1" applyBorder="1"/>
    <xf numFmtId="0" fontId="8" fillId="2" borderId="1" xfId="0" applyFont="1" applyFill="1" applyBorder="1"/>
    <xf numFmtId="0" fontId="102" fillId="2" borderId="1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vertical="center"/>
    </xf>
    <xf numFmtId="0" fontId="98" fillId="2" borderId="1" xfId="0" applyFont="1" applyFill="1" applyBorder="1" applyAlignment="1">
      <alignment vertical="center"/>
    </xf>
    <xf numFmtId="0" fontId="99" fillId="2" borderId="1" xfId="0" applyFont="1" applyFill="1" applyBorder="1" applyAlignment="1">
      <alignment vertical="center"/>
    </xf>
    <xf numFmtId="0" fontId="100" fillId="2" borderId="1" xfId="0" applyFont="1" applyFill="1" applyBorder="1" applyAlignment="1">
      <alignment vertical="center"/>
    </xf>
    <xf numFmtId="0" fontId="101" fillId="2" borderId="1" xfId="0" applyFont="1" applyFill="1" applyBorder="1" applyAlignment="1">
      <alignment vertical="center"/>
    </xf>
    <xf numFmtId="165" fontId="62" fillId="2" borderId="1" xfId="1" applyNumberFormat="1" applyFont="1" applyFill="1" applyBorder="1" applyAlignment="1">
      <alignment horizontal="left" vertical="center"/>
    </xf>
    <xf numFmtId="165" fontId="0" fillId="2" borderId="1" xfId="0" applyNumberFormat="1" applyFill="1" applyBorder="1"/>
    <xf numFmtId="0" fontId="102" fillId="14" borderId="278" xfId="0" applyFont="1" applyFill="1" applyBorder="1" applyAlignment="1">
      <alignment horizontal="center" vertical="center"/>
    </xf>
    <xf numFmtId="0" fontId="117" fillId="0" borderId="279" xfId="1" applyFont="1" applyBorder="1" applyAlignment="1">
      <alignment horizontal="center" vertical="center"/>
    </xf>
    <xf numFmtId="0" fontId="115" fillId="0" borderId="279" xfId="1" applyFont="1" applyBorder="1" applyAlignment="1">
      <alignment horizontal="center" vertical="center"/>
    </xf>
    <xf numFmtId="0" fontId="62" fillId="0" borderId="279" xfId="1" applyFont="1" applyBorder="1" applyAlignment="1">
      <alignment horizontal="center" vertical="center"/>
    </xf>
    <xf numFmtId="0" fontId="116" fillId="0" borderId="279" xfId="1" applyFont="1" applyBorder="1" applyAlignment="1">
      <alignment horizontal="center" vertical="center"/>
    </xf>
    <xf numFmtId="0" fontId="89" fillId="0" borderId="279" xfId="1" applyFont="1" applyBorder="1" applyAlignment="1">
      <alignment horizontal="center" vertical="center"/>
    </xf>
    <xf numFmtId="0" fontId="90" fillId="0" borderId="279" xfId="1" applyFont="1" applyBorder="1" applyAlignment="1">
      <alignment horizontal="center" vertical="center"/>
    </xf>
    <xf numFmtId="0" fontId="91" fillId="0" borderId="279" xfId="1" applyFont="1" applyBorder="1" applyAlignment="1">
      <alignment horizontal="center" vertical="center"/>
    </xf>
    <xf numFmtId="0" fontId="92" fillId="0" borderId="279" xfId="1" applyFont="1" applyBorder="1" applyAlignment="1">
      <alignment horizontal="center" vertical="center"/>
    </xf>
    <xf numFmtId="0" fontId="93" fillId="0" borderId="279" xfId="1" applyFont="1" applyBorder="1" applyAlignment="1">
      <alignment horizontal="center" vertical="center"/>
    </xf>
    <xf numFmtId="0" fontId="94" fillId="0" borderId="279" xfId="1" applyFont="1" applyBorder="1" applyAlignment="1">
      <alignment horizontal="center" vertical="center"/>
    </xf>
    <xf numFmtId="0" fontId="95" fillId="0" borderId="279" xfId="1" applyFont="1" applyBorder="1" applyAlignment="1">
      <alignment horizontal="center" vertical="center"/>
    </xf>
    <xf numFmtId="0" fontId="96" fillId="0" borderId="279" xfId="1" applyFont="1" applyBorder="1" applyAlignment="1">
      <alignment horizontal="center" vertical="center"/>
    </xf>
    <xf numFmtId="0" fontId="97" fillId="0" borderId="279" xfId="1" applyFont="1" applyBorder="1" applyAlignment="1">
      <alignment horizontal="center" vertical="center"/>
    </xf>
    <xf numFmtId="0" fontId="98" fillId="0" borderId="279" xfId="1" applyFont="1" applyBorder="1" applyAlignment="1">
      <alignment horizontal="center" vertical="center"/>
    </xf>
    <xf numFmtId="0" fontId="99" fillId="0" borderId="279" xfId="1" applyFont="1" applyBorder="1" applyAlignment="1">
      <alignment horizontal="center" vertical="center"/>
    </xf>
    <xf numFmtId="0" fontId="100" fillId="0" borderId="279" xfId="1" applyFont="1" applyBorder="1" applyAlignment="1">
      <alignment horizontal="center" vertical="center"/>
    </xf>
    <xf numFmtId="0" fontId="101" fillId="0" borderId="279" xfId="1" applyFont="1" applyBorder="1" applyAlignment="1">
      <alignment horizontal="center" vertical="center"/>
    </xf>
    <xf numFmtId="0" fontId="27" fillId="0" borderId="279" xfId="1" applyFont="1" applyBorder="1" applyAlignment="1">
      <alignment horizontal="center" vertical="center"/>
    </xf>
    <xf numFmtId="0" fontId="117" fillId="0" borderId="28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8" fillId="0" borderId="0" xfId="0" applyFont="1" applyBorder="1"/>
    <xf numFmtId="0" fontId="0" fillId="2" borderId="1" xfId="0" applyFill="1" applyBorder="1" applyAlignment="1">
      <alignment vertical="center"/>
    </xf>
    <xf numFmtId="165" fontId="0" fillId="2" borderId="0" xfId="0" applyNumberFormat="1" applyFill="1"/>
    <xf numFmtId="165" fontId="0" fillId="0" borderId="0" xfId="0" applyNumberFormat="1"/>
    <xf numFmtId="165" fontId="3" fillId="2" borderId="0" xfId="0" applyNumberFormat="1" applyFont="1" applyFill="1" applyAlignment="1">
      <alignment horizontal="center"/>
    </xf>
    <xf numFmtId="165" fontId="109" fillId="2" borderId="0" xfId="0" applyNumberFormat="1" applyFont="1" applyFill="1" applyAlignment="1">
      <alignment horizontal="center"/>
    </xf>
    <xf numFmtId="0" fontId="155" fillId="2" borderId="269" xfId="1" quotePrefix="1" applyFont="1" applyFill="1" applyBorder="1" applyAlignment="1">
      <alignment horizontal="center" vertical="center"/>
    </xf>
    <xf numFmtId="0" fontId="155" fillId="2" borderId="270" xfId="1" quotePrefix="1" applyFont="1" applyFill="1" applyBorder="1" applyAlignment="1">
      <alignment horizontal="center" vertical="center"/>
    </xf>
    <xf numFmtId="0" fontId="155" fillId="2" borderId="271" xfId="1" quotePrefix="1" applyFont="1" applyFill="1" applyBorder="1" applyAlignment="1">
      <alignment horizontal="center" vertical="center"/>
    </xf>
    <xf numFmtId="0" fontId="155" fillId="2" borderId="272" xfId="1" quotePrefix="1" applyFont="1" applyFill="1" applyBorder="1" applyAlignment="1">
      <alignment horizontal="center" vertical="center"/>
    </xf>
    <xf numFmtId="0" fontId="155" fillId="2" borderId="268" xfId="1" quotePrefix="1" applyFont="1" applyFill="1" applyBorder="1" applyAlignment="1">
      <alignment horizontal="center" vertical="center"/>
    </xf>
    <xf numFmtId="0" fontId="155" fillId="2" borderId="273" xfId="1" quotePrefix="1" applyFont="1" applyFill="1" applyBorder="1" applyAlignment="1">
      <alignment horizontal="center" vertical="center"/>
    </xf>
    <xf numFmtId="0" fontId="141" fillId="44" borderId="0" xfId="1" applyFont="1" applyFill="1" applyAlignment="1">
      <alignment horizontal="center" vertical="center"/>
    </xf>
    <xf numFmtId="0" fontId="154" fillId="2" borderId="268" xfId="0" applyFont="1" applyFill="1" applyBorder="1" applyAlignment="1">
      <alignment horizontal="center" vertical="center"/>
    </xf>
    <xf numFmtId="0" fontId="55" fillId="2" borderId="83" xfId="1" quotePrefix="1" applyFont="1" applyFill="1" applyBorder="1" applyAlignment="1">
      <alignment horizontal="center" vertical="center"/>
    </xf>
    <xf numFmtId="0" fontId="55" fillId="2" borderId="82" xfId="1" quotePrefix="1" applyFont="1" applyFill="1" applyBorder="1" applyAlignment="1">
      <alignment horizontal="center" vertical="center"/>
    </xf>
    <xf numFmtId="0" fontId="55" fillId="2" borderId="84" xfId="1" quotePrefix="1" applyFont="1" applyFill="1" applyBorder="1" applyAlignment="1">
      <alignment horizontal="center" vertical="center"/>
    </xf>
    <xf numFmtId="0" fontId="55" fillId="2" borderId="85" xfId="1" quotePrefix="1" applyFont="1" applyFill="1" applyBorder="1" applyAlignment="1">
      <alignment horizontal="center" vertical="center"/>
    </xf>
    <xf numFmtId="0" fontId="55" fillId="2" borderId="81" xfId="1" quotePrefix="1" applyFont="1" applyFill="1" applyBorder="1" applyAlignment="1">
      <alignment horizontal="center" vertical="center"/>
    </xf>
    <xf numFmtId="0" fontId="55" fillId="2" borderId="86" xfId="1" quotePrefix="1" applyFont="1" applyFill="1" applyBorder="1" applyAlignment="1">
      <alignment horizontal="center" vertical="center"/>
    </xf>
    <xf numFmtId="0" fontId="125" fillId="23" borderId="0" xfId="1" applyFont="1" applyFill="1" applyAlignment="1">
      <alignment horizontal="center" vertical="center"/>
    </xf>
    <xf numFmtId="0" fontId="70" fillId="2" borderId="134" xfId="0" applyFont="1" applyFill="1" applyBorder="1" applyAlignment="1">
      <alignment horizontal="center" vertical="center"/>
    </xf>
    <xf numFmtId="0" fontId="125" fillId="19" borderId="0" xfId="1" applyFont="1" applyFill="1" applyAlignment="1">
      <alignment horizontal="center" vertical="center"/>
    </xf>
    <xf numFmtId="0" fontId="66" fillId="2" borderId="119" xfId="0" applyFont="1" applyFill="1" applyBorder="1" applyAlignment="1">
      <alignment horizontal="center" vertical="center"/>
    </xf>
    <xf numFmtId="0" fontId="52" fillId="2" borderId="171" xfId="1" quotePrefix="1" applyFont="1" applyFill="1" applyBorder="1" applyAlignment="1">
      <alignment horizontal="center" vertical="center"/>
    </xf>
    <xf numFmtId="0" fontId="52" fillId="2" borderId="170" xfId="1" quotePrefix="1" applyFont="1" applyFill="1" applyBorder="1" applyAlignment="1">
      <alignment horizontal="center" vertical="center"/>
    </xf>
    <xf numFmtId="0" fontId="52" fillId="2" borderId="172" xfId="1" quotePrefix="1" applyFont="1" applyFill="1" applyBorder="1" applyAlignment="1">
      <alignment horizontal="center" vertical="center"/>
    </xf>
    <xf numFmtId="0" fontId="52" fillId="2" borderId="173" xfId="1" quotePrefix="1" applyFont="1" applyFill="1" applyBorder="1" applyAlignment="1">
      <alignment horizontal="center" vertical="center"/>
    </xf>
    <xf numFmtId="0" fontId="52" fillId="2" borderId="174" xfId="1" quotePrefix="1" applyFont="1" applyFill="1" applyBorder="1" applyAlignment="1">
      <alignment horizontal="center" vertical="center"/>
    </xf>
    <xf numFmtId="0" fontId="52" fillId="2" borderId="175" xfId="1" quotePrefix="1" applyFont="1" applyFill="1" applyBorder="1" applyAlignment="1">
      <alignment horizontal="center" vertical="center"/>
    </xf>
    <xf numFmtId="0" fontId="125" fillId="20" borderId="0" xfId="1" applyFont="1" applyFill="1" applyAlignment="1">
      <alignment horizontal="center" vertical="center"/>
    </xf>
    <xf numFmtId="0" fontId="67" fillId="2" borderId="80" xfId="0" applyFont="1" applyFill="1" applyBorder="1" applyAlignment="1">
      <alignment horizontal="center" vertical="center"/>
    </xf>
    <xf numFmtId="0" fontId="49" fillId="2" borderId="76" xfId="1" quotePrefix="1" applyFont="1" applyFill="1" applyBorder="1" applyAlignment="1">
      <alignment horizontal="center" vertical="center"/>
    </xf>
    <xf numFmtId="0" fontId="49" fillId="2" borderId="68" xfId="1" quotePrefix="1" applyFont="1" applyFill="1" applyBorder="1" applyAlignment="1">
      <alignment horizontal="center" vertical="center"/>
    </xf>
    <xf numFmtId="0" fontId="49" fillId="2" borderId="77" xfId="1" quotePrefix="1" applyFont="1" applyFill="1" applyBorder="1" applyAlignment="1">
      <alignment horizontal="center" vertical="center"/>
    </xf>
    <xf numFmtId="0" fontId="49" fillId="2" borderId="78" xfId="1" quotePrefix="1" applyFont="1" applyFill="1" applyBorder="1" applyAlignment="1">
      <alignment horizontal="center" vertical="center"/>
    </xf>
    <xf numFmtId="0" fontId="49" fillId="2" borderId="75" xfId="1" quotePrefix="1" applyFont="1" applyFill="1" applyBorder="1" applyAlignment="1">
      <alignment horizontal="center" vertical="center"/>
    </xf>
    <xf numFmtId="0" fontId="49" fillId="2" borderId="79" xfId="1" quotePrefix="1" applyFont="1" applyFill="1" applyBorder="1" applyAlignment="1">
      <alignment horizontal="center" vertical="center"/>
    </xf>
    <xf numFmtId="0" fontId="125" fillId="18" borderId="0" xfId="1" applyFont="1" applyFill="1" applyAlignment="1">
      <alignment horizontal="center" vertical="center"/>
    </xf>
    <xf numFmtId="0" fontId="64" fillId="2" borderId="106" xfId="1" applyFont="1" applyFill="1" applyBorder="1" applyAlignment="1">
      <alignment horizontal="center" vertical="center"/>
    </xf>
    <xf numFmtId="0" fontId="64" fillId="2" borderId="106" xfId="1" quotePrefix="1" applyFont="1" applyFill="1" applyBorder="1" applyAlignment="1">
      <alignment horizontal="center" vertical="center"/>
    </xf>
    <xf numFmtId="0" fontId="51" fillId="2" borderId="113" xfId="1" quotePrefix="1" applyFont="1" applyFill="1" applyBorder="1" applyAlignment="1">
      <alignment horizontal="center" vertical="center"/>
    </xf>
    <xf numFmtId="0" fontId="51" fillId="2" borderId="114" xfId="1" quotePrefix="1" applyFont="1" applyFill="1" applyBorder="1" applyAlignment="1">
      <alignment horizontal="center" vertical="center"/>
    </xf>
    <xf numFmtId="0" fontId="51" fillId="2" borderId="115" xfId="1" quotePrefix="1" applyFont="1" applyFill="1" applyBorder="1" applyAlignment="1">
      <alignment horizontal="center" vertical="center"/>
    </xf>
    <xf numFmtId="0" fontId="51" fillId="2" borderId="116" xfId="1" quotePrefix="1" applyFont="1" applyFill="1" applyBorder="1" applyAlignment="1">
      <alignment horizontal="center" vertical="center"/>
    </xf>
    <xf numFmtId="0" fontId="51" fillId="2" borderId="117" xfId="1" quotePrefix="1" applyFont="1" applyFill="1" applyBorder="1" applyAlignment="1">
      <alignment horizontal="center" vertical="center"/>
    </xf>
    <xf numFmtId="0" fontId="51" fillId="2" borderId="118" xfId="1" quotePrefix="1" applyFont="1" applyFill="1" applyBorder="1" applyAlignment="1">
      <alignment horizontal="center" vertical="center"/>
    </xf>
    <xf numFmtId="0" fontId="47" fillId="2" borderId="70" xfId="1" quotePrefix="1" applyFont="1" applyFill="1" applyBorder="1" applyAlignment="1">
      <alignment horizontal="center" vertical="center"/>
    </xf>
    <xf numFmtId="0" fontId="47" fillId="2" borderId="71" xfId="1" quotePrefix="1" applyFont="1" applyFill="1" applyBorder="1" applyAlignment="1">
      <alignment horizontal="center" vertical="center"/>
    </xf>
    <xf numFmtId="0" fontId="47" fillId="2" borderId="72" xfId="1" quotePrefix="1" applyFont="1" applyFill="1" applyBorder="1" applyAlignment="1">
      <alignment horizontal="center" vertical="center"/>
    </xf>
    <xf numFmtId="0" fontId="47" fillId="2" borderId="73" xfId="1" quotePrefix="1" applyFont="1" applyFill="1" applyBorder="1" applyAlignment="1">
      <alignment horizontal="center" vertical="center"/>
    </xf>
    <xf numFmtId="0" fontId="47" fillId="2" borderId="69" xfId="1" quotePrefix="1" applyFont="1" applyFill="1" applyBorder="1" applyAlignment="1">
      <alignment horizontal="center" vertical="center"/>
    </xf>
    <xf numFmtId="0" fontId="47" fillId="2" borderId="74" xfId="1" quotePrefix="1" applyFont="1" applyFill="1" applyBorder="1" applyAlignment="1">
      <alignment horizontal="center" vertical="center"/>
    </xf>
    <xf numFmtId="0" fontId="73" fillId="2" borderId="141" xfId="1" quotePrefix="1" applyFont="1" applyFill="1" applyBorder="1" applyAlignment="1">
      <alignment horizontal="center" vertical="center"/>
    </xf>
    <xf numFmtId="0" fontId="73" fillId="2" borderId="142" xfId="1" quotePrefix="1" applyFont="1" applyFill="1" applyBorder="1" applyAlignment="1">
      <alignment horizontal="center" vertical="center"/>
    </xf>
    <xf numFmtId="0" fontId="73" fillId="2" borderId="143" xfId="1" quotePrefix="1" applyFont="1" applyFill="1" applyBorder="1" applyAlignment="1">
      <alignment horizontal="center" vertical="center"/>
    </xf>
    <xf numFmtId="0" fontId="73" fillId="2" borderId="144" xfId="1" quotePrefix="1" applyFont="1" applyFill="1" applyBorder="1" applyAlignment="1">
      <alignment horizontal="center" vertical="center"/>
    </xf>
    <xf numFmtId="0" fontId="73" fillId="2" borderId="0" xfId="1" quotePrefix="1" applyFont="1" applyFill="1" applyBorder="1" applyAlignment="1">
      <alignment horizontal="center" vertical="center"/>
    </xf>
    <xf numFmtId="0" fontId="73" fillId="2" borderId="145" xfId="1" quotePrefix="1" applyFont="1" applyFill="1" applyBorder="1" applyAlignment="1">
      <alignment horizontal="center" vertical="center"/>
    </xf>
    <xf numFmtId="0" fontId="125" fillId="24" borderId="0" xfId="1" applyFont="1" applyFill="1" applyAlignment="1">
      <alignment horizontal="center" vertical="center"/>
    </xf>
    <xf numFmtId="0" fontId="74" fillId="2" borderId="140" xfId="0" applyFont="1" applyFill="1" applyBorder="1" applyAlignment="1">
      <alignment horizontal="center" vertical="center"/>
    </xf>
    <xf numFmtId="0" fontId="53" fillId="2" borderId="121" xfId="1" quotePrefix="1" applyFont="1" applyFill="1" applyBorder="1" applyAlignment="1">
      <alignment horizontal="center" vertical="center"/>
    </xf>
    <xf numFmtId="0" fontId="53" fillId="2" borderId="122" xfId="1" quotePrefix="1" applyFont="1" applyFill="1" applyBorder="1" applyAlignment="1">
      <alignment horizontal="center" vertical="center"/>
    </xf>
    <xf numFmtId="0" fontId="53" fillId="2" borderId="123" xfId="1" quotePrefix="1" applyFont="1" applyFill="1" applyBorder="1" applyAlignment="1">
      <alignment horizontal="center" vertical="center"/>
    </xf>
    <xf numFmtId="0" fontId="53" fillId="2" borderId="125" xfId="1" quotePrefix="1" applyFont="1" applyFill="1" applyBorder="1" applyAlignment="1">
      <alignment horizontal="center" vertical="center"/>
    </xf>
    <xf numFmtId="0" fontId="53" fillId="2" borderId="124" xfId="1" quotePrefix="1" applyFont="1" applyFill="1" applyBorder="1" applyAlignment="1">
      <alignment horizontal="center" vertical="center"/>
    </xf>
    <xf numFmtId="0" fontId="53" fillId="2" borderId="126" xfId="1" quotePrefix="1" applyFont="1" applyFill="1" applyBorder="1" applyAlignment="1">
      <alignment horizontal="center" vertical="center"/>
    </xf>
    <xf numFmtId="0" fontId="125" fillId="21" borderId="0" xfId="1" applyFont="1" applyFill="1" applyAlignment="1">
      <alignment horizontal="center" vertical="center"/>
    </xf>
    <xf numFmtId="0" fontId="68" fillId="2" borderId="120" xfId="0" applyFont="1" applyFill="1" applyBorder="1" applyAlignment="1">
      <alignment horizontal="center" vertical="center"/>
    </xf>
    <xf numFmtId="0" fontId="54" fillId="2" borderId="127" xfId="1" quotePrefix="1" applyFont="1" applyFill="1" applyBorder="1" applyAlignment="1">
      <alignment horizontal="center" vertical="center"/>
    </xf>
    <xf numFmtId="0" fontId="54" fillId="2" borderId="128" xfId="1" quotePrefix="1" applyFont="1" applyFill="1" applyBorder="1" applyAlignment="1">
      <alignment horizontal="center" vertical="center"/>
    </xf>
    <xf numFmtId="0" fontId="54" fillId="2" borderId="129" xfId="1" quotePrefix="1" applyFont="1" applyFill="1" applyBorder="1" applyAlignment="1">
      <alignment horizontal="center" vertical="center"/>
    </xf>
    <xf numFmtId="0" fontId="54" fillId="2" borderId="130" xfId="1" quotePrefix="1" applyFont="1" applyFill="1" applyBorder="1" applyAlignment="1">
      <alignment horizontal="center" vertical="center"/>
    </xf>
    <xf numFmtId="0" fontId="54" fillId="2" borderId="131" xfId="1" quotePrefix="1" applyFont="1" applyFill="1" applyBorder="1" applyAlignment="1">
      <alignment horizontal="center" vertical="center"/>
    </xf>
    <xf numFmtId="0" fontId="54" fillId="2" borderId="132" xfId="1" quotePrefix="1" applyFont="1" applyFill="1" applyBorder="1" applyAlignment="1">
      <alignment horizontal="center" vertical="center"/>
    </xf>
    <xf numFmtId="0" fontId="125" fillId="22" borderId="0" xfId="1" applyFont="1" applyFill="1" applyAlignment="1">
      <alignment horizontal="center" vertical="center"/>
    </xf>
    <xf numFmtId="0" fontId="69" fillId="2" borderId="133" xfId="0" applyFont="1" applyFill="1" applyBorder="1" applyAlignment="1">
      <alignment horizontal="center" vertical="center"/>
    </xf>
    <xf numFmtId="0" fontId="79" fillId="2" borderId="159" xfId="1" quotePrefix="1" applyFont="1" applyFill="1" applyBorder="1" applyAlignment="1">
      <alignment horizontal="center" vertical="center"/>
    </xf>
    <xf numFmtId="0" fontId="79" fillId="2" borderId="160" xfId="1" quotePrefix="1" applyFont="1" applyFill="1" applyBorder="1" applyAlignment="1">
      <alignment horizontal="center" vertical="center"/>
    </xf>
    <xf numFmtId="0" fontId="79" fillId="2" borderId="161" xfId="1" quotePrefix="1" applyFont="1" applyFill="1" applyBorder="1" applyAlignment="1">
      <alignment horizontal="center" vertical="center"/>
    </xf>
    <xf numFmtId="0" fontId="79" fillId="2" borderId="162" xfId="1" quotePrefix="1" applyFont="1" applyFill="1" applyBorder="1" applyAlignment="1">
      <alignment horizontal="center" vertical="center"/>
    </xf>
    <xf numFmtId="0" fontId="79" fillId="2" borderId="158" xfId="1" quotePrefix="1" applyFont="1" applyFill="1" applyBorder="1" applyAlignment="1">
      <alignment horizontal="center" vertical="center"/>
    </xf>
    <xf numFmtId="0" fontId="79" fillId="2" borderId="163" xfId="1" quotePrefix="1" applyFont="1" applyFill="1" applyBorder="1" applyAlignment="1">
      <alignment horizontal="center" vertical="center"/>
    </xf>
    <xf numFmtId="0" fontId="125" fillId="29" borderId="0" xfId="1" applyFont="1" applyFill="1" applyAlignment="1">
      <alignment horizontal="center" vertical="center"/>
    </xf>
    <xf numFmtId="0" fontId="80" fillId="2" borderId="158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9" fillId="2" borderId="241" xfId="0" applyFont="1" applyFill="1" applyBorder="1" applyAlignment="1">
      <alignment horizontal="center" vertical="center" wrapText="1"/>
    </xf>
    <xf numFmtId="0" fontId="39" fillId="2" borderId="242" xfId="0" applyFont="1" applyFill="1" applyBorder="1" applyAlignment="1">
      <alignment horizontal="center" vertical="center" wrapText="1"/>
    </xf>
    <xf numFmtId="0" fontId="39" fillId="2" borderId="243" xfId="0" applyFont="1" applyFill="1" applyBorder="1" applyAlignment="1">
      <alignment horizontal="center" vertical="center" wrapText="1"/>
    </xf>
    <xf numFmtId="0" fontId="84" fillId="2" borderId="93" xfId="1" quotePrefix="1" applyFont="1" applyFill="1" applyBorder="1" applyAlignment="1">
      <alignment horizontal="center" vertical="center"/>
    </xf>
    <xf numFmtId="0" fontId="0" fillId="2" borderId="94" xfId="0" applyFill="1" applyBorder="1" applyAlignment="1">
      <alignment horizontal="center" vertical="center"/>
    </xf>
    <xf numFmtId="0" fontId="0" fillId="2" borderId="95" xfId="0" applyFill="1" applyBorder="1" applyAlignment="1">
      <alignment horizontal="center" vertical="center"/>
    </xf>
    <xf numFmtId="0" fontId="0" fillId="2" borderId="96" xfId="0" applyFill="1" applyBorder="1" applyAlignment="1">
      <alignment horizontal="center" vertical="center"/>
    </xf>
    <xf numFmtId="0" fontId="0" fillId="2" borderId="97" xfId="0" applyFill="1" applyBorder="1" applyAlignment="1">
      <alignment horizontal="center" vertical="center"/>
    </xf>
    <xf numFmtId="0" fontId="0" fillId="2" borderId="98" xfId="0" applyFill="1" applyBorder="1" applyAlignment="1">
      <alignment horizontal="center" vertical="center"/>
    </xf>
    <xf numFmtId="0" fontId="125" fillId="15" borderId="0" xfId="1" applyFont="1" applyFill="1" applyAlignment="1">
      <alignment horizontal="center" vertical="center"/>
    </xf>
    <xf numFmtId="0" fontId="61" fillId="2" borderId="138" xfId="0" applyFont="1" applyFill="1" applyBorder="1" applyAlignment="1">
      <alignment horizontal="center" vertical="center"/>
    </xf>
    <xf numFmtId="0" fontId="120" fillId="2" borderId="0" xfId="0" applyFont="1" applyFill="1" applyAlignment="1">
      <alignment horizontal="center" vertical="center"/>
    </xf>
    <xf numFmtId="0" fontId="119" fillId="2" borderId="0" xfId="0" applyFont="1" applyFill="1" applyAlignment="1">
      <alignment horizontal="center"/>
    </xf>
    <xf numFmtId="0" fontId="77" fillId="2" borderId="153" xfId="1" applyFont="1" applyFill="1" applyBorder="1" applyAlignment="1">
      <alignment horizontal="center" vertical="center"/>
    </xf>
    <xf numFmtId="0" fontId="77" fillId="2" borderId="154" xfId="1" applyFont="1" applyFill="1" applyBorder="1" applyAlignment="1">
      <alignment horizontal="center" vertical="center"/>
    </xf>
    <xf numFmtId="0" fontId="77" fillId="2" borderId="155" xfId="1" applyFont="1" applyFill="1" applyBorder="1" applyAlignment="1">
      <alignment horizontal="center" vertical="center"/>
    </xf>
    <xf numFmtId="0" fontId="77" fillId="2" borderId="156" xfId="1" applyFont="1" applyFill="1" applyBorder="1" applyAlignment="1">
      <alignment horizontal="center" vertical="center"/>
    </xf>
    <xf numFmtId="0" fontId="77" fillId="2" borderId="152" xfId="1" applyFont="1" applyFill="1" applyBorder="1" applyAlignment="1">
      <alignment horizontal="center" vertical="center"/>
    </xf>
    <xf numFmtId="0" fontId="77" fillId="2" borderId="157" xfId="1" applyFont="1" applyFill="1" applyBorder="1" applyAlignment="1">
      <alignment horizontal="center" vertical="center"/>
    </xf>
    <xf numFmtId="0" fontId="125" fillId="26" borderId="0" xfId="1" applyFont="1" applyFill="1" applyAlignment="1">
      <alignment horizontal="center" vertical="center"/>
    </xf>
    <xf numFmtId="0" fontId="78" fillId="2" borderId="177" xfId="0" applyFont="1" applyFill="1" applyBorder="1" applyAlignment="1">
      <alignment horizontal="center" vertical="center"/>
    </xf>
    <xf numFmtId="0" fontId="75" fillId="2" borderId="147" xfId="1" quotePrefix="1" applyFont="1" applyFill="1" applyBorder="1" applyAlignment="1">
      <alignment horizontal="center" vertical="center"/>
    </xf>
    <xf numFmtId="0" fontId="75" fillId="2" borderId="148" xfId="1" quotePrefix="1" applyFont="1" applyFill="1" applyBorder="1" applyAlignment="1">
      <alignment horizontal="center" vertical="center"/>
    </xf>
    <xf numFmtId="0" fontId="75" fillId="2" borderId="149" xfId="1" quotePrefix="1" applyFont="1" applyFill="1" applyBorder="1" applyAlignment="1">
      <alignment horizontal="center" vertical="center"/>
    </xf>
    <xf numFmtId="0" fontId="75" fillId="2" borderId="150" xfId="1" quotePrefix="1" applyFont="1" applyFill="1" applyBorder="1" applyAlignment="1">
      <alignment horizontal="center" vertical="center"/>
    </xf>
    <xf numFmtId="0" fontId="75" fillId="2" borderId="146" xfId="1" quotePrefix="1" applyFont="1" applyFill="1" applyBorder="1" applyAlignment="1">
      <alignment horizontal="center" vertical="center"/>
    </xf>
    <xf numFmtId="0" fontId="75" fillId="2" borderId="151" xfId="1" quotePrefix="1" applyFont="1" applyFill="1" applyBorder="1" applyAlignment="1">
      <alignment horizontal="center" vertical="center"/>
    </xf>
    <xf numFmtId="0" fontId="125" fillId="27" borderId="0" xfId="1" applyFont="1" applyFill="1" applyAlignment="1">
      <alignment horizontal="center" vertical="center"/>
    </xf>
    <xf numFmtId="0" fontId="76" fillId="2" borderId="176" xfId="0" applyFont="1" applyFill="1" applyBorder="1" applyAlignment="1">
      <alignment horizontal="center" vertical="center"/>
    </xf>
    <xf numFmtId="0" fontId="125" fillId="16" borderId="0" xfId="1" applyFont="1" applyFill="1" applyAlignment="1">
      <alignment horizontal="center" vertical="center"/>
    </xf>
    <xf numFmtId="0" fontId="62" fillId="2" borderId="139" xfId="0" applyFont="1" applyFill="1" applyBorder="1" applyAlignment="1">
      <alignment horizontal="center" vertical="center"/>
    </xf>
    <xf numFmtId="0" fontId="72" fillId="2" borderId="99" xfId="1" quotePrefix="1" applyFont="1" applyFill="1" applyBorder="1" applyAlignment="1">
      <alignment horizontal="center" vertical="center"/>
    </xf>
    <xf numFmtId="0" fontId="72" fillId="2" borderId="100" xfId="1" quotePrefix="1" applyFont="1" applyFill="1" applyBorder="1" applyAlignment="1">
      <alignment horizontal="center" vertical="center"/>
    </xf>
    <xf numFmtId="0" fontId="72" fillId="2" borderId="101" xfId="1" quotePrefix="1" applyFont="1" applyFill="1" applyBorder="1" applyAlignment="1">
      <alignment horizontal="center" vertical="center"/>
    </xf>
    <xf numFmtId="0" fontId="72" fillId="2" borderId="102" xfId="1" quotePrefix="1" applyFont="1" applyFill="1" applyBorder="1" applyAlignment="1">
      <alignment horizontal="center" vertical="center"/>
    </xf>
    <xf numFmtId="0" fontId="72" fillId="2" borderId="103" xfId="1" quotePrefix="1" applyFont="1" applyFill="1" applyBorder="1" applyAlignment="1">
      <alignment horizontal="center" vertical="center"/>
    </xf>
    <xf numFmtId="0" fontId="72" fillId="2" borderId="104" xfId="1" quotePrefix="1" applyFont="1" applyFill="1" applyBorder="1" applyAlignment="1">
      <alignment horizontal="center" vertical="center"/>
    </xf>
    <xf numFmtId="0" fontId="125" fillId="17" borderId="0" xfId="1" applyFont="1" applyFill="1" applyAlignment="1">
      <alignment horizontal="center" vertical="center"/>
    </xf>
    <xf numFmtId="0" fontId="156" fillId="2" borderId="192" xfId="1" quotePrefix="1" applyFont="1" applyFill="1" applyBorder="1" applyAlignment="1">
      <alignment horizontal="center" vertical="center"/>
    </xf>
    <xf numFmtId="0" fontId="156" fillId="2" borderId="193" xfId="1" quotePrefix="1" applyFont="1" applyFill="1" applyBorder="1" applyAlignment="1">
      <alignment horizontal="center" vertical="center"/>
    </xf>
    <xf numFmtId="0" fontId="156" fillId="2" borderId="194" xfId="1" quotePrefix="1" applyFont="1" applyFill="1" applyBorder="1" applyAlignment="1">
      <alignment horizontal="center" vertical="center"/>
    </xf>
    <xf numFmtId="0" fontId="156" fillId="2" borderId="195" xfId="1" quotePrefix="1" applyFont="1" applyFill="1" applyBorder="1" applyAlignment="1">
      <alignment horizontal="center" vertical="center"/>
    </xf>
    <xf numFmtId="0" fontId="156" fillId="2" borderId="191" xfId="1" quotePrefix="1" applyFont="1" applyFill="1" applyBorder="1" applyAlignment="1">
      <alignment horizontal="center" vertical="center"/>
    </xf>
    <xf numFmtId="0" fontId="156" fillId="2" borderId="196" xfId="1" quotePrefix="1" applyFont="1" applyFill="1" applyBorder="1" applyAlignment="1">
      <alignment horizontal="center" vertical="center"/>
    </xf>
    <xf numFmtId="0" fontId="125" fillId="31" borderId="0" xfId="1" applyFont="1" applyFill="1" applyAlignment="1">
      <alignment horizontal="center" vertical="center"/>
    </xf>
    <xf numFmtId="0" fontId="106" fillId="2" borderId="191" xfId="0" applyFont="1" applyFill="1" applyBorder="1" applyAlignment="1">
      <alignment horizontal="center" vertical="center"/>
    </xf>
    <xf numFmtId="0" fontId="65" fillId="2" borderId="111" xfId="1" applyFont="1" applyFill="1" applyBorder="1" applyAlignment="1">
      <alignment horizontal="center" vertical="center"/>
    </xf>
    <xf numFmtId="0" fontId="65" fillId="2" borderId="111" xfId="1" quotePrefix="1" applyFont="1" applyFill="1" applyBorder="1" applyAlignment="1">
      <alignment horizontal="center" vertical="center"/>
    </xf>
    <xf numFmtId="0" fontId="71" fillId="2" borderId="135" xfId="0" applyFont="1" applyFill="1" applyBorder="1" applyAlignment="1">
      <alignment horizontal="center" vertical="center"/>
    </xf>
    <xf numFmtId="0" fontId="125" fillId="25" borderId="0" xfId="1" applyFont="1" applyFill="1" applyAlignment="1">
      <alignment horizontal="center" vertical="center"/>
    </xf>
    <xf numFmtId="0" fontId="56" fillId="2" borderId="88" xfId="1" quotePrefix="1" applyFont="1" applyFill="1" applyBorder="1" applyAlignment="1">
      <alignment horizontal="center" vertical="center"/>
    </xf>
    <xf numFmtId="0" fontId="56" fillId="2" borderId="89" xfId="1" quotePrefix="1" applyFont="1" applyFill="1" applyBorder="1" applyAlignment="1">
      <alignment horizontal="center" vertical="center"/>
    </xf>
    <xf numFmtId="0" fontId="56" fillId="2" borderId="90" xfId="1" quotePrefix="1" applyFont="1" applyFill="1" applyBorder="1" applyAlignment="1">
      <alignment horizontal="center" vertical="center"/>
    </xf>
    <xf numFmtId="0" fontId="56" fillId="2" borderId="91" xfId="1" quotePrefix="1" applyFont="1" applyFill="1" applyBorder="1" applyAlignment="1">
      <alignment horizontal="center" vertical="center"/>
    </xf>
    <xf numFmtId="0" fontId="56" fillId="2" borderId="87" xfId="1" quotePrefix="1" applyFont="1" applyFill="1" applyBorder="1" applyAlignment="1">
      <alignment horizontal="center" vertical="center"/>
    </xf>
    <xf numFmtId="0" fontId="56" fillId="2" borderId="92" xfId="1" quotePrefix="1" applyFont="1" applyFill="1" applyBorder="1" applyAlignment="1">
      <alignment horizontal="center" vertical="center"/>
    </xf>
    <xf numFmtId="0" fontId="125" fillId="30" borderId="0" xfId="1" applyFont="1" applyFill="1" applyAlignment="1">
      <alignment horizontal="center" vertical="center"/>
    </xf>
    <xf numFmtId="0" fontId="50" fillId="2" borderId="107" xfId="1" quotePrefix="1" applyFont="1" applyFill="1" applyBorder="1" applyAlignment="1">
      <alignment horizontal="center" vertical="center"/>
    </xf>
    <xf numFmtId="0" fontId="50" fillId="2" borderId="108" xfId="1" quotePrefix="1" applyFont="1" applyFill="1" applyBorder="1" applyAlignment="1">
      <alignment horizontal="center" vertical="center"/>
    </xf>
    <xf numFmtId="0" fontId="50" fillId="2" borderId="109" xfId="1" quotePrefix="1" applyFont="1" applyFill="1" applyBorder="1" applyAlignment="1">
      <alignment horizontal="center" vertical="center"/>
    </xf>
    <xf numFmtId="0" fontId="50" fillId="2" borderId="110" xfId="1" quotePrefix="1" applyFont="1" applyFill="1" applyBorder="1" applyAlignment="1">
      <alignment horizontal="center" vertical="center"/>
    </xf>
    <xf numFmtId="0" fontId="50" fillId="2" borderId="111" xfId="1" quotePrefix="1" applyFont="1" applyFill="1" applyBorder="1" applyAlignment="1">
      <alignment horizontal="center" vertical="center"/>
    </xf>
    <xf numFmtId="0" fontId="50" fillId="2" borderId="112" xfId="1" quotePrefix="1" applyFont="1" applyFill="1" applyBorder="1" applyAlignment="1">
      <alignment horizontal="center" vertical="center"/>
    </xf>
    <xf numFmtId="0" fontId="81" fillId="2" borderId="165" xfId="1" quotePrefix="1" applyFont="1" applyFill="1" applyBorder="1" applyAlignment="1">
      <alignment horizontal="center" vertical="center"/>
    </xf>
    <xf numFmtId="0" fontId="81" fillId="2" borderId="166" xfId="1" quotePrefix="1" applyFont="1" applyFill="1" applyBorder="1" applyAlignment="1">
      <alignment horizontal="center" vertical="center"/>
    </xf>
    <xf numFmtId="0" fontId="81" fillId="2" borderId="167" xfId="1" quotePrefix="1" applyFont="1" applyFill="1" applyBorder="1" applyAlignment="1">
      <alignment horizontal="center" vertical="center"/>
    </xf>
    <xf numFmtId="0" fontId="81" fillId="2" borderId="168" xfId="1" quotePrefix="1" applyFont="1" applyFill="1" applyBorder="1" applyAlignment="1">
      <alignment horizontal="center" vertical="center"/>
    </xf>
    <xf numFmtId="0" fontId="81" fillId="2" borderId="164" xfId="1" quotePrefix="1" applyFont="1" applyFill="1" applyBorder="1" applyAlignment="1">
      <alignment horizontal="center" vertical="center"/>
    </xf>
    <xf numFmtId="0" fontId="81" fillId="2" borderId="169" xfId="1" quotePrefix="1" applyFont="1" applyFill="1" applyBorder="1" applyAlignment="1">
      <alignment horizontal="center" vertical="center"/>
    </xf>
    <xf numFmtId="0" fontId="125" fillId="28" borderId="0" xfId="1" applyFont="1" applyFill="1" applyAlignment="1">
      <alignment horizontal="center" vertical="center"/>
    </xf>
    <xf numFmtId="0" fontId="82" fillId="2" borderId="164" xfId="0" applyFont="1" applyFill="1" applyBorder="1" applyAlignment="1">
      <alignment horizontal="center" vertical="center"/>
    </xf>
    <xf numFmtId="0" fontId="148" fillId="43" borderId="16" xfId="0" applyFont="1" applyFill="1" applyBorder="1" applyAlignment="1">
      <alignment horizontal="center" vertical="center"/>
    </xf>
    <xf numFmtId="0" fontId="151" fillId="2" borderId="0" xfId="1" applyFont="1" applyFill="1" applyAlignment="1">
      <alignment horizontal="center"/>
    </xf>
    <xf numFmtId="0" fontId="148" fillId="39" borderId="16" xfId="0" applyFont="1" applyFill="1" applyBorder="1" applyAlignment="1">
      <alignment horizontal="center" vertical="center" wrapText="1"/>
    </xf>
    <xf numFmtId="0" fontId="148" fillId="40" borderId="16" xfId="0" applyFont="1" applyFill="1" applyBorder="1" applyAlignment="1">
      <alignment horizontal="center" vertical="center"/>
    </xf>
    <xf numFmtId="0" fontId="148" fillId="41" borderId="16" xfId="0" applyFont="1" applyFill="1" applyBorder="1" applyAlignment="1">
      <alignment horizontal="center"/>
    </xf>
    <xf numFmtId="0" fontId="148" fillId="42" borderId="16" xfId="0" applyFont="1" applyFill="1" applyBorder="1" applyAlignment="1">
      <alignment horizontal="center"/>
    </xf>
    <xf numFmtId="2" fontId="22" fillId="38" borderId="25" xfId="2" applyNumberFormat="1" applyFont="1" applyFill="1" applyBorder="1" applyAlignment="1">
      <alignment horizontal="center" vertical="center"/>
    </xf>
    <xf numFmtId="2" fontId="157" fillId="2" borderId="22" xfId="2" applyNumberFormat="1" applyFont="1" applyFill="1" applyBorder="1" applyAlignment="1">
      <alignment horizontal="center" vertical="center"/>
    </xf>
    <xf numFmtId="2" fontId="157" fillId="2" borderId="0" xfId="2" applyNumberFormat="1" applyFont="1" applyFill="1" applyAlignment="1">
      <alignment horizontal="center" vertical="center"/>
    </xf>
    <xf numFmtId="0" fontId="7" fillId="2" borderId="261" xfId="0" applyFont="1" applyFill="1" applyBorder="1" applyAlignment="1">
      <alignment horizontal="center" vertical="center"/>
    </xf>
    <xf numFmtId="0" fontId="7" fillId="2" borderId="262" xfId="0" applyFont="1" applyFill="1" applyBorder="1" applyAlignment="1">
      <alignment horizontal="center" vertical="center"/>
    </xf>
    <xf numFmtId="2" fontId="161" fillId="2" borderId="274" xfId="2" applyNumberFormat="1" applyFont="1" applyFill="1" applyBorder="1" applyAlignment="1">
      <alignment horizontal="center" vertical="center"/>
    </xf>
    <xf numFmtId="2" fontId="161" fillId="2" borderId="275" xfId="2" applyNumberFormat="1" applyFont="1" applyFill="1" applyBorder="1" applyAlignment="1">
      <alignment horizontal="center" vertical="center"/>
    </xf>
    <xf numFmtId="2" fontId="160" fillId="2" borderId="274" xfId="2" applyNumberFormat="1" applyFont="1" applyFill="1" applyBorder="1" applyAlignment="1">
      <alignment horizontal="center" vertical="center"/>
    </xf>
    <xf numFmtId="2" fontId="160" fillId="2" borderId="275" xfId="2" applyNumberFormat="1" applyFont="1" applyFill="1" applyBorder="1" applyAlignment="1">
      <alignment horizontal="center" vertical="center"/>
    </xf>
    <xf numFmtId="2" fontId="162" fillId="2" borderId="274" xfId="2" applyNumberFormat="1" applyFont="1" applyFill="1" applyBorder="1" applyAlignment="1">
      <alignment horizontal="center" vertical="center"/>
    </xf>
    <xf numFmtId="2" fontId="162" fillId="2" borderId="276" xfId="2" applyNumberFormat="1" applyFont="1" applyFill="1" applyBorder="1" applyAlignment="1">
      <alignment horizontal="center" vertical="center"/>
    </xf>
    <xf numFmtId="0" fontId="2" fillId="2" borderId="0" xfId="1" applyFill="1" applyAlignment="1">
      <alignment horizontal="center"/>
    </xf>
    <xf numFmtId="0" fontId="148" fillId="38" borderId="16" xfId="0" applyFont="1" applyFill="1" applyBorder="1" applyAlignment="1">
      <alignment horizontal="center" vertical="center"/>
    </xf>
    <xf numFmtId="0" fontId="137" fillId="2" borderId="0" xfId="0" applyFont="1" applyFill="1" applyAlignment="1">
      <alignment horizontal="center"/>
    </xf>
    <xf numFmtId="0" fontId="27" fillId="2" borderId="15" xfId="0" applyFont="1" applyFill="1" applyBorder="1" applyAlignment="1">
      <alignment horizontal="center"/>
    </xf>
    <xf numFmtId="0" fontId="27" fillId="2" borderId="16" xfId="0" applyFont="1" applyFill="1" applyBorder="1" applyAlignment="1">
      <alignment horizontal="center"/>
    </xf>
    <xf numFmtId="0" fontId="27" fillId="2" borderId="17" xfId="0" applyFont="1" applyFill="1" applyBorder="1" applyAlignment="1">
      <alignment horizontal="center"/>
    </xf>
    <xf numFmtId="2" fontId="157" fillId="2" borderId="0" xfId="2" applyNumberFormat="1" applyFont="1" applyFill="1" applyAlignment="1">
      <alignment horizontal="center" vertical="center" shrinkToFit="1"/>
    </xf>
    <xf numFmtId="0" fontId="152" fillId="37" borderId="15" xfId="0" applyFont="1" applyFill="1" applyBorder="1" applyAlignment="1">
      <alignment horizontal="center"/>
    </xf>
    <xf numFmtId="0" fontId="152" fillId="37" borderId="16" xfId="0" applyFont="1" applyFill="1" applyBorder="1" applyAlignment="1">
      <alignment horizontal="center"/>
    </xf>
    <xf numFmtId="0" fontId="152" fillId="37" borderId="17" xfId="0" applyFont="1" applyFill="1" applyBorder="1" applyAlignment="1">
      <alignment horizontal="center"/>
    </xf>
    <xf numFmtId="0" fontId="2" fillId="0" borderId="27" xfId="1" applyBorder="1" applyAlignment="1">
      <alignment horizontal="center" vertical="center"/>
    </xf>
    <xf numFmtId="0" fontId="2" fillId="0" borderId="32" xfId="1" applyBorder="1" applyAlignment="1">
      <alignment horizontal="center" vertical="center"/>
    </xf>
    <xf numFmtId="0" fontId="2" fillId="0" borderId="26" xfId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9" fillId="4" borderId="30" xfId="1" applyFont="1" applyFill="1" applyBorder="1" applyAlignment="1">
      <alignment horizontal="center"/>
    </xf>
    <xf numFmtId="0" fontId="59" fillId="4" borderId="0" xfId="1" applyFont="1" applyFill="1" applyBorder="1" applyAlignment="1">
      <alignment horizontal="center"/>
    </xf>
    <xf numFmtId="0" fontId="59" fillId="4" borderId="33" xfId="1" applyFont="1" applyFill="1" applyBorder="1" applyAlignment="1">
      <alignment horizontal="center"/>
    </xf>
    <xf numFmtId="0" fontId="32" fillId="2" borderId="30" xfId="1" applyFont="1" applyFill="1" applyBorder="1" applyAlignment="1">
      <alignment horizontal="center" vertical="center"/>
    </xf>
    <xf numFmtId="0" fontId="2" fillId="2" borderId="0" xfId="1" applyFill="1" applyBorder="1" applyAlignment="1">
      <alignment horizontal="center" vertical="center"/>
    </xf>
    <xf numFmtId="0" fontId="2" fillId="2" borderId="33" xfId="1" applyFill="1" applyBorder="1" applyAlignment="1">
      <alignment horizontal="center" vertical="center"/>
    </xf>
    <xf numFmtId="0" fontId="35" fillId="2" borderId="30" xfId="0" applyFont="1" applyFill="1" applyBorder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35" fillId="2" borderId="33" xfId="0" applyFont="1" applyFill="1" applyBorder="1" applyAlignment="1">
      <alignment horizontal="center" vertical="center"/>
    </xf>
    <xf numFmtId="0" fontId="87" fillId="4" borderId="30" xfId="0" applyFont="1" applyFill="1" applyBorder="1" applyAlignment="1">
      <alignment horizontal="center" vertical="center"/>
    </xf>
    <xf numFmtId="0" fontId="87" fillId="4" borderId="0" xfId="0" applyFont="1" applyFill="1" applyAlignment="1">
      <alignment horizontal="center" vertical="center"/>
    </xf>
    <xf numFmtId="0" fontId="87" fillId="4" borderId="33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133" fillId="2" borderId="24" xfId="1" applyFont="1" applyFill="1" applyBorder="1" applyAlignment="1">
      <alignment horizontal="center" vertical="center"/>
    </xf>
    <xf numFmtId="0" fontId="133" fillId="2" borderId="7" xfId="1" applyFont="1" applyFill="1" applyBorder="1" applyAlignment="1">
      <alignment horizontal="center" vertical="center"/>
    </xf>
    <xf numFmtId="0" fontId="133" fillId="2" borderId="23" xfId="1" applyFont="1" applyFill="1" applyBorder="1" applyAlignment="1">
      <alignment horizontal="center" vertical="center"/>
    </xf>
    <xf numFmtId="0" fontId="26" fillId="2" borderId="15" xfId="2" applyFont="1" applyFill="1" applyBorder="1" applyAlignment="1">
      <alignment horizontal="center" vertical="center"/>
    </xf>
    <xf numFmtId="0" fontId="26" fillId="2" borderId="16" xfId="2" applyFont="1" applyFill="1" applyBorder="1" applyAlignment="1">
      <alignment horizontal="center" vertical="center"/>
    </xf>
    <xf numFmtId="0" fontId="26" fillId="2" borderId="17" xfId="2" applyFont="1" applyFill="1" applyBorder="1" applyAlignment="1">
      <alignment horizontal="center" vertical="center"/>
    </xf>
    <xf numFmtId="164" fontId="26" fillId="4" borderId="15" xfId="2" applyNumberFormat="1" applyFont="1" applyFill="1" applyBorder="1" applyAlignment="1">
      <alignment horizontal="center" vertical="center"/>
    </xf>
    <xf numFmtId="164" fontId="26" fillId="4" borderId="16" xfId="2" applyNumberFormat="1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7" fillId="10" borderId="16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121" fillId="14" borderId="209" xfId="0" applyFont="1" applyFill="1" applyBorder="1" applyAlignment="1">
      <alignment horizontal="center"/>
    </xf>
    <xf numFmtId="0" fontId="121" fillId="14" borderId="22" xfId="0" applyFont="1" applyFill="1" applyBorder="1" applyAlignment="1">
      <alignment horizontal="center"/>
    </xf>
    <xf numFmtId="0" fontId="121" fillId="14" borderId="13" xfId="0" applyFont="1" applyFill="1" applyBorder="1" applyAlignment="1">
      <alignment horizontal="center"/>
    </xf>
    <xf numFmtId="0" fontId="121" fillId="14" borderId="30" xfId="0" applyFont="1" applyFill="1" applyBorder="1" applyAlignment="1">
      <alignment horizontal="center"/>
    </xf>
    <xf numFmtId="0" fontId="121" fillId="14" borderId="0" xfId="0" applyFont="1" applyFill="1" applyAlignment="1">
      <alignment horizontal="center"/>
    </xf>
    <xf numFmtId="0" fontId="121" fillId="14" borderId="33" xfId="0" applyFont="1" applyFill="1" applyBorder="1" applyAlignment="1">
      <alignment horizontal="center"/>
    </xf>
    <xf numFmtId="0" fontId="10" fillId="2" borderId="209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88" fillId="2" borderId="1" xfId="0" applyFont="1" applyFill="1" applyBorder="1" applyAlignment="1">
      <alignment horizontal="center"/>
    </xf>
    <xf numFmtId="0" fontId="7" fillId="10" borderId="35" xfId="0" applyFont="1" applyFill="1" applyBorder="1" applyAlignment="1">
      <alignment horizontal="center" vertical="center"/>
    </xf>
    <xf numFmtId="0" fontId="103" fillId="2" borderId="30" xfId="0" applyFont="1" applyFill="1" applyBorder="1" applyAlignment="1">
      <alignment horizontal="center" vertical="center" wrapText="1"/>
    </xf>
    <xf numFmtId="0" fontId="103" fillId="2" borderId="0" xfId="0" applyFont="1" applyFill="1" applyAlignment="1">
      <alignment horizontal="center" vertical="center" wrapText="1"/>
    </xf>
    <xf numFmtId="0" fontId="103" fillId="2" borderId="33" xfId="0" applyFont="1" applyFill="1" applyBorder="1" applyAlignment="1">
      <alignment horizontal="center" vertical="center" wrapText="1"/>
    </xf>
    <xf numFmtId="0" fontId="6" fillId="2" borderId="56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0" fontId="35" fillId="2" borderId="30" xfId="0" applyFont="1" applyFill="1" applyBorder="1" applyAlignment="1">
      <alignment horizontal="center" vertical="center" wrapText="1"/>
    </xf>
    <xf numFmtId="0" fontId="35" fillId="2" borderId="0" xfId="0" applyFont="1" applyFill="1" applyAlignment="1">
      <alignment horizontal="center" vertical="center" wrapText="1"/>
    </xf>
    <xf numFmtId="0" fontId="35" fillId="2" borderId="33" xfId="0" applyFont="1" applyFill="1" applyBorder="1" applyAlignment="1">
      <alignment horizontal="center" vertical="center" wrapText="1"/>
    </xf>
    <xf numFmtId="0" fontId="86" fillId="0" borderId="30" xfId="0" applyFont="1" applyBorder="1" applyAlignment="1">
      <alignment horizontal="center" vertical="center" wrapText="1"/>
    </xf>
    <xf numFmtId="0" fontId="86" fillId="0" borderId="0" xfId="0" applyFont="1" applyAlignment="1">
      <alignment horizontal="center" vertical="center" wrapText="1"/>
    </xf>
    <xf numFmtId="0" fontId="86" fillId="0" borderId="33" xfId="0" applyFont="1" applyBorder="1" applyAlignment="1">
      <alignment horizontal="center" vertical="center" wrapText="1"/>
    </xf>
    <xf numFmtId="0" fontId="26" fillId="2" borderId="35" xfId="2" applyFont="1" applyFill="1" applyBorder="1" applyAlignment="1">
      <alignment horizontal="center" vertical="center"/>
    </xf>
    <xf numFmtId="164" fontId="26" fillId="4" borderId="17" xfId="2" applyNumberFormat="1" applyFont="1" applyFill="1" applyBorder="1" applyAlignment="1">
      <alignment horizontal="center" vertical="center"/>
    </xf>
    <xf numFmtId="0" fontId="122" fillId="33" borderId="9" xfId="0" applyFont="1" applyFill="1" applyBorder="1" applyAlignment="1">
      <alignment horizontal="center" vertical="center"/>
    </xf>
    <xf numFmtId="0" fontId="122" fillId="33" borderId="0" xfId="0" applyFont="1" applyFill="1" applyAlignment="1">
      <alignment horizontal="center" vertical="center"/>
    </xf>
    <xf numFmtId="0" fontId="122" fillId="33" borderId="10" xfId="0" applyFont="1" applyFill="1" applyBorder="1" applyAlignment="1">
      <alignment horizontal="center" vertical="center"/>
    </xf>
    <xf numFmtId="0" fontId="35" fillId="2" borderId="9" xfId="0" applyFont="1" applyFill="1" applyBorder="1" applyAlignment="1">
      <alignment horizontal="center" vertical="center" wrapText="1"/>
    </xf>
    <xf numFmtId="0" fontId="35" fillId="2" borderId="10" xfId="0" applyFont="1" applyFill="1" applyBorder="1" applyAlignment="1">
      <alignment horizontal="center" vertical="center" wrapText="1"/>
    </xf>
    <xf numFmtId="0" fontId="103" fillId="2" borderId="9" xfId="0" applyFont="1" applyFill="1" applyBorder="1" applyAlignment="1">
      <alignment horizontal="center" vertical="center" wrapText="1"/>
    </xf>
    <xf numFmtId="0" fontId="103" fillId="2" borderId="10" xfId="0" applyFont="1" applyFill="1" applyBorder="1" applyAlignment="1">
      <alignment horizontal="center" vertical="center" wrapText="1"/>
    </xf>
    <xf numFmtId="0" fontId="35" fillId="2" borderId="9" xfId="0" applyFont="1" applyFill="1" applyBorder="1" applyAlignment="1">
      <alignment horizontal="center" vertical="center"/>
    </xf>
    <xf numFmtId="0" fontId="35" fillId="2" borderId="10" xfId="0" applyFont="1" applyFill="1" applyBorder="1" applyAlignment="1">
      <alignment horizontal="center" vertical="center"/>
    </xf>
    <xf numFmtId="0" fontId="0" fillId="2" borderId="0" xfId="0" applyFill="1"/>
    <xf numFmtId="0" fontId="0" fillId="2" borderId="10" xfId="0" applyFill="1" applyBorder="1"/>
    <xf numFmtId="0" fontId="86" fillId="0" borderId="9" xfId="0" applyFont="1" applyBorder="1" applyAlignment="1">
      <alignment horizontal="center" vertical="center" wrapText="1"/>
    </xf>
    <xf numFmtId="0" fontId="86" fillId="0" borderId="10" xfId="0" applyFont="1" applyBorder="1" applyAlignment="1">
      <alignment horizontal="center" vertical="center" wrapText="1"/>
    </xf>
    <xf numFmtId="0" fontId="87" fillId="5" borderId="9" xfId="0" applyFont="1" applyFill="1" applyBorder="1" applyAlignment="1">
      <alignment horizontal="center" vertical="center"/>
    </xf>
    <xf numFmtId="0" fontId="87" fillId="5" borderId="0" xfId="0" applyFont="1" applyFill="1" applyAlignment="1">
      <alignment horizontal="center" vertical="center"/>
    </xf>
    <xf numFmtId="0" fontId="87" fillId="5" borderId="10" xfId="0" applyFont="1" applyFill="1" applyBorder="1" applyAlignment="1">
      <alignment horizontal="center" vertical="center"/>
    </xf>
    <xf numFmtId="0" fontId="87" fillId="5" borderId="55" xfId="0" applyFont="1" applyFill="1" applyBorder="1" applyAlignment="1">
      <alignment horizontal="center" vertical="center"/>
    </xf>
    <xf numFmtId="0" fontId="87" fillId="5" borderId="20" xfId="0" applyFont="1" applyFill="1" applyBorder="1" applyAlignment="1">
      <alignment horizontal="center" vertical="center"/>
    </xf>
    <xf numFmtId="0" fontId="87" fillId="5" borderId="21" xfId="0" applyFont="1" applyFill="1" applyBorder="1" applyAlignment="1">
      <alignment horizontal="center" vertical="center"/>
    </xf>
    <xf numFmtId="0" fontId="2" fillId="0" borderId="56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57" xfId="1" applyBorder="1" applyAlignment="1">
      <alignment horizontal="center"/>
    </xf>
    <xf numFmtId="0" fontId="26" fillId="0" borderId="40" xfId="2" applyFont="1" applyBorder="1" applyAlignment="1">
      <alignment horizontal="center" vertical="center"/>
    </xf>
    <xf numFmtId="0" fontId="110" fillId="33" borderId="40" xfId="2" applyFont="1" applyFill="1" applyBorder="1" applyAlignment="1">
      <alignment horizontal="center" vertical="center"/>
    </xf>
    <xf numFmtId="164" fontId="110" fillId="33" borderId="40" xfId="2" applyNumberFormat="1" applyFont="1" applyFill="1" applyBorder="1" applyAlignment="1">
      <alignment horizontal="center" vertical="center"/>
    </xf>
    <xf numFmtId="0" fontId="122" fillId="33" borderId="56" xfId="0" applyFont="1" applyFill="1" applyBorder="1" applyAlignment="1">
      <alignment horizontal="center" vertical="center"/>
    </xf>
    <xf numFmtId="0" fontId="122" fillId="33" borderId="4" xfId="0" applyFont="1" applyFill="1" applyBorder="1" applyAlignment="1">
      <alignment horizontal="center" vertical="center"/>
    </xf>
    <xf numFmtId="0" fontId="122" fillId="33" borderId="57" xfId="0" applyFont="1" applyFill="1" applyBorder="1" applyAlignment="1">
      <alignment horizontal="center" vertical="center"/>
    </xf>
    <xf numFmtId="0" fontId="5" fillId="2" borderId="178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79" xfId="0" applyFont="1" applyFill="1" applyBorder="1" applyAlignment="1">
      <alignment horizontal="center" vertical="center"/>
    </xf>
    <xf numFmtId="0" fontId="32" fillId="5" borderId="9" xfId="1" applyFont="1" applyFill="1" applyBorder="1" applyAlignment="1">
      <alignment horizontal="center"/>
    </xf>
    <xf numFmtId="0" fontId="32" fillId="5" borderId="0" xfId="1" applyFont="1" applyFill="1" applyBorder="1" applyAlignment="1">
      <alignment horizontal="center"/>
    </xf>
    <xf numFmtId="0" fontId="32" fillId="5" borderId="10" xfId="1" applyFont="1" applyFill="1" applyBorder="1" applyAlignment="1">
      <alignment horizontal="center"/>
    </xf>
    <xf numFmtId="0" fontId="10" fillId="2" borderId="54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6" fillId="2" borderId="10" xfId="2" applyFont="1" applyFill="1" applyBorder="1" applyAlignment="1">
      <alignment horizontal="center" vertical="center"/>
    </xf>
    <xf numFmtId="0" fontId="35" fillId="2" borderId="180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85" fillId="2" borderId="54" xfId="0" applyFont="1" applyFill="1" applyBorder="1" applyAlignment="1">
      <alignment horizontal="center" vertical="center"/>
    </xf>
    <xf numFmtId="0" fontId="85" fillId="2" borderId="7" xfId="0" applyFont="1" applyFill="1" applyBorder="1" applyAlignment="1">
      <alignment horizontal="center" vertical="center"/>
    </xf>
    <xf numFmtId="0" fontId="85" fillId="2" borderId="8" xfId="0" applyFont="1" applyFill="1" applyBorder="1" applyAlignment="1">
      <alignment horizontal="center" vertical="center"/>
    </xf>
    <xf numFmtId="0" fontId="85" fillId="2" borderId="9" xfId="0" applyFont="1" applyFill="1" applyBorder="1" applyAlignment="1">
      <alignment horizontal="center" vertical="center"/>
    </xf>
    <xf numFmtId="0" fontId="85" fillId="2" borderId="0" xfId="0" applyFont="1" applyFill="1" applyAlignment="1">
      <alignment horizontal="center" vertical="center"/>
    </xf>
    <xf numFmtId="0" fontId="85" fillId="2" borderId="10" xfId="0" applyFont="1" applyFill="1" applyBorder="1" applyAlignment="1">
      <alignment horizontal="center" vertical="center"/>
    </xf>
    <xf numFmtId="0" fontId="26" fillId="0" borderId="15" xfId="2" applyFont="1" applyBorder="1" applyAlignment="1">
      <alignment horizontal="center" vertical="center"/>
    </xf>
    <xf numFmtId="0" fontId="26" fillId="0" borderId="16" xfId="2" applyFont="1" applyBorder="1" applyAlignment="1">
      <alignment horizontal="center" vertical="center"/>
    </xf>
    <xf numFmtId="0" fontId="26" fillId="0" borderId="17" xfId="2" applyFont="1" applyBorder="1" applyAlignment="1">
      <alignment horizontal="center" vertical="center"/>
    </xf>
    <xf numFmtId="164" fontId="26" fillId="11" borderId="15" xfId="2" applyNumberFormat="1" applyFont="1" applyFill="1" applyBorder="1" applyAlignment="1">
      <alignment horizontal="center" vertical="center"/>
    </xf>
    <xf numFmtId="164" fontId="26" fillId="11" borderId="16" xfId="2" applyNumberFormat="1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10" borderId="178" xfId="0" applyFont="1" applyFill="1" applyBorder="1" applyAlignment="1">
      <alignment horizontal="center" vertical="center"/>
    </xf>
    <xf numFmtId="0" fontId="5" fillId="10" borderId="22" xfId="0" applyFont="1" applyFill="1" applyBorder="1" applyAlignment="1">
      <alignment horizontal="center" vertical="center"/>
    </xf>
    <xf numFmtId="0" fontId="5" fillId="10" borderId="179" xfId="0" applyFont="1" applyFill="1" applyBorder="1" applyAlignment="1">
      <alignment horizontal="center" vertical="center"/>
    </xf>
    <xf numFmtId="0" fontId="32" fillId="5" borderId="55" xfId="1" applyFont="1" applyFill="1" applyBorder="1" applyAlignment="1">
      <alignment horizontal="center"/>
    </xf>
    <xf numFmtId="0" fontId="32" fillId="5" borderId="20" xfId="1" applyFont="1" applyFill="1" applyBorder="1" applyAlignment="1">
      <alignment horizontal="center"/>
    </xf>
    <xf numFmtId="0" fontId="32" fillId="5" borderId="21" xfId="1" applyFont="1" applyFill="1" applyBorder="1" applyAlignment="1">
      <alignment horizontal="center"/>
    </xf>
    <xf numFmtId="0" fontId="18" fillId="6" borderId="15" xfId="2" applyFont="1" applyFill="1" applyBorder="1" applyAlignment="1">
      <alignment horizontal="center" vertical="center"/>
    </xf>
    <xf numFmtId="0" fontId="18" fillId="6" borderId="16" xfId="2" applyFont="1" applyFill="1" applyBorder="1" applyAlignment="1">
      <alignment horizontal="center" vertical="center"/>
    </xf>
    <xf numFmtId="0" fontId="18" fillId="6" borderId="17" xfId="2" applyFont="1" applyFill="1" applyBorder="1" applyAlignment="1">
      <alignment horizontal="center" vertical="center"/>
    </xf>
    <xf numFmtId="0" fontId="133" fillId="2" borderId="15" xfId="1" applyFont="1" applyFill="1" applyBorder="1" applyAlignment="1">
      <alignment horizontal="center" vertical="center"/>
    </xf>
    <xf numFmtId="0" fontId="133" fillId="2" borderId="16" xfId="1" applyFont="1" applyFill="1" applyBorder="1" applyAlignment="1">
      <alignment horizontal="center" vertical="center"/>
    </xf>
    <xf numFmtId="0" fontId="133" fillId="2" borderId="17" xfId="1" applyFont="1" applyFill="1" applyBorder="1" applyAlignment="1">
      <alignment horizontal="center" vertical="center"/>
    </xf>
    <xf numFmtId="0" fontId="32" fillId="2" borderId="54" xfId="1" applyFont="1" applyFill="1" applyBorder="1" applyAlignment="1">
      <alignment horizontal="center" vertical="center"/>
    </xf>
    <xf numFmtId="0" fontId="2" fillId="2" borderId="7" xfId="1" applyFill="1" applyBorder="1" applyAlignment="1">
      <alignment horizontal="center" vertical="center"/>
    </xf>
    <xf numFmtId="0" fontId="2" fillId="2" borderId="8" xfId="1" applyFill="1" applyBorder="1" applyAlignment="1">
      <alignment horizontal="center" vertical="center"/>
    </xf>
    <xf numFmtId="0" fontId="104" fillId="2" borderId="178" xfId="0" applyFont="1" applyFill="1" applyBorder="1" applyAlignment="1">
      <alignment horizontal="center" vertical="center" wrapText="1"/>
    </xf>
    <xf numFmtId="0" fontId="103" fillId="2" borderId="22" xfId="0" applyFont="1" applyFill="1" applyBorder="1" applyAlignment="1">
      <alignment horizontal="center" vertical="center" wrapText="1"/>
    </xf>
    <xf numFmtId="0" fontId="103" fillId="2" borderId="179" xfId="0" applyFont="1" applyFill="1" applyBorder="1" applyAlignment="1">
      <alignment horizontal="center" vertical="center" wrapText="1"/>
    </xf>
    <xf numFmtId="0" fontId="7" fillId="10" borderId="61" xfId="0" applyFont="1" applyFill="1" applyBorder="1" applyAlignment="1">
      <alignment horizontal="center"/>
    </xf>
    <xf numFmtId="0" fontId="9" fillId="10" borderId="59" xfId="0" applyFont="1" applyFill="1" applyBorder="1" applyAlignment="1">
      <alignment horizontal="center"/>
    </xf>
    <xf numFmtId="0" fontId="9" fillId="10" borderId="60" xfId="0" applyFont="1" applyFill="1" applyBorder="1" applyAlignment="1">
      <alignment horizontal="center"/>
    </xf>
    <xf numFmtId="0" fontId="7" fillId="10" borderId="50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30" xfId="0" applyFont="1" applyFill="1" applyBorder="1" applyAlignment="1">
      <alignment horizontal="center"/>
    </xf>
    <xf numFmtId="0" fontId="32" fillId="2" borderId="9" xfId="1" applyFont="1" applyFill="1" applyBorder="1" applyAlignment="1">
      <alignment horizontal="center" vertical="center"/>
    </xf>
    <xf numFmtId="0" fontId="2" fillId="2" borderId="10" xfId="1" applyFill="1" applyBorder="1" applyAlignment="1">
      <alignment horizontal="center" vertical="center"/>
    </xf>
    <xf numFmtId="0" fontId="35" fillId="2" borderId="56" xfId="0" applyFont="1" applyFill="1" applyBorder="1" applyAlignment="1">
      <alignment horizontal="center" vertical="center"/>
    </xf>
    <xf numFmtId="0" fontId="35" fillId="2" borderId="4" xfId="0" applyFont="1" applyFill="1" applyBorder="1" applyAlignment="1">
      <alignment horizontal="center" vertical="center"/>
    </xf>
    <xf numFmtId="0" fontId="35" fillId="2" borderId="57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31" fillId="2" borderId="9" xfId="0" applyFont="1" applyFill="1" applyBorder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31" fillId="2" borderId="10" xfId="0" applyFont="1" applyFill="1" applyBorder="1" applyAlignment="1">
      <alignment horizontal="center" vertical="center"/>
    </xf>
    <xf numFmtId="0" fontId="7" fillId="10" borderId="5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26" fillId="11" borderId="16" xfId="2" applyFont="1" applyFill="1" applyBorder="1" applyAlignment="1">
      <alignment horizontal="center" vertical="center"/>
    </xf>
    <xf numFmtId="0" fontId="26" fillId="11" borderId="17" xfId="2" applyFont="1" applyFill="1" applyBorder="1" applyAlignment="1">
      <alignment horizontal="center" vertical="center"/>
    </xf>
    <xf numFmtId="0" fontId="17" fillId="7" borderId="15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center" vertical="center"/>
    </xf>
    <xf numFmtId="0" fontId="17" fillId="7" borderId="17" xfId="0" applyFont="1" applyFill="1" applyBorder="1" applyAlignment="1">
      <alignment horizontal="center" vertical="center"/>
    </xf>
    <xf numFmtId="0" fontId="9" fillId="10" borderId="1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2" borderId="57" xfId="2" applyFont="1" applyFill="1" applyBorder="1" applyAlignment="1">
      <alignment horizontal="center" vertical="center"/>
    </xf>
    <xf numFmtId="164" fontId="26" fillId="11" borderId="17" xfId="2" applyNumberFormat="1" applyFont="1" applyFill="1" applyBorder="1" applyAlignment="1">
      <alignment horizontal="center" vertical="center"/>
    </xf>
    <xf numFmtId="0" fontId="17" fillId="8" borderId="15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32" fillId="5" borderId="15" xfId="1" applyFont="1" applyFill="1" applyBorder="1" applyAlignment="1">
      <alignment horizontal="center"/>
    </xf>
    <xf numFmtId="0" fontId="32" fillId="5" borderId="16" xfId="1" applyFont="1" applyFill="1" applyBorder="1" applyAlignment="1">
      <alignment horizontal="center"/>
    </xf>
    <xf numFmtId="0" fontId="32" fillId="5" borderId="17" xfId="1" applyFont="1" applyFill="1" applyBorder="1" applyAlignment="1">
      <alignment horizontal="center"/>
    </xf>
    <xf numFmtId="0" fontId="87" fillId="5" borderId="180" xfId="0" applyFont="1" applyFill="1" applyBorder="1" applyAlignment="1">
      <alignment horizontal="center" vertical="center"/>
    </xf>
    <xf numFmtId="0" fontId="87" fillId="5" borderId="32" xfId="0" applyFont="1" applyFill="1" applyBorder="1" applyAlignment="1">
      <alignment horizontal="center" vertical="center"/>
    </xf>
    <xf numFmtId="0" fontId="87" fillId="5" borderId="46" xfId="0" applyFont="1" applyFill="1" applyBorder="1" applyAlignment="1">
      <alignment horizontal="center" vertical="center"/>
    </xf>
    <xf numFmtId="0" fontId="133" fillId="2" borderId="54" xfId="1" applyFont="1" applyFill="1" applyBorder="1" applyAlignment="1">
      <alignment horizontal="center" vertical="center"/>
    </xf>
    <xf numFmtId="0" fontId="133" fillId="2" borderId="8" xfId="1" applyFont="1" applyFill="1" applyBorder="1" applyAlignment="1">
      <alignment horizontal="center" vertical="center"/>
    </xf>
    <xf numFmtId="165" fontId="3" fillId="0" borderId="244" xfId="0" applyNumberFormat="1" applyFont="1" applyBorder="1" applyAlignment="1">
      <alignment horizontal="center" vertical="center"/>
    </xf>
    <xf numFmtId="165" fontId="3" fillId="0" borderId="245" xfId="0" applyNumberFormat="1" applyFont="1" applyBorder="1" applyAlignment="1">
      <alignment horizontal="center" vertical="center"/>
    </xf>
    <xf numFmtId="165" fontId="3" fillId="0" borderId="27" xfId="0" applyNumberFormat="1" applyFont="1" applyBorder="1" applyAlignment="1">
      <alignment horizontal="center" vertical="center"/>
    </xf>
    <xf numFmtId="165" fontId="3" fillId="0" borderId="26" xfId="0" applyNumberFormat="1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5" fontId="3" fillId="0" borderId="24" xfId="0" applyNumberFormat="1" applyFont="1" applyBorder="1" applyAlignment="1">
      <alignment horizontal="center" vertical="center"/>
    </xf>
    <xf numFmtId="165" fontId="3" fillId="0" borderId="23" xfId="0" applyNumberFormat="1" applyFont="1" applyBorder="1" applyAlignment="1">
      <alignment horizontal="center" vertical="center"/>
    </xf>
    <xf numFmtId="165" fontId="3" fillId="0" borderId="28" xfId="0" applyNumberFormat="1" applyFont="1" applyBorder="1" applyAlignment="1">
      <alignment horizontal="center" vertical="center"/>
    </xf>
    <xf numFmtId="165" fontId="3" fillId="0" borderId="14" xfId="0" applyNumberFormat="1" applyFont="1" applyBorder="1" applyAlignment="1">
      <alignment horizontal="center" vertical="center"/>
    </xf>
    <xf numFmtId="0" fontId="31" fillId="2" borderId="56" xfId="0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horizontal="center" vertical="center"/>
    </xf>
    <xf numFmtId="0" fontId="31" fillId="2" borderId="57" xfId="0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/>
    </xf>
    <xf numFmtId="0" fontId="7" fillId="10" borderId="16" xfId="0" applyFont="1" applyFill="1" applyBorder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5" fillId="0" borderId="5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10" borderId="189" xfId="0" applyFont="1" applyFill="1" applyBorder="1" applyAlignment="1">
      <alignment horizontal="center" vertical="center"/>
    </xf>
    <xf numFmtId="0" fontId="5" fillId="10" borderId="25" xfId="0" applyFont="1" applyFill="1" applyBorder="1" applyAlignment="1">
      <alignment horizontal="center" vertical="center"/>
    </xf>
    <xf numFmtId="0" fontId="5" fillId="10" borderId="183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7" fillId="10" borderId="67" xfId="0" applyFont="1" applyFill="1" applyBorder="1" applyAlignment="1">
      <alignment horizontal="center"/>
    </xf>
    <xf numFmtId="0" fontId="9" fillId="10" borderId="65" xfId="0" applyFont="1" applyFill="1" applyBorder="1" applyAlignment="1">
      <alignment horizontal="center"/>
    </xf>
    <xf numFmtId="0" fontId="9" fillId="10" borderId="66" xfId="0" applyFont="1" applyFill="1" applyBorder="1" applyAlignment="1">
      <alignment horizontal="center"/>
    </xf>
    <xf numFmtId="0" fontId="18" fillId="6" borderId="55" xfId="2" applyFont="1" applyFill="1" applyBorder="1" applyAlignment="1">
      <alignment horizontal="center" vertical="center"/>
    </xf>
    <xf numFmtId="0" fontId="18" fillId="6" borderId="20" xfId="2" applyFont="1" applyFill="1" applyBorder="1" applyAlignment="1">
      <alignment horizontal="center" vertical="center"/>
    </xf>
    <xf numFmtId="0" fontId="18" fillId="6" borderId="21" xfId="2" applyFont="1" applyFill="1" applyBorder="1" applyAlignment="1">
      <alignment horizontal="center" vertical="center"/>
    </xf>
    <xf numFmtId="0" fontId="7" fillId="10" borderId="65" xfId="0" applyFont="1" applyFill="1" applyBorder="1" applyAlignment="1">
      <alignment horizontal="center"/>
    </xf>
    <xf numFmtId="0" fontId="7" fillId="10" borderId="66" xfId="0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7" fillId="2" borderId="56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57" xfId="0" applyFont="1" applyFill="1" applyBorder="1" applyAlignment="1">
      <alignment horizontal="center" vertical="center"/>
    </xf>
    <xf numFmtId="0" fontId="7" fillId="10" borderId="23" xfId="0" applyFont="1" applyFill="1" applyBorder="1" applyAlignment="1">
      <alignment horizontal="center" vertical="center"/>
    </xf>
    <xf numFmtId="0" fontId="7" fillId="10" borderId="24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0" borderId="23" xfId="0" applyFont="1" applyFill="1" applyBorder="1" applyAlignment="1">
      <alignment horizontal="center" vertical="center"/>
    </xf>
    <xf numFmtId="0" fontId="11" fillId="0" borderId="237" xfId="0" applyFont="1" applyBorder="1" applyAlignment="1">
      <alignment horizontal="center"/>
    </xf>
    <xf numFmtId="0" fontId="11" fillId="0" borderId="215" xfId="0" applyFont="1" applyBorder="1" applyAlignment="1">
      <alignment horizontal="center"/>
    </xf>
    <xf numFmtId="0" fontId="0" fillId="10" borderId="16" xfId="0" applyFill="1" applyBorder="1"/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87" fillId="5" borderId="27" xfId="0" applyFont="1" applyFill="1" applyBorder="1" applyAlignment="1">
      <alignment horizontal="center" vertical="center"/>
    </xf>
    <xf numFmtId="0" fontId="87" fillId="5" borderId="26" xfId="0" applyFont="1" applyFill="1" applyBorder="1" applyAlignment="1">
      <alignment horizontal="center" vertical="center"/>
    </xf>
    <xf numFmtId="165" fontId="3" fillId="0" borderId="52" xfId="0" applyNumberFormat="1" applyFont="1" applyBorder="1" applyAlignment="1">
      <alignment horizontal="center" vertical="center"/>
    </xf>
    <xf numFmtId="165" fontId="3" fillId="0" borderId="31" xfId="0" applyNumberFormat="1" applyFont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87" fillId="5" borderId="3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5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7" xfId="0" applyFont="1" applyFill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200" xfId="0" applyFont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201" xfId="0" applyFont="1" applyBorder="1" applyAlignment="1">
      <alignment horizontal="center" vertical="center"/>
    </xf>
    <xf numFmtId="0" fontId="7" fillId="10" borderId="19" xfId="0" applyFont="1" applyFill="1" applyBorder="1" applyAlignment="1">
      <alignment horizontal="center"/>
    </xf>
    <xf numFmtId="0" fontId="7" fillId="10" borderId="18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/>
    </xf>
    <xf numFmtId="0" fontId="18" fillId="6" borderId="7" xfId="2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/>
    </xf>
    <xf numFmtId="0" fontId="18" fillId="2" borderId="16" xfId="0" applyFont="1" applyFill="1" applyBorder="1" applyAlignment="1">
      <alignment horizontal="center"/>
    </xf>
    <xf numFmtId="0" fontId="18" fillId="2" borderId="17" xfId="0" applyFont="1" applyFill="1" applyBorder="1" applyAlignment="1">
      <alignment horizontal="center"/>
    </xf>
    <xf numFmtId="0" fontId="31" fillId="2" borderId="54" xfId="0" applyFont="1" applyFill="1" applyBorder="1" applyAlignment="1">
      <alignment horizontal="center" vertical="center"/>
    </xf>
    <xf numFmtId="0" fontId="31" fillId="2" borderId="7" xfId="0" applyFont="1" applyFill="1" applyBorder="1" applyAlignment="1">
      <alignment horizontal="center" vertical="center"/>
    </xf>
    <xf numFmtId="0" fontId="31" fillId="2" borderId="8" xfId="0" applyFont="1" applyFill="1" applyBorder="1" applyAlignment="1">
      <alignment horizontal="center" vertical="center"/>
    </xf>
    <xf numFmtId="0" fontId="7" fillId="10" borderId="19" xfId="0" applyFont="1" applyFill="1" applyBorder="1" applyAlignment="1">
      <alignment horizontal="center" vertical="center"/>
    </xf>
    <xf numFmtId="0" fontId="7" fillId="10" borderId="18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124" fillId="34" borderId="15" xfId="0" applyFont="1" applyFill="1" applyBorder="1" applyAlignment="1">
      <alignment horizontal="center" vertical="center"/>
    </xf>
    <xf numFmtId="0" fontId="124" fillId="34" borderId="16" xfId="0" applyFont="1" applyFill="1" applyBorder="1" applyAlignment="1">
      <alignment horizontal="center" vertical="center"/>
    </xf>
    <xf numFmtId="0" fontId="124" fillId="34" borderId="17" xfId="0" applyFont="1" applyFill="1" applyBorder="1" applyAlignment="1">
      <alignment horizontal="center" vertical="center"/>
    </xf>
    <xf numFmtId="0" fontId="123" fillId="32" borderId="15" xfId="0" applyFont="1" applyFill="1" applyBorder="1" applyAlignment="1">
      <alignment horizontal="center" vertical="top" wrapText="1"/>
    </xf>
    <xf numFmtId="0" fontId="123" fillId="32" borderId="16" xfId="0" applyFont="1" applyFill="1" applyBorder="1" applyAlignment="1">
      <alignment horizontal="center" vertical="top"/>
    </xf>
    <xf numFmtId="0" fontId="123" fillId="32" borderId="17" xfId="0" applyFont="1" applyFill="1" applyBorder="1" applyAlignment="1">
      <alignment horizontal="center" vertical="top"/>
    </xf>
    <xf numFmtId="0" fontId="124" fillId="35" borderId="15" xfId="0" applyFont="1" applyFill="1" applyBorder="1" applyAlignment="1">
      <alignment horizontal="center" vertical="top" wrapText="1"/>
    </xf>
    <xf numFmtId="0" fontId="124" fillId="35" borderId="16" xfId="0" applyFont="1" applyFill="1" applyBorder="1" applyAlignment="1">
      <alignment horizontal="center" vertical="top"/>
    </xf>
    <xf numFmtId="0" fontId="124" fillId="35" borderId="17" xfId="0" applyFont="1" applyFill="1" applyBorder="1" applyAlignment="1">
      <alignment horizontal="center" vertical="top"/>
    </xf>
    <xf numFmtId="0" fontId="118" fillId="0" borderId="9" xfId="0" applyFont="1" applyBorder="1" applyAlignment="1">
      <alignment horizontal="center" vertical="center"/>
    </xf>
    <xf numFmtId="0" fontId="118" fillId="0" borderId="0" xfId="0" applyFont="1" applyAlignment="1">
      <alignment horizontal="center" vertical="center"/>
    </xf>
    <xf numFmtId="0" fontId="118" fillId="0" borderId="10" xfId="0" applyFont="1" applyBorder="1" applyAlignment="1">
      <alignment horizontal="center" vertical="center"/>
    </xf>
    <xf numFmtId="0" fontId="35" fillId="2" borderId="178" xfId="0" applyFont="1" applyFill="1" applyBorder="1" applyAlignment="1">
      <alignment horizontal="center" vertical="center"/>
    </xf>
    <xf numFmtId="0" fontId="35" fillId="2" borderId="22" xfId="0" applyFont="1" applyFill="1" applyBorder="1" applyAlignment="1">
      <alignment horizontal="center" vertical="center"/>
    </xf>
    <xf numFmtId="0" fontId="35" fillId="2" borderId="179" xfId="0" applyFont="1" applyFill="1" applyBorder="1" applyAlignment="1">
      <alignment horizontal="center" vertical="center"/>
    </xf>
    <xf numFmtId="0" fontId="114" fillId="2" borderId="54" xfId="0" applyFont="1" applyFill="1" applyBorder="1" applyAlignment="1">
      <alignment horizontal="center" vertical="center"/>
    </xf>
    <xf numFmtId="0" fontId="114" fillId="2" borderId="7" xfId="0" applyFont="1" applyFill="1" applyBorder="1" applyAlignment="1">
      <alignment horizontal="center" vertical="center"/>
    </xf>
    <xf numFmtId="0" fontId="114" fillId="2" borderId="8" xfId="0" applyFont="1" applyFill="1" applyBorder="1" applyAlignment="1">
      <alignment horizontal="center" vertical="center"/>
    </xf>
    <xf numFmtId="0" fontId="111" fillId="0" borderId="56" xfId="0" applyFont="1" applyBorder="1" applyAlignment="1">
      <alignment horizontal="center" vertical="center"/>
    </xf>
    <xf numFmtId="0" fontId="111" fillId="0" borderId="4" xfId="0" applyFont="1" applyBorder="1" applyAlignment="1">
      <alignment horizontal="center" vertical="center"/>
    </xf>
    <xf numFmtId="0" fontId="111" fillId="0" borderId="57" xfId="0" applyFont="1" applyBorder="1" applyAlignment="1">
      <alignment horizontal="center" vertical="center"/>
    </xf>
    <xf numFmtId="0" fontId="35" fillId="2" borderId="180" xfId="0" applyFont="1" applyFill="1" applyBorder="1" applyAlignment="1">
      <alignment horizontal="center" vertical="center" wrapText="1"/>
    </xf>
    <xf numFmtId="0" fontId="35" fillId="2" borderId="32" xfId="0" applyFont="1" applyFill="1" applyBorder="1" applyAlignment="1">
      <alignment horizontal="center" vertical="center" wrapText="1"/>
    </xf>
    <xf numFmtId="0" fontId="35" fillId="2" borderId="46" xfId="0" applyFont="1" applyFill="1" applyBorder="1" applyAlignment="1">
      <alignment horizontal="center" vertical="center" wrapText="1"/>
    </xf>
    <xf numFmtId="0" fontId="118" fillId="2" borderId="9" xfId="0" applyFont="1" applyFill="1" applyBorder="1" applyAlignment="1">
      <alignment horizontal="center" vertical="center"/>
    </xf>
    <xf numFmtId="0" fontId="118" fillId="2" borderId="0" xfId="0" applyFont="1" applyFill="1" applyAlignment="1">
      <alignment horizontal="center" vertical="center"/>
    </xf>
    <xf numFmtId="0" fontId="118" fillId="2" borderId="10" xfId="0" applyFont="1" applyFill="1" applyBorder="1" applyAlignment="1">
      <alignment horizontal="center" vertical="center"/>
    </xf>
    <xf numFmtId="0" fontId="113" fillId="0" borderId="56" xfId="0" applyFont="1" applyBorder="1" applyAlignment="1">
      <alignment horizontal="center"/>
    </xf>
    <xf numFmtId="0" fontId="113" fillId="0" borderId="4" xfId="0" applyFont="1" applyBorder="1" applyAlignment="1">
      <alignment horizontal="center"/>
    </xf>
    <xf numFmtId="0" fontId="113" fillId="0" borderId="57" xfId="0" applyFont="1" applyBorder="1" applyAlignment="1">
      <alignment horizontal="center"/>
    </xf>
    <xf numFmtId="0" fontId="15" fillId="2" borderId="0" xfId="0" applyFont="1" applyFill="1"/>
    <xf numFmtId="0" fontId="15" fillId="2" borderId="10" xfId="0" applyFont="1" applyFill="1" applyBorder="1"/>
    <xf numFmtId="0" fontId="85" fillId="0" borderId="9" xfId="0" applyFont="1" applyBorder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5" fillId="0" borderId="10" xfId="0" applyFont="1" applyBorder="1" applyAlignment="1">
      <alignment horizontal="center" vertical="center"/>
    </xf>
    <xf numFmtId="0" fontId="113" fillId="12" borderId="56" xfId="0" applyFont="1" applyFill="1" applyBorder="1" applyAlignment="1">
      <alignment horizontal="center"/>
    </xf>
    <xf numFmtId="0" fontId="113" fillId="12" borderId="4" xfId="0" applyFont="1" applyFill="1" applyBorder="1" applyAlignment="1">
      <alignment horizontal="center"/>
    </xf>
    <xf numFmtId="0" fontId="113" fillId="12" borderId="57" xfId="0" applyFont="1" applyFill="1" applyBorder="1" applyAlignment="1">
      <alignment horizontal="center"/>
    </xf>
    <xf numFmtId="0" fontId="7" fillId="10" borderId="36" xfId="0" applyFont="1" applyFill="1" applyBorder="1" applyAlignment="1">
      <alignment horizontal="center"/>
    </xf>
    <xf numFmtId="0" fontId="7" fillId="10" borderId="35" xfId="0" applyFont="1" applyFill="1" applyBorder="1" applyAlignment="1">
      <alignment horizontal="center"/>
    </xf>
    <xf numFmtId="0" fontId="3" fillId="13" borderId="202" xfId="0" applyFont="1" applyFill="1" applyBorder="1" applyAlignment="1">
      <alignment horizontal="center"/>
    </xf>
    <xf numFmtId="0" fontId="3" fillId="13" borderId="58" xfId="0" applyFont="1" applyFill="1" applyBorder="1" applyAlignment="1">
      <alignment horizontal="center"/>
    </xf>
    <xf numFmtId="0" fontId="3" fillId="13" borderId="203" xfId="0" applyFont="1" applyFill="1" applyBorder="1" applyAlignment="1">
      <alignment horizontal="center"/>
    </xf>
    <xf numFmtId="0" fontId="16" fillId="2" borderId="204" xfId="0" applyFont="1" applyFill="1" applyBorder="1" applyAlignment="1">
      <alignment horizontal="center" vertical="center"/>
    </xf>
    <xf numFmtId="0" fontId="16" fillId="2" borderId="136" xfId="0" applyFont="1" applyFill="1" applyBorder="1" applyAlignment="1">
      <alignment horizontal="center" vertical="center"/>
    </xf>
    <xf numFmtId="0" fontId="16" fillId="2" borderId="205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5" fillId="0" borderId="18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83" xfId="0" applyFont="1" applyBorder="1" applyAlignment="1">
      <alignment horizontal="center" vertical="center"/>
    </xf>
    <xf numFmtId="0" fontId="5" fillId="2" borderId="189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83" xfId="0" applyFont="1" applyFill="1" applyBorder="1" applyAlignment="1">
      <alignment horizontal="center" vertical="center"/>
    </xf>
    <xf numFmtId="0" fontId="32" fillId="2" borderId="0" xfId="1" applyFont="1" applyFill="1" applyBorder="1" applyAlignment="1">
      <alignment horizontal="center" vertical="center"/>
    </xf>
    <xf numFmtId="0" fontId="32" fillId="2" borderId="10" xfId="1" applyFont="1" applyFill="1" applyBorder="1" applyAlignment="1">
      <alignment horizontal="center" vertical="center"/>
    </xf>
    <xf numFmtId="0" fontId="7" fillId="10" borderId="36" xfId="0" applyFont="1" applyFill="1" applyBorder="1" applyAlignment="1">
      <alignment horizontal="center" vertical="center"/>
    </xf>
    <xf numFmtId="0" fontId="3" fillId="13" borderId="248" xfId="0" applyFont="1" applyFill="1" applyBorder="1" applyAlignment="1">
      <alignment horizontal="center"/>
    </xf>
    <xf numFmtId="0" fontId="3" fillId="13" borderId="249" xfId="0" applyFont="1" applyFill="1" applyBorder="1" applyAlignment="1">
      <alignment horizontal="center"/>
    </xf>
    <xf numFmtId="0" fontId="30" fillId="10" borderId="202" xfId="0" applyFont="1" applyFill="1" applyBorder="1" applyAlignment="1">
      <alignment horizontal="center"/>
    </xf>
    <xf numFmtId="0" fontId="30" fillId="10" borderId="58" xfId="0" applyFont="1" applyFill="1" applyBorder="1" applyAlignment="1">
      <alignment horizontal="center"/>
    </xf>
    <xf numFmtId="0" fontId="30" fillId="10" borderId="203" xfId="0" applyFont="1" applyFill="1" applyBorder="1" applyAlignment="1">
      <alignment horizontal="center"/>
    </xf>
    <xf numFmtId="0" fontId="16" fillId="2" borderId="204" xfId="0" applyFont="1" applyFill="1" applyBorder="1" applyAlignment="1">
      <alignment horizontal="center"/>
    </xf>
    <xf numFmtId="0" fontId="16" fillId="2" borderId="136" xfId="0" applyFont="1" applyFill="1" applyBorder="1" applyAlignment="1">
      <alignment horizontal="center"/>
    </xf>
    <xf numFmtId="0" fontId="16" fillId="2" borderId="205" xfId="0" applyFont="1" applyFill="1" applyBorder="1" applyAlignment="1">
      <alignment horizontal="center"/>
    </xf>
    <xf numFmtId="0" fontId="129" fillId="2" borderId="56" xfId="0" applyFont="1" applyFill="1" applyBorder="1" applyAlignment="1">
      <alignment horizontal="center" vertical="center"/>
    </xf>
    <xf numFmtId="0" fontId="129" fillId="2" borderId="4" xfId="0" applyFont="1" applyFill="1" applyBorder="1" applyAlignment="1">
      <alignment horizontal="center" vertical="center"/>
    </xf>
    <xf numFmtId="0" fontId="129" fillId="2" borderId="57" xfId="0" applyFont="1" applyFill="1" applyBorder="1" applyAlignment="1">
      <alignment horizontal="center" vertical="center"/>
    </xf>
    <xf numFmtId="0" fontId="128" fillId="2" borderId="9" xfId="0" applyFont="1" applyFill="1" applyBorder="1" applyAlignment="1">
      <alignment horizontal="center" vertical="center"/>
    </xf>
    <xf numFmtId="0" fontId="128" fillId="2" borderId="0" xfId="0" applyFont="1" applyFill="1" applyAlignment="1">
      <alignment horizontal="center" vertical="center"/>
    </xf>
    <xf numFmtId="0" fontId="128" fillId="2" borderId="10" xfId="0" applyFont="1" applyFill="1" applyBorder="1" applyAlignment="1">
      <alignment horizontal="center" vertical="center"/>
    </xf>
    <xf numFmtId="0" fontId="127" fillId="0" borderId="9" xfId="0" applyFont="1" applyBorder="1" applyAlignment="1">
      <alignment horizontal="center" vertical="center"/>
    </xf>
    <xf numFmtId="0" fontId="127" fillId="0" borderId="0" xfId="0" applyFont="1" applyAlignment="1">
      <alignment horizontal="center" vertical="center"/>
    </xf>
    <xf numFmtId="0" fontId="127" fillId="0" borderId="10" xfId="0" applyFont="1" applyBorder="1" applyAlignment="1">
      <alignment horizontal="center" vertical="center"/>
    </xf>
    <xf numFmtId="0" fontId="131" fillId="35" borderId="54" xfId="0" applyFont="1" applyFill="1" applyBorder="1" applyAlignment="1">
      <alignment horizontal="center" vertical="center"/>
    </xf>
    <xf numFmtId="0" fontId="131" fillId="35" borderId="7" xfId="0" applyFont="1" applyFill="1" applyBorder="1" applyAlignment="1">
      <alignment horizontal="center" vertical="center"/>
    </xf>
    <xf numFmtId="0" fontId="131" fillId="35" borderId="8" xfId="0" applyFont="1" applyFill="1" applyBorder="1" applyAlignment="1">
      <alignment horizontal="center" vertical="center"/>
    </xf>
    <xf numFmtId="0" fontId="131" fillId="35" borderId="56" xfId="0" applyFont="1" applyFill="1" applyBorder="1" applyAlignment="1">
      <alignment horizontal="center" vertical="center"/>
    </xf>
    <xf numFmtId="0" fontId="131" fillId="35" borderId="4" xfId="0" applyFont="1" applyFill="1" applyBorder="1" applyAlignment="1">
      <alignment horizontal="center" vertical="center"/>
    </xf>
    <xf numFmtId="0" fontId="131" fillId="35" borderId="57" xfId="0" applyFont="1" applyFill="1" applyBorder="1" applyAlignment="1">
      <alignment horizontal="center" vertical="center"/>
    </xf>
    <xf numFmtId="0" fontId="126" fillId="2" borderId="54" xfId="0" applyFont="1" applyFill="1" applyBorder="1" applyAlignment="1">
      <alignment horizontal="center" vertical="center"/>
    </xf>
    <xf numFmtId="0" fontId="126" fillId="2" borderId="7" xfId="0" applyFont="1" applyFill="1" applyBorder="1" applyAlignment="1">
      <alignment horizontal="center" vertical="center"/>
    </xf>
    <xf numFmtId="0" fontId="126" fillId="2" borderId="8" xfId="0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17" fontId="0" fillId="0" borderId="0" xfId="0" quotePrefix="1" applyNumberFormat="1" applyAlignment="1">
      <alignment horizontal="center"/>
    </xf>
    <xf numFmtId="0" fontId="3" fillId="0" borderId="5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164" fontId="6" fillId="0" borderId="0" xfId="2" applyNumberFormat="1" applyFont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vertical="center"/>
    </xf>
  </cellXfs>
  <cellStyles count="7">
    <cellStyle name="Comma" xfId="3" builtinId="3"/>
    <cellStyle name="Currency" xfId="5" builtinId="4"/>
    <cellStyle name="Hyperlink" xfId="1" builtinId="8"/>
    <cellStyle name="Hyperlink 2" xfId="6"/>
    <cellStyle name="Normal" xfId="0" builtinId="0"/>
    <cellStyle name="Normal 2" xfId="2"/>
    <cellStyle name="Percent" xfId="4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0"/>
        <name val="Calibri"/>
        <scheme val="minor"/>
      </font>
    </dxf>
  </dxfs>
  <tableStyles count="0" defaultTableStyle="TableStyleMedium9" defaultPivotStyle="PivotStyleLight16"/>
  <colors>
    <mruColors>
      <color rgb="FFFF0000"/>
      <color rgb="FF005587"/>
      <color rgb="FFC5003E"/>
      <color rgb="FFC1003B"/>
      <color rgb="FF490092"/>
      <color rgb="FF46CA69"/>
      <color rgb="FF59CA69"/>
      <color rgb="FF75CA69"/>
      <color rgb="FF0C5A89"/>
      <color rgb="FF0051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.png"/><Relationship Id="rId7" Type="http://schemas.openxmlformats.org/officeDocument/2006/relationships/customXml" Target="../ink/ink5.xml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customXml" Target="../ink/ink2.xml"/><Relationship Id="rId9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6.xml"/><Relationship Id="rId1" Type="http://schemas.openxmlformats.org/officeDocument/2006/relationships/image" Target="../media/image6.emf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cid:CADF1E11-00DF-49F7-9AF6-29DCCE5D95A6@home" TargetMode="External"/><Relationship Id="rId1" Type="http://schemas.openxmlformats.org/officeDocument/2006/relationships/image" Target="../media/image8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cid:CADF1E11-00DF-49F7-9AF6-29DCCE5D95A6@home" TargetMode="External"/><Relationship Id="rId2" Type="http://schemas.openxmlformats.org/officeDocument/2006/relationships/image" Target="../media/image9.jpeg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cid:CADF1E11-00DF-49F7-9AF6-29DCCE5D95A6@home" TargetMode="External"/><Relationship Id="rId2" Type="http://schemas.openxmlformats.org/officeDocument/2006/relationships/image" Target="../media/image9.jpeg"/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cid:CADF1E11-00DF-49F7-9AF6-29DCCE5D95A6@home" TargetMode="External"/><Relationship Id="rId2" Type="http://schemas.openxmlformats.org/officeDocument/2006/relationships/image" Target="../media/image9.jpe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cid:CADF1E11-00DF-49F7-9AF6-29DCCE5D95A6@home" TargetMode="External"/><Relationship Id="rId1" Type="http://schemas.openxmlformats.org/officeDocument/2006/relationships/image" Target="../media/image9.jpe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1.jpeg"/><Relationship Id="rId1" Type="http://schemas.openxmlformats.org/officeDocument/2006/relationships/image" Target="../media/image10.png"/><Relationship Id="rId5" Type="http://schemas.openxmlformats.org/officeDocument/2006/relationships/image" Target="../media/image4.png"/><Relationship Id="rId4" Type="http://schemas.openxmlformats.org/officeDocument/2006/relationships/image" Target="cid:2C8CB900-74CB-45F4-9B67-467F6AF89A5A@home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394724</xdr:colOff>
      <xdr:row>78</xdr:row>
      <xdr:rowOff>0</xdr:rowOff>
    </xdr:from>
    <xdr:to>
      <xdr:col>9</xdr:col>
      <xdr:colOff>1331746</xdr:colOff>
      <xdr:row>81</xdr:row>
      <xdr:rowOff>9417</xdr:rowOff>
    </xdr:to>
    <xdr:pic>
      <xdr:nvPicPr>
        <xdr:cNvPr id="4" name="Picture 1" descr="Thumbs Up Americ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36130" y="23833511"/>
          <a:ext cx="937022" cy="800521"/>
        </a:xfrm>
        <a:prstGeom prst="rect">
          <a:avLst/>
        </a:prstGeom>
        <a:noFill/>
      </xdr:spPr>
    </xdr:pic>
    <xdr:clientData/>
  </xdr:twoCellAnchor>
  <xdr:twoCellAnchor>
    <xdr:from>
      <xdr:col>9</xdr:col>
      <xdr:colOff>22412</xdr:colOff>
      <xdr:row>30</xdr:row>
      <xdr:rowOff>33619</xdr:rowOff>
    </xdr:from>
    <xdr:to>
      <xdr:col>10</xdr:col>
      <xdr:colOff>0</xdr:colOff>
      <xdr:row>32</xdr:row>
      <xdr:rowOff>268942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7242362" y="7472644"/>
          <a:ext cx="1749238" cy="787773"/>
        </a:xfrm>
        <a:prstGeom prst="line">
          <a:avLst/>
        </a:prstGeom>
        <a:ln w="76200"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89647</xdr:colOff>
      <xdr:row>28</xdr:row>
      <xdr:rowOff>156882</xdr:rowOff>
    </xdr:from>
    <xdr:to>
      <xdr:col>15</xdr:col>
      <xdr:colOff>67235</xdr:colOff>
      <xdr:row>30</xdr:row>
      <xdr:rowOff>168089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0309412" y="6813176"/>
          <a:ext cx="1792941" cy="840442"/>
        </a:xfrm>
        <a:prstGeom prst="line">
          <a:avLst/>
        </a:prstGeom>
        <a:ln w="76200"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418536</xdr:colOff>
      <xdr:row>34</xdr:row>
      <xdr:rowOff>22411</xdr:rowOff>
    </xdr:from>
    <xdr:to>
      <xdr:col>9</xdr:col>
      <xdr:colOff>1355558</xdr:colOff>
      <xdr:row>36</xdr:row>
      <xdr:rowOff>261938</xdr:rowOff>
    </xdr:to>
    <xdr:pic>
      <xdr:nvPicPr>
        <xdr:cNvPr id="8" name="Picture 1" descr="Thumbs Up Americ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43929" y="10254982"/>
          <a:ext cx="937022" cy="794018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1489920</xdr:colOff>
      <xdr:row>1</xdr:row>
      <xdr:rowOff>78060</xdr:rowOff>
    </xdr:from>
    <xdr:to>
      <xdr:col>9</xdr:col>
      <xdr:colOff>1490280</xdr:colOff>
      <xdr:row>1</xdr:row>
      <xdr:rowOff>78420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14:cNvPr>
            <xdr14:cNvContentPartPr/>
          </xdr14:nvContentPartPr>
          <xdr14:nvPr macro=""/>
          <xdr14:xfrm>
            <a:off x="8728920" y="26856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xdr14="http://schemas.microsoft.com/office/excel/2010/spreadsheetDrawing" xmlns="" xmlns:a16="http://schemas.microsoft.com/office/drawing/2014/main" id="{21F773A7-3625-4E48-904E-E860425B870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720280" y="259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380552</xdr:colOff>
      <xdr:row>5</xdr:row>
      <xdr:rowOff>134340</xdr:rowOff>
    </xdr:from>
    <xdr:to>
      <xdr:col>4</xdr:col>
      <xdr:colOff>380912</xdr:colOff>
      <xdr:row>5</xdr:row>
      <xdr:rowOff>134700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14:cNvPr>
            <xdr14:cNvContentPartPr/>
          </xdr14:nvContentPartPr>
          <xdr14:nvPr macro=""/>
          <xdr14:xfrm>
            <a:off x="3977640" y="1086840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xdr14="http://schemas.microsoft.com/office/excel/2010/spreadsheetDrawing" xmlns="" xmlns:a16="http://schemas.microsoft.com/office/drawing/2014/main" id="{DA9EAC69-8B12-4A6A-87FC-7664F0EF8597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969000" y="1077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358232</xdr:colOff>
      <xdr:row>5</xdr:row>
      <xdr:rowOff>100860</xdr:rowOff>
    </xdr:from>
    <xdr:to>
      <xdr:col>4</xdr:col>
      <xdr:colOff>358592</xdr:colOff>
      <xdr:row>5</xdr:row>
      <xdr:rowOff>101220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14:cNvPr>
            <xdr14:cNvContentPartPr/>
          </xdr14:nvContentPartPr>
          <xdr14:nvPr macro=""/>
          <xdr14:xfrm>
            <a:off x="3955320" y="1053360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xdr14="http://schemas.microsoft.com/office/excel/2010/spreadsheetDrawing" xmlns="" xmlns:a16="http://schemas.microsoft.com/office/drawing/2014/main" id="{0F67EA91-F1F4-4C7E-9A86-4033F3BF292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946680" y="1044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212442</xdr:colOff>
      <xdr:row>3</xdr:row>
      <xdr:rowOff>33300</xdr:rowOff>
    </xdr:from>
    <xdr:to>
      <xdr:col>15</xdr:col>
      <xdr:colOff>212802</xdr:colOff>
      <xdr:row>3</xdr:row>
      <xdr:rowOff>38340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14:cNvPr>
            <xdr14:cNvContentPartPr/>
          </xdr14:nvContentPartPr>
          <xdr14:nvPr macro=""/>
          <xdr14:xfrm>
            <a:off x="12247560" y="604800"/>
            <a:ext cx="360" cy="50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xdr14="http://schemas.microsoft.com/office/excel/2010/spreadsheetDrawing" xmlns="" xmlns:a16="http://schemas.microsoft.com/office/drawing/2014/main" id="{812B08B5-2A5D-405E-AAB1-72CCFF197C1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238920" y="595800"/>
              <a:ext cx="18000" cy="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360434</xdr:colOff>
      <xdr:row>5</xdr:row>
      <xdr:rowOff>37500</xdr:rowOff>
    </xdr:from>
    <xdr:to>
      <xdr:col>6</xdr:col>
      <xdr:colOff>380594</xdr:colOff>
      <xdr:row>5</xdr:row>
      <xdr:rowOff>44700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14:cNvPr>
            <xdr14:cNvContentPartPr/>
          </xdr14:nvContentPartPr>
          <xdr14:nvPr macro=""/>
          <xdr14:xfrm>
            <a:off x="5705640" y="990000"/>
            <a:ext cx="20160" cy="720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xdr14="http://schemas.microsoft.com/office/excel/2010/spreadsheetDrawing" xmlns="" xmlns:a16="http://schemas.microsoft.com/office/drawing/2014/main" id="{FB11F5A5-EB9E-4190-B208-DAAAC51ADCB3}"/>
                </a:ext>
              </a:extLst>
            </xdr:cNvPr>
            <xdr:cNvPicPr/>
          </xdr:nvPicPr>
          <xdr:blipFill>
            <a:blip xmlns:r="http://schemas.openxmlformats.org/officeDocument/2006/relationships" r:embed="rId8" cstate="print"/>
            <a:stretch>
              <a:fillRect/>
            </a:stretch>
          </xdr:blipFill>
          <xdr:spPr>
            <a:xfrm>
              <a:off x="5697000" y="981360"/>
              <a:ext cx="3780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435112</xdr:colOff>
      <xdr:row>18</xdr:row>
      <xdr:rowOff>28942</xdr:rowOff>
    </xdr:from>
    <xdr:to>
      <xdr:col>9</xdr:col>
      <xdr:colOff>1338982</xdr:colOff>
      <xdr:row>21</xdr:row>
      <xdr:rowOff>33617</xdr:rowOff>
    </xdr:to>
    <xdr:pic>
      <xdr:nvPicPr>
        <xdr:cNvPr id="24" name="Picture 1" descr="Thumbs Up America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60505" y="3444335"/>
          <a:ext cx="903870" cy="79389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418536</xdr:colOff>
      <xdr:row>26</xdr:row>
      <xdr:rowOff>22411</xdr:rowOff>
    </xdr:from>
    <xdr:to>
      <xdr:col>9</xdr:col>
      <xdr:colOff>1355558</xdr:colOff>
      <xdr:row>29</xdr:row>
      <xdr:rowOff>1</xdr:rowOff>
    </xdr:to>
    <xdr:pic>
      <xdr:nvPicPr>
        <xdr:cNvPr id="25" name="Picture 1" descr="Thumbs Up America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43929" y="6118411"/>
          <a:ext cx="937022" cy="794018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418536</xdr:colOff>
      <xdr:row>30</xdr:row>
      <xdr:rowOff>0</xdr:rowOff>
    </xdr:from>
    <xdr:to>
      <xdr:col>9</xdr:col>
      <xdr:colOff>1355558</xdr:colOff>
      <xdr:row>32</xdr:row>
      <xdr:rowOff>252755</xdr:rowOff>
    </xdr:to>
    <xdr:pic>
      <xdr:nvPicPr>
        <xdr:cNvPr id="26" name="Picture 1" descr="Thumbs Up America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9942" y="7213088"/>
          <a:ext cx="937022" cy="799119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418536</xdr:colOff>
      <xdr:row>38</xdr:row>
      <xdr:rowOff>0</xdr:rowOff>
    </xdr:from>
    <xdr:to>
      <xdr:col>9</xdr:col>
      <xdr:colOff>1355558</xdr:colOff>
      <xdr:row>40</xdr:row>
      <xdr:rowOff>257736</xdr:rowOff>
    </xdr:to>
    <xdr:pic>
      <xdr:nvPicPr>
        <xdr:cNvPr id="27" name="Picture 1" descr="Thumbs Up America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43929" y="11593286"/>
          <a:ext cx="937022" cy="80202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418536</xdr:colOff>
      <xdr:row>46</xdr:row>
      <xdr:rowOff>0</xdr:rowOff>
    </xdr:from>
    <xdr:to>
      <xdr:col>9</xdr:col>
      <xdr:colOff>1355558</xdr:colOff>
      <xdr:row>48</xdr:row>
      <xdr:rowOff>257737</xdr:rowOff>
    </xdr:to>
    <xdr:pic>
      <xdr:nvPicPr>
        <xdr:cNvPr id="29" name="Picture 1" descr="Thumbs Up America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43929" y="14314714"/>
          <a:ext cx="937022" cy="802022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418536</xdr:colOff>
      <xdr:row>70</xdr:row>
      <xdr:rowOff>5603</xdr:rowOff>
    </xdr:from>
    <xdr:to>
      <xdr:col>9</xdr:col>
      <xdr:colOff>1355558</xdr:colOff>
      <xdr:row>72</xdr:row>
      <xdr:rowOff>271043</xdr:rowOff>
    </xdr:to>
    <xdr:pic>
      <xdr:nvPicPr>
        <xdr:cNvPr id="31" name="Picture 1" descr="Thumbs Up America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9942" y="21008228"/>
          <a:ext cx="937022" cy="80122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418536</xdr:colOff>
      <xdr:row>74</xdr:row>
      <xdr:rowOff>0</xdr:rowOff>
    </xdr:from>
    <xdr:to>
      <xdr:col>9</xdr:col>
      <xdr:colOff>1355558</xdr:colOff>
      <xdr:row>76</xdr:row>
      <xdr:rowOff>201706</xdr:rowOff>
    </xdr:to>
    <xdr:pic>
      <xdr:nvPicPr>
        <xdr:cNvPr id="32" name="Picture 1" descr="Thumbs Up America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43929" y="22655893"/>
          <a:ext cx="937022" cy="81402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442349</xdr:colOff>
      <xdr:row>42</xdr:row>
      <xdr:rowOff>0</xdr:rowOff>
    </xdr:from>
    <xdr:to>
      <xdr:col>9</xdr:col>
      <xdr:colOff>1379371</xdr:colOff>
      <xdr:row>44</xdr:row>
      <xdr:rowOff>260760</xdr:rowOff>
    </xdr:to>
    <xdr:pic>
      <xdr:nvPicPr>
        <xdr:cNvPr id="33" name="Picture 1" descr="Thumbs Up America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83755" y="11105130"/>
          <a:ext cx="937022" cy="807124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394723</xdr:colOff>
      <xdr:row>50</xdr:row>
      <xdr:rowOff>8506</xdr:rowOff>
    </xdr:from>
    <xdr:to>
      <xdr:col>9</xdr:col>
      <xdr:colOff>1331745</xdr:colOff>
      <xdr:row>52</xdr:row>
      <xdr:rowOff>267942</xdr:rowOff>
    </xdr:to>
    <xdr:pic>
      <xdr:nvPicPr>
        <xdr:cNvPr id="35" name="Picture 1" descr="Thumbs Up America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36129" y="13581631"/>
          <a:ext cx="937022" cy="795218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416719</xdr:colOff>
      <xdr:row>82</xdr:row>
      <xdr:rowOff>0</xdr:rowOff>
    </xdr:from>
    <xdr:to>
      <xdr:col>9</xdr:col>
      <xdr:colOff>1353741</xdr:colOff>
      <xdr:row>84</xdr:row>
      <xdr:rowOff>252834</xdr:rowOff>
    </xdr:to>
    <xdr:pic>
      <xdr:nvPicPr>
        <xdr:cNvPr id="22" name="Picture 1" descr="Thumbs Up America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25181719"/>
          <a:ext cx="937022" cy="800521"/>
        </a:xfrm>
        <a:prstGeom prst="rect">
          <a:avLst/>
        </a:prstGeom>
        <a:noFill/>
      </xdr:spPr>
    </xdr:pic>
    <xdr:clientData/>
  </xdr:twoCellAnchor>
  <xdr:twoCellAnchor>
    <xdr:from>
      <xdr:col>1</xdr:col>
      <xdr:colOff>123031</xdr:colOff>
      <xdr:row>0</xdr:row>
      <xdr:rowOff>0</xdr:rowOff>
    </xdr:from>
    <xdr:to>
      <xdr:col>8</xdr:col>
      <xdr:colOff>736071</xdr:colOff>
      <xdr:row>8</xdr:row>
      <xdr:rowOff>102394</xdr:rowOff>
    </xdr:to>
    <xdr:pic>
      <xdr:nvPicPr>
        <xdr:cNvPr id="23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06198" y="0"/>
          <a:ext cx="6497373" cy="16263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9</xdr:col>
      <xdr:colOff>423334</xdr:colOff>
      <xdr:row>14</xdr:row>
      <xdr:rowOff>74083</xdr:rowOff>
    </xdr:from>
    <xdr:ext cx="937022" cy="803168"/>
    <xdr:pic>
      <xdr:nvPicPr>
        <xdr:cNvPr id="28" name="Picture 27" descr="Thumbs Up America">
          <a:extLst>
            <a:ext uri="{FF2B5EF4-FFF2-40B4-BE49-F238E27FC236}">
              <a16:creationId xmlns:a16="http://schemas.microsoft.com/office/drawing/2014/main" id="{3CD49FC0-714B-482E-B94C-297FDC758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63417" y="2942166"/>
          <a:ext cx="937022" cy="803168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819150</xdr:colOff>
      <xdr:row>6</xdr:row>
      <xdr:rowOff>209549</xdr:rowOff>
    </xdr:to>
    <xdr:pic>
      <xdr:nvPicPr>
        <xdr:cNvPr id="2" name="Picture 1" descr="7bb8e4b7-cc1b-4d41-806f-d5e32f7a8096@thomastonmills">
          <a:extLst>
            <a:ext uri="{FF2B5EF4-FFF2-40B4-BE49-F238E27FC236}">
              <a16:creationId xmlns:a16="http://schemas.microsoft.com/office/drawing/2014/main" id="{C1A4D108-B2F6-4A7C-A645-BC8C992DBB2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0"/>
          <a:ext cx="5676900" cy="1352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867025" y="200025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2676525" y="59817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2381250" y="64770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54</xdr:row>
      <xdr:rowOff>31750</xdr:rowOff>
    </xdr:from>
    <xdr:to>
      <xdr:col>6</xdr:col>
      <xdr:colOff>0</xdr:colOff>
      <xdr:row>55</xdr:row>
      <xdr:rowOff>10583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86616" y="23377525"/>
          <a:ext cx="2629959" cy="245533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twoCellAnchor>
    <xdr:from>
      <xdr:col>3</xdr:col>
      <xdr:colOff>304800</xdr:colOff>
      <xdr:row>54</xdr:row>
      <xdr:rowOff>21167</xdr:rowOff>
    </xdr:from>
    <xdr:to>
      <xdr:col>6</xdr:col>
      <xdr:colOff>342900</xdr:colOff>
      <xdr:row>55</xdr:row>
      <xdr:rowOff>21167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3305175" y="12927542"/>
          <a:ext cx="2705100" cy="2667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304801</xdr:colOff>
      <xdr:row>62</xdr:row>
      <xdr:rowOff>163430</xdr:rowOff>
    </xdr:from>
    <xdr:to>
      <xdr:col>7</xdr:col>
      <xdr:colOff>95251</xdr:colOff>
      <xdr:row>64</xdr:row>
      <xdr:rowOff>94638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524126" y="15146255"/>
          <a:ext cx="4229100" cy="445558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84666</xdr:colOff>
      <xdr:row>6</xdr:row>
      <xdr:rowOff>37548</xdr:rowOff>
    </xdr:from>
    <xdr:to>
      <xdr:col>9</xdr:col>
      <xdr:colOff>603249</xdr:colOff>
      <xdr:row>11</xdr:row>
      <xdr:rowOff>84665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6868583" y="1286381"/>
          <a:ext cx="2360083" cy="999617"/>
        </a:xfrm>
        <a:prstGeom prst="rect">
          <a:avLst/>
        </a:prstGeom>
        <a:solidFill>
          <a:srgbClr val="C9E660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dk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Our</a:t>
          </a:r>
          <a:r>
            <a:rPr lang="en-US" sz="1000" b="1" baseline="0">
              <a:solidFill>
                <a:schemeClr val="dk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Flagship Bed Sheets. </a:t>
          </a:r>
          <a:r>
            <a:rPr lang="en-US" sz="1000" b="1">
              <a:solidFill>
                <a:schemeClr val="dk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100%</a:t>
          </a:r>
          <a:r>
            <a:rPr lang="en-US" sz="1000" b="1" baseline="0">
              <a:solidFill>
                <a:schemeClr val="dk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Combed American Cotton, European-style bed linens, PERFECT for 4 and 5 Star properties.  Sanforized for minimal shrinkage.</a:t>
          </a:r>
          <a:endParaRPr lang="en-US" sz="1000" b="1">
            <a:solidFill>
              <a:schemeClr val="dk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900"/>
        </a:p>
      </xdr:txBody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20" name="AutoShape 133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466975" y="174307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0</xdr:row>
      <xdr:rowOff>0</xdr:rowOff>
    </xdr:from>
    <xdr:to>
      <xdr:col>4</xdr:col>
      <xdr:colOff>24468</xdr:colOff>
      <xdr:row>0</xdr:row>
      <xdr:rowOff>1143</xdr:rowOff>
    </xdr:to>
    <xdr:sp macro="" textlink="">
      <xdr:nvSpPr>
        <xdr:cNvPr id="21" name="AutoShape 13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2466975" y="0"/>
          <a:ext cx="128706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392642</xdr:colOff>
      <xdr:row>0</xdr:row>
      <xdr:rowOff>0</xdr:rowOff>
    </xdr:from>
    <xdr:to>
      <xdr:col>8</xdr:col>
      <xdr:colOff>206374</xdr:colOff>
      <xdr:row>7</xdr:row>
      <xdr:rowOff>142875</xdr:rowOff>
    </xdr:to>
    <xdr:pic>
      <xdr:nvPicPr>
        <xdr:cNvPr id="25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5142" y="0"/>
          <a:ext cx="6565899" cy="1582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1000125</xdr:colOff>
      <xdr:row>16</xdr:row>
      <xdr:rowOff>19050</xdr:rowOff>
    </xdr:from>
    <xdr:to>
      <xdr:col>7</xdr:col>
      <xdr:colOff>639178</xdr:colOff>
      <xdr:row>24</xdr:row>
      <xdr:rowOff>37098</xdr:rowOff>
    </xdr:to>
    <xdr:pic>
      <xdr:nvPicPr>
        <xdr:cNvPr id="26" name="5D020EC9-08DA-4B56-BAA2-2925D8EB34B2" descr="22428E78-159B-4811-BED6-24059FB11755@home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52625" y="3438525"/>
          <a:ext cx="5344528" cy="15610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2676525" y="615315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2676525" y="615315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2676525" y="615315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2676525" y="615315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2676525" y="615315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2676525" y="615315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2676525" y="615315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2676525" y="615315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2676525" y="615315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2676525" y="615315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3" name="AutoShape 133">
          <a:extLst>
            <a:ext uri="{FF2B5EF4-FFF2-40B4-BE49-F238E27FC236}">
              <a16:creationId xmlns:a16="http://schemas.microsoft.com/office/drawing/2014/main" id="{9EC4F4D9-AB05-4741-BCEF-FF36BFA74BAB}"/>
            </a:ext>
          </a:extLst>
        </xdr:cNvPr>
        <xdr:cNvSpPr>
          <a:spLocks noChangeAspect="1" noChangeArrowheads="1"/>
        </xdr:cNvSpPr>
      </xdr:nvSpPr>
      <xdr:spPr bwMode="auto">
        <a:xfrm>
          <a:off x="2762250" y="1676400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4" name="AutoShape 133">
          <a:extLst>
            <a:ext uri="{FF2B5EF4-FFF2-40B4-BE49-F238E27FC236}">
              <a16:creationId xmlns:a16="http://schemas.microsoft.com/office/drawing/2014/main" id="{7C1C8281-2022-4A82-B1AC-6BC772A5A4C0}"/>
            </a:ext>
          </a:extLst>
        </xdr:cNvPr>
        <xdr:cNvSpPr>
          <a:spLocks noChangeAspect="1" noChangeArrowheads="1"/>
        </xdr:cNvSpPr>
      </xdr:nvSpPr>
      <xdr:spPr bwMode="auto">
        <a:xfrm>
          <a:off x="2762250" y="1676400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11506</xdr:colOff>
      <xdr:row>8</xdr:row>
      <xdr:rowOff>48768</xdr:rowOff>
    </xdr:to>
    <xdr:sp macro="" textlink="">
      <xdr:nvSpPr>
        <xdr:cNvPr id="35" name="AutoShape 133">
          <a:extLst>
            <a:ext uri="{FF2B5EF4-FFF2-40B4-BE49-F238E27FC236}">
              <a16:creationId xmlns:a16="http://schemas.microsoft.com/office/drawing/2014/main" id="{1B474037-9303-42BB-A9D3-ED77676AC14F}"/>
            </a:ext>
          </a:extLst>
        </xdr:cNvPr>
        <xdr:cNvSpPr>
          <a:spLocks noChangeAspect="1" noChangeArrowheads="1"/>
        </xdr:cNvSpPr>
      </xdr:nvSpPr>
      <xdr:spPr bwMode="auto">
        <a:xfrm>
          <a:off x="2762250" y="1676400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6" name="AutoShape 133">
          <a:extLst>
            <a:ext uri="{FF2B5EF4-FFF2-40B4-BE49-F238E27FC236}">
              <a16:creationId xmlns:a16="http://schemas.microsoft.com/office/drawing/2014/main" id="{7EA179BC-51B7-44CD-BBA8-BE6FB09E014D}"/>
            </a:ext>
          </a:extLst>
        </xdr:cNvPr>
        <xdr:cNvSpPr>
          <a:spLocks noChangeAspect="1" noChangeArrowheads="1"/>
        </xdr:cNvSpPr>
      </xdr:nvSpPr>
      <xdr:spPr bwMode="auto">
        <a:xfrm>
          <a:off x="2762250" y="1676400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1654C07-FC28-4D38-9181-B827586F31C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126E83E-AD45-47E5-B0E5-A9428CE1FBB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E2E8AA5-4422-4B67-93C1-7E24A7D8F7B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B811C63-BFA6-4456-953C-2CC6E94926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67DDD6B-1996-4E21-8847-0FAB2DCAFCA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F5EAAD5-1CF1-49DB-A442-B73AFDE927B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56FB2F9-DA61-48D5-9A53-D149BF775D1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A16E4AF-DAEB-451B-8DD5-A12E5B4347A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82DBD2D-C43E-4E14-BCDC-C41A55E243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E250267-72C1-437D-A6E4-80548B9ECEF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7E47A2E-A639-42B1-A907-25B027FBFB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9D28C1AA-C74B-4D9A-956C-FB8CDED3269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74B9F7C-0461-4803-83C7-C47F51B839B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6BA6CC8D-1002-43FD-81E0-57F59BDFA98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7BE0E41-9235-44C0-BABC-9BFD4FF2C42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AAC70EB-9F2D-4BDE-A9AF-ED7C71D6966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872A89D7-18D4-4A3A-B57E-3B9A8C42695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3A8A622-8AA1-4AC6-B8F3-84948F7DCBC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363D68AE-C8EC-4965-8F25-8BE9F6A4417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D905C9A1-90D1-448E-9348-68ACCC1D1EB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99E6EDDF-17AA-4417-A3CD-053C6CEF5C9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41AF2A9-A82D-45FB-ABDF-888412D3027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80EFC28C-7026-41F4-9693-2BDE991BE08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B3B88F4C-92F4-4BFF-904B-B678B44AD96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B2DD8869-8519-4371-A8C9-CF40EA2BA5E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BD6101C6-F44C-4360-9B36-68552404159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2AACFDD-ADC8-4CE3-870F-18B4F3F0A9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EE4EB91B-60C0-42CA-B33F-A7ADADDEBB5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E4B6C506-F488-4A0C-9D24-827C455C94F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6C1279A-9C5F-46C7-8384-3C3F6E619CD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BCF9D77-D2D7-4025-8E4F-870DD65A851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6048F73-5434-4077-9B81-0BC3AE4B94E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F4A3442A-E62B-4E4C-9F1A-09963E6F5FF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848F7DB-F45B-4635-A15F-06502CFF30C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2130448B-7B89-4035-A4E1-D2952634691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BEC001F9-8C65-4F62-A404-92F1AC3524A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2A70BF6-23A0-4D3A-BA37-12EF9CB3B3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9B714DE-DBAA-494B-8512-34B908315DD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FC529E14-1B1E-4AC6-A033-47655E6119F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D338207-EE46-4058-8E8A-C5D69A3726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D6A8AF5-CB5D-4F64-9EDD-F65BC9F0290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DC0FA31B-FF52-4323-86AF-A1167E96D6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47E1538-5495-49CC-9313-EAC561DFAEE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9813AF9-9868-4E73-983D-47B7A9CAFDF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4F3F3239-CB8C-4C5E-8A07-C35A0D1B0E7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CFA57B6E-8474-4B54-A904-CA6A8DC04BF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2FDB787-45D6-49E4-9145-1361F8EC54F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44FC2745-6EA7-483D-BB25-141D6926ADC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74C9489-C810-4D9F-AE11-910F2FA5A68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76F181F6-C46F-4AF3-9C0B-393F55409EE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CDC9376D-BA82-48E1-BC72-161A6F37094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E24A3832-5B2E-407C-8E7B-906FCDE0764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686DE88-4BC7-4567-AC23-18546FE5C7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372A26F-1EF2-4E45-B3EE-9C3E768C16A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AD4DA60D-FAAC-4FD5-9E3C-B029633E6BC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98AD330-E360-4689-AC3B-21CA3E259C5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DA0B39AA-8270-46FD-AC85-1903FE1BFF0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2A5CC493-8C1D-4784-9A62-3AFFF245BC8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183ED104-B414-4049-A4A4-99750747B75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27CCBDB6-5ED6-49BB-88DB-D99648A2E0E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DBD79B2-FD52-42C9-8E81-D8CC74DF91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42D7BD8-A8C7-4B84-B5FF-204156DB776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BBCF10A4-5D78-442C-829A-7F10194123E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D45A8EF7-7DF3-4470-B87C-DC98841AF77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C58FBCF9-2B10-4D7C-83EC-AE9E0434E01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4A95D5A1-7874-4D8E-9026-D475B93C64E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C2A950D-C7FE-4E9E-B38B-E5418F65C9A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65D3BF4-B23E-49DB-B82C-7F523AACF3C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E2A87F22-BD10-48D0-B18B-0F35D2735C8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D313D32F-1D43-464C-BA8C-EE9F29F8D3F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BF5A02A7-FF94-40DB-B6B9-DE91C088813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F17DDE3A-2F1D-4EF0-B176-05A518B45FD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7935FF42-169E-454E-9723-C31B968A1ED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7893D9A-3E09-4254-BA54-75619A3CE2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ED307575-380C-4C9F-AA97-E3A744AC31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489661B7-F4DC-4B80-8B16-C01DA5F96AB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7F83AD85-EA3C-4278-8804-3E17B0E177C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2C97002-4F25-442D-95EE-E664B2CD120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50C56D3C-BCEB-4CEA-9B4B-9FEC05597EF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7E318AF7-14E1-4A21-B212-23885937E6A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BF942835-09CC-4014-B728-8773E6E4802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193EB6DF-D1E2-4C96-86A8-DF4BD99B0A7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6157C177-B36F-4A82-B4E7-3EB13A75BD3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BD4EFBD9-6BFB-4F96-ADB6-0678A6BF3A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45C78FE-A140-403D-8693-8E7D498FD3B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2CE0996-0AFC-43F2-BA8D-C6EFEB9A80D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7BCE12AF-A091-4AD4-939E-09419B160C4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6FCE3A59-5A3C-4B42-95A9-28E2C634D02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E15B81BE-162D-4854-B6E4-231F67E6390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1FC49828-8145-4020-9618-BC33073505F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FFBBEF14-ADB6-4CE8-9608-1B2CB43FA86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E63459CC-391C-4027-8EC1-0A9D854E65D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5EC438AA-4B51-4024-8797-BA4057769B7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2AC8EE96-203B-4BEB-9363-F6C7EDAC143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CF33DB-FB0D-4256-AFF4-BB23B68EBD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9D98AA2C-717F-4545-B705-E8186DA822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46E7A6AC-C4AA-4F10-A682-5832DF7712B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3F2E6FE5-4782-4D06-B84E-BDB6FABF5E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D40E9D1A-0837-4D4B-9684-3950BC31530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9DFC622-48A2-4E22-A4BE-696AF5BFB39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FF73F7F3-A23A-4EED-BF9E-753BEFCCC9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E898401D-E5DB-48B4-8E5F-2B8F044E42B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C7A1A8D9-E7DF-489A-9F21-058A561B3A1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7B46E765-967D-4717-A097-CE27E734E18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8EBDF8B8-44AD-4B3D-AE71-28F7B54ABFA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3F7A711A-E06C-4547-8D2B-B9DC7973075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480E3D44-4151-46F9-84B1-03E46E8D31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6A22FFC-3A5A-40C2-A4DD-0E63AD430AB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EBDE5F44-800E-48F8-81D0-AED7F353C8A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B270684E-0BBD-4B8D-98A7-5A68C08E3F9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7A120761-BABF-466A-8E46-6EA8253B097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3C26AC88-D73A-4EC5-AB2E-BE246A17F2F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AA9704A6-53D1-4D4B-BE51-8A9DC966399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F01D2A6B-5995-4BFB-B2FF-67858D6241E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8DCC8122-032D-4485-A9DB-5EDD1B3636B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411A810-1041-48C8-B82E-59F5B317CE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DACE14AF-581F-4C2C-8ABB-06BDDAFC5C6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C0F1B694-1985-45FA-9785-5E0B3838283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C267198C-24ED-4666-9343-44A734DB333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BB1DD698-46BA-461E-90AC-F7953F03170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522DAFE5-77AB-43EF-88A0-6EE26CF359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7469B53E-8548-443A-8F04-A7D32818EBA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606DB675-6446-4486-B4E0-CC122F6A351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32101548-9514-48A1-A13D-55137C7A621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2F69D97-ADDF-4E05-A8BC-25BAE1BA943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824C33C4-9AB1-48EC-BFE9-F804393AC61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5A985480-A92E-44FB-A5BD-44A53AE57A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71F453A5-CBAB-494C-A6FB-B5CADC0E91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BC41E0D2-824C-45E2-9FDD-260E175AFD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21B9C023-72DC-481F-9D2E-E338BDA4A6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5F1182D1-3C3F-401D-8CB8-97F15094B1D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2442698D-2698-445E-B2CE-D23E087AE4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E74551DE-0BDB-4A9B-A398-05394537DA5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F5A371A2-7F53-4193-B2D9-0C57944D97C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EBC5539E-1D31-4577-B007-03B735BB17D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C4D93945-32AF-45F2-80E3-5C92F93962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A7596DC-BE0E-49A9-ACB9-A1F4C44463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F545D3C7-2C42-4BCD-A979-A1327B9B9C5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3E8A5FEF-6FAB-40E1-835C-DEBC406300F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A7EAB1FD-F2CC-437D-9BC3-3144F92BAC2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A9BD3EC9-89A1-41F1-88A6-14D16780005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475B1E1C-7B15-4B3F-8F42-9C728D14B9C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BEEA43E3-700D-47AF-87EB-0C8620671D8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434B1F80-78D6-4210-AE36-972A12E4BE5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AB0BAB59-667F-40FA-AFAE-52E5B5A4145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F1B8D62F-EC2D-414A-A506-92F05AA4E3D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17A48957-1A1E-4812-9F5C-4DE1FC72A48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88B53A91-027B-475A-AB7D-95F7E278FB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5D6801D8-892C-4FB5-8599-67A195476A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9D1E980B-A624-40F1-B6B7-B84C62F5C2B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C6DECFEA-38FE-443B-8722-AD9B6D65947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1A175D3D-E50E-4561-8276-94F3D105069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7F3C85FF-9D30-46CA-8A59-9CC35FF124F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285504C4-3284-4A7D-95D0-0D4AA97D364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E9666B92-871B-4BDF-880E-B689CD8E91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B26C1927-06F7-4108-9ADF-6D52DFAADE1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4FB67C43-294F-4AD6-B44F-5CE3FB92777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A0B5DB23-C55A-4508-8F8B-2CBC5645631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957C0194-8041-427F-AB82-CC7D165C83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5EE29029-97D6-4AEC-9F69-8AA518BEBC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85FF298D-92F0-48C1-A24C-C0BE4396B14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2E3E4128-5595-4E09-977C-A60325D5694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3023164-6B91-43A9-8210-90E2034C4AF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6F3A057C-8C08-4EB8-A776-439C9478B79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FABB1560-D2E2-4646-97AA-B960AD0DF7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B0369C-127D-4310-ADAB-C0961A13495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4781B19E-2B71-48C9-AEC0-494026E2B3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820CB8B5-5F9A-491F-B216-0703834D693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FAC415E2-9CED-49DB-8745-42681498FAF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721E434A-7EA8-478D-A2F8-D7B2384AFD4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4B47663F-5A99-42C4-B678-D6A7FBB7170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8B7ECF36-4AC0-4D3B-89F9-BE6799301D3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393E434-98C3-4962-B6BA-9A7FA2335E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B9B532F3-B0C9-413D-BB97-416D17673DE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F43987AB-61B5-45F9-B1FC-5064C2124BC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1AF4D8CE-63F7-4246-98DD-0266ADCF2DD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809D3ED5-B75E-454D-B762-4578C96B7CA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85F797A2-E78D-44A9-899D-B03B879054E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75484383-8E75-4860-A02C-824F5CEB506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37BF5BCF-1DD1-43B8-85B6-DCA35AA3E28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3567AB45-780A-4D0F-B411-8AD8DA1D866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542925</xdr:colOff>
      <xdr:row>9</xdr:row>
      <xdr:rowOff>47625</xdr:rowOff>
    </xdr:from>
    <xdr:ext cx="918498" cy="1143"/>
    <xdr:sp macro="" textlink="">
      <xdr:nvSpPr>
        <xdr:cNvPr id="218" name="AutoShape 133">
          <a:extLst>
            <a:ext uri="{FF2B5EF4-FFF2-40B4-BE49-F238E27FC236}">
              <a16:creationId xmlns:a16="http://schemas.microsoft.com/office/drawing/2014/main" id="{F6E66E3F-9F78-4930-9AD3-EFD3E58612E9}"/>
            </a:ext>
          </a:extLst>
        </xdr:cNvPr>
        <xdr:cNvSpPr>
          <a:spLocks noChangeAspect="1" noChangeArrowheads="1"/>
        </xdr:cNvSpPr>
      </xdr:nvSpPr>
      <xdr:spPr bwMode="auto">
        <a:xfrm>
          <a:off x="2765425" y="1677458"/>
          <a:ext cx="918498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18498" cy="1143"/>
    <xdr:sp macro="" textlink="">
      <xdr:nvSpPr>
        <xdr:cNvPr id="219" name="AutoShape 133">
          <a:extLst>
            <a:ext uri="{FF2B5EF4-FFF2-40B4-BE49-F238E27FC236}">
              <a16:creationId xmlns:a16="http://schemas.microsoft.com/office/drawing/2014/main" id="{938EDAB4-8D2D-43B8-ADEB-28ED8C29C188}"/>
            </a:ext>
          </a:extLst>
        </xdr:cNvPr>
        <xdr:cNvSpPr>
          <a:spLocks noChangeAspect="1" noChangeArrowheads="1"/>
        </xdr:cNvSpPr>
      </xdr:nvSpPr>
      <xdr:spPr bwMode="auto">
        <a:xfrm>
          <a:off x="2765425" y="1677458"/>
          <a:ext cx="918498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695326</xdr:colOff>
      <xdr:row>14</xdr:row>
      <xdr:rowOff>76201</xdr:rowOff>
    </xdr:from>
    <xdr:ext cx="2935599" cy="2273299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21493" y="2901951"/>
          <a:ext cx="2935599" cy="2273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457200</xdr:colOff>
      <xdr:row>14</xdr:row>
      <xdr:rowOff>0</xdr:rowOff>
    </xdr:from>
    <xdr:ext cx="2095500" cy="43815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867025" y="200025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 editAs="oneCell">
    <xdr:from>
      <xdr:col>9</xdr:col>
      <xdr:colOff>0</xdr:colOff>
      <xdr:row>14</xdr:row>
      <xdr:rowOff>0</xdr:rowOff>
    </xdr:from>
    <xdr:to>
      <xdr:col>9</xdr:col>
      <xdr:colOff>360</xdr:colOff>
      <xdr:row>14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14:cNvPr>
            <xdr14:cNvContentPartPr/>
          </xdr14:nvContentPartPr>
          <xdr14:nvPr macro=""/>
          <xdr14:xfrm>
            <a:off x="8267400" y="2361960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xdr14="http://schemas.microsoft.com/office/excel/2010/spreadsheetDrawing" xmlns:a16="http://schemas.microsoft.com/office/drawing/2014/main" xmlns="" id="{7040C955-CF16-4231-BE09-BCBC6502F0B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258760" y="2352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2381250" y="64484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6</xdr:col>
      <xdr:colOff>658020</xdr:colOff>
      <xdr:row>8</xdr:row>
      <xdr:rowOff>41201</xdr:rowOff>
    </xdr:from>
    <xdr:to>
      <xdr:col>9</xdr:col>
      <xdr:colOff>481968</xdr:colOff>
      <xdr:row>10</xdr:row>
      <xdr:rowOff>141851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568687" y="1745118"/>
          <a:ext cx="2660281" cy="502816"/>
        </a:xfrm>
        <a:prstGeom prst="rect">
          <a:avLst/>
        </a:prstGeom>
        <a:solidFill>
          <a:srgbClr val="C1003B"/>
        </a:solidFill>
        <a:ln w="22225" cmpd="sng">
          <a:solidFill>
            <a:srgbClr val="385D8A"/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 prst="relaxedInset"/>
          <a:bevelB w="152400" h="50800" prst="softRound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Our SOFTEST MOST LUXURIOUS </a:t>
          </a: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towel PERFECT for 4 and 5 Star properties</a:t>
          </a: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914650" y="212979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49</xdr:row>
      <xdr:rowOff>31750</xdr:rowOff>
    </xdr:from>
    <xdr:to>
      <xdr:col>6</xdr:col>
      <xdr:colOff>0</xdr:colOff>
      <xdr:row>50</xdr:row>
      <xdr:rowOff>10583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986616" y="23444200"/>
          <a:ext cx="2629959" cy="245533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2914650" y="212979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3</xdr:col>
      <xdr:colOff>243417</xdr:colOff>
      <xdr:row>49</xdr:row>
      <xdr:rowOff>11642</xdr:rowOff>
    </xdr:from>
    <xdr:to>
      <xdr:col>6</xdr:col>
      <xdr:colOff>609601</xdr:colOff>
      <xdr:row>50</xdr:row>
      <xdr:rowOff>11642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942167" y="10997142"/>
          <a:ext cx="2578101" cy="26458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176740</xdr:colOff>
      <xdr:row>56</xdr:row>
      <xdr:rowOff>142875</xdr:rowOff>
    </xdr:from>
    <xdr:to>
      <xdr:col>7</xdr:col>
      <xdr:colOff>486832</xdr:colOff>
      <xdr:row>58</xdr:row>
      <xdr:rowOff>45508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2102907" y="13213292"/>
          <a:ext cx="4289425" cy="452966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15" name="AutoShape 133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0</xdr:row>
      <xdr:rowOff>0</xdr:rowOff>
    </xdr:from>
    <xdr:to>
      <xdr:col>4</xdr:col>
      <xdr:colOff>77385</xdr:colOff>
      <xdr:row>0</xdr:row>
      <xdr:rowOff>1143</xdr:rowOff>
    </xdr:to>
    <xdr:sp macro="" textlink="">
      <xdr:nvSpPr>
        <xdr:cNvPr id="16" name="AutoShape 133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038475" y="0"/>
          <a:ext cx="82986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24788</xdr:colOff>
      <xdr:row>0</xdr:row>
      <xdr:rowOff>0</xdr:rowOff>
    </xdr:from>
    <xdr:to>
      <xdr:col>8</xdr:col>
      <xdr:colOff>641071</xdr:colOff>
      <xdr:row>7</xdr:row>
      <xdr:rowOff>154962</xdr:rowOff>
    </xdr:to>
    <xdr:pic>
      <xdr:nvPicPr>
        <xdr:cNvPr id="18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56121" y="0"/>
          <a:ext cx="6511200" cy="1657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2676525" y="102108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2676525" y="102108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2676525" y="102108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2676525" y="102108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2676525" y="102108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2676525" y="102108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2676525" y="102108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2676525" y="102108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2676525" y="102108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2676525" y="102108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2676525" y="102108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2676525" y="102108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2676525" y="102108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2676525" y="102108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2676525" y="102108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49</xdr:row>
      <xdr:rowOff>31750</xdr:rowOff>
    </xdr:from>
    <xdr:to>
      <xdr:col>6</xdr:col>
      <xdr:colOff>635000</xdr:colOff>
      <xdr:row>50</xdr:row>
      <xdr:rowOff>10583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3024716" y="12814300"/>
          <a:ext cx="2553759" cy="216958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2</xdr:col>
      <xdr:colOff>529166</xdr:colOff>
      <xdr:row>49</xdr:row>
      <xdr:rowOff>31750</xdr:rowOff>
    </xdr:from>
    <xdr:to>
      <xdr:col>6</xdr:col>
      <xdr:colOff>635000</xdr:colOff>
      <xdr:row>50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3024716" y="12814300"/>
          <a:ext cx="2553759" cy="206375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2</xdr:col>
      <xdr:colOff>529166</xdr:colOff>
      <xdr:row>49</xdr:row>
      <xdr:rowOff>31750</xdr:rowOff>
    </xdr:from>
    <xdr:to>
      <xdr:col>6</xdr:col>
      <xdr:colOff>635000</xdr:colOff>
      <xdr:row>50</xdr:row>
      <xdr:rowOff>10583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3024716" y="12814300"/>
          <a:ext cx="2553759" cy="216958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6</xdr:col>
      <xdr:colOff>658020</xdr:colOff>
      <xdr:row>8</xdr:row>
      <xdr:rowOff>41201</xdr:rowOff>
    </xdr:from>
    <xdr:to>
      <xdr:col>9</xdr:col>
      <xdr:colOff>481968</xdr:colOff>
      <xdr:row>10</xdr:row>
      <xdr:rowOff>141851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C4D5CE6-7D66-420D-A63D-11B9193332DA}"/>
            </a:ext>
          </a:extLst>
        </xdr:cNvPr>
        <xdr:cNvSpPr txBox="1"/>
      </xdr:nvSpPr>
      <xdr:spPr>
        <a:xfrm>
          <a:off x="5553870" y="1669976"/>
          <a:ext cx="2662398" cy="481650"/>
        </a:xfrm>
        <a:prstGeom prst="rect">
          <a:avLst/>
        </a:prstGeom>
        <a:solidFill>
          <a:srgbClr val="C1003B"/>
        </a:solidFill>
        <a:ln w="22225" cmpd="sng">
          <a:solidFill>
            <a:srgbClr val="385D8A"/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 prst="relaxedInset"/>
          <a:bevelB w="152400" h="50800" prst="softRound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Our SOFTEST MOST LUXURIOUS </a:t>
          </a: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towel PERFECT for 4 and 5 Star properties</a:t>
          </a: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56F6CC76-D801-401B-958C-8F7B203B82B1}"/>
            </a:ext>
          </a:extLst>
        </xdr:cNvPr>
        <xdr:cNvSpPr>
          <a:spLocks noChangeAspect="1" noChangeArrowheads="1"/>
        </xdr:cNvSpPr>
      </xdr:nvSpPr>
      <xdr:spPr bwMode="auto">
        <a:xfrm>
          <a:off x="2466975" y="1676400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6</xdr:col>
      <xdr:colOff>658020</xdr:colOff>
      <xdr:row>8</xdr:row>
      <xdr:rowOff>41201</xdr:rowOff>
    </xdr:from>
    <xdr:to>
      <xdr:col>9</xdr:col>
      <xdr:colOff>481968</xdr:colOff>
      <xdr:row>10</xdr:row>
      <xdr:rowOff>141851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633ACE6-8A0A-44A1-A7A9-CD29B9DCB692}"/>
            </a:ext>
          </a:extLst>
        </xdr:cNvPr>
        <xdr:cNvSpPr txBox="1"/>
      </xdr:nvSpPr>
      <xdr:spPr>
        <a:xfrm>
          <a:off x="5553870" y="1669976"/>
          <a:ext cx="2662398" cy="481650"/>
        </a:xfrm>
        <a:prstGeom prst="rect">
          <a:avLst/>
        </a:prstGeom>
        <a:solidFill>
          <a:srgbClr val="C1003B"/>
        </a:solidFill>
        <a:ln w="22225" cmpd="sng">
          <a:solidFill>
            <a:srgbClr val="385D8A"/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 prst="relaxedInset"/>
          <a:bevelB w="152400" h="50800" prst="softRound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Our SOFTEST MOST LUXURIOUS </a:t>
          </a: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towel PERFECT for 4 and 5 Star properties</a:t>
          </a: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42" name="AutoShape 133">
          <a:extLst>
            <a:ext uri="{FF2B5EF4-FFF2-40B4-BE49-F238E27FC236}">
              <a16:creationId xmlns:a16="http://schemas.microsoft.com/office/drawing/2014/main" id="{946F902D-AD4F-4FBC-B3D8-DB7EA63E9ACF}"/>
            </a:ext>
          </a:extLst>
        </xdr:cNvPr>
        <xdr:cNvSpPr>
          <a:spLocks noChangeAspect="1" noChangeArrowheads="1"/>
        </xdr:cNvSpPr>
      </xdr:nvSpPr>
      <xdr:spPr bwMode="auto">
        <a:xfrm>
          <a:off x="2466975" y="1676400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3</xdr:col>
      <xdr:colOff>687781</xdr:colOff>
      <xdr:row>8</xdr:row>
      <xdr:rowOff>48768</xdr:rowOff>
    </xdr:to>
    <xdr:sp macro="" textlink="">
      <xdr:nvSpPr>
        <xdr:cNvPr id="43" name="AutoShape 133">
          <a:extLst>
            <a:ext uri="{FF2B5EF4-FFF2-40B4-BE49-F238E27FC236}">
              <a16:creationId xmlns:a16="http://schemas.microsoft.com/office/drawing/2014/main" id="{F5360C52-8CE7-48E8-A2D5-686E302FC193}"/>
            </a:ext>
          </a:extLst>
        </xdr:cNvPr>
        <xdr:cNvSpPr>
          <a:spLocks noChangeAspect="1" noChangeArrowheads="1"/>
        </xdr:cNvSpPr>
      </xdr:nvSpPr>
      <xdr:spPr bwMode="auto">
        <a:xfrm>
          <a:off x="2466975" y="1676400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03F9F3D-B21D-4952-9EA0-A8D77119E8C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CA065E0-F05C-4D04-9143-616C4AE3117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EB47399-3D67-4559-A30B-0B77D9AE12E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549DD79-4E6B-4556-8BCE-4BABB2910F5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A1B9CF1-087E-4DB4-99A1-D5F1A72BCEF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BC9CD2B-E628-4C32-882B-06FCF93D1E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45C1C07-0C7F-48CD-BB17-6BA0EA5E8DB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2EDF7AD-CDBC-4FF1-B491-F2E965F9DD5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2B557EB-809D-4E63-B1FF-D1440D6A94F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508E9C4-95B4-4140-B841-C2CC79D75E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8FFB0B0-B507-4F4D-9A34-B28194B323B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994716D2-774E-406F-BFAE-D639BE69AF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A07054F-322C-42D4-BE66-A78CF72070C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CF707838-CC0F-4873-B39A-D03D77D26D5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C9C4807-394C-49C0-A955-DA4244E931B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18101ED-F0E9-4A84-9742-19A60C29C6E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177EBF9-B2A4-4B24-8F48-27A3E59BFEA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53C6AC2-22CB-4BAF-BD4D-21EEDD8C715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10C4380-0739-45B1-A0E2-F870379399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E0EDE629-E88B-4284-B6A8-57E4BDB40DB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3FCBD20E-4392-4602-91FF-427CA4D9C81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9570DDD6-B0B7-4A00-8293-A73BB870B6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C23C5720-0D7C-4B1A-A329-3B2661ED76D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CE500A8-3F9B-455C-8A76-920E5CDD7DE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D3E8EF3-D4DA-4EEF-BFBE-3C25DFE217E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CDE1FB32-16A0-47CE-BF12-FBDEBE9CDC2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8AEFDD6-0B8D-4648-BA87-D9096868691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8291598D-18CA-494E-84A9-460C857C89C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B6A9B29-D341-4D22-A169-FC11FC8553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C623400-22F7-4704-AD37-D5A325CCE54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FEA8B3F-73CF-47E0-895B-47092359282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4554E9B0-3B33-45D2-8EEE-387A81B329A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5C7717F-181D-48EF-BB49-EF3A9592DA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4441078-A8EF-4D92-86E8-AE26BC9A92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BB47A53-A8BD-42AC-BF32-1ADEACE836D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444410D-345A-4824-8060-8EA991B5EA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9DBBA93-A698-4854-AD55-E32324A68F4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A53BEE9-D43B-48C9-8081-0340F6CA8A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81967AE-012E-4B1A-B3D2-7226A12FB55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2D123569-692A-4B42-82C0-C6517411836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3073783-6B2B-4520-8645-F5D04D43C24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B87CD042-A449-4ECC-8057-5BC3A5E9545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F5A9829-DC63-4557-9B55-9CC4A08F959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C3E97AA5-4566-479D-944C-3DC0BDF6811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EEBE91A-5CE6-44CE-8021-7C4A5B7EEF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B6C7E27-0C70-4A26-8C25-87DFBA03335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A5A9BFA1-3FBD-4981-8B8B-49EA8F3F08B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FE80229A-253A-4837-B5E0-781C5A07C47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66D80DA2-31E5-424F-A6CF-6A8A897F515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1144AE19-57D8-4047-AE33-5B80223722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B68E0419-A732-4F60-A264-8E1348E652B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B1E050B-E082-4F73-839E-41DA0313546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128BD7E9-703D-4D4B-B82F-E9A3B95080C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47CB111-5074-4BE5-B55D-1D3ABC19B6C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50E03C75-53D9-477A-B9E2-06707571A2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AC23A183-F169-441E-8335-90D9523D23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342E593-44CF-479B-BCBE-8B17E6D1E21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589CD53-62C9-4E9A-A366-734A9FADEC7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D31F0D0-792F-4E1E-BE8D-E66C7B60A68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3D20C768-42DB-4570-8EF7-DB2BD5BDE2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DC67B20-D97C-433A-AB41-4B40A2AA159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00DE817-446C-4A1C-A977-C73E25E3FA1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26CE2786-8318-4F0E-8F6D-6B18635250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F904773-EE09-4798-8B5E-BD5545F6A2D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BE935D8B-09BA-4EA6-BF12-20A621FFAD3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2FD2991-1C9E-4954-9516-315C2F37C81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F9B93F91-6EDB-466B-8A1A-2E6704DF14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33AE30AF-5697-434F-A0EE-58BB68A7F04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4C15A339-F6CD-4D64-B5F6-C3886A2A22E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5E1D6DB3-E169-477F-9940-BF56077A26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4AD066B5-EB5F-4DF8-864A-560746F1847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436CFC2E-CB9B-418F-BA4D-CC44BFF7327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E7173586-3702-4E51-8CD3-B7D57A4AF00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2D661082-4801-4303-8044-E2D40BB59D6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11702045-2A34-4558-8A1F-3ACD1037D0E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6399EA93-1530-4AD6-BB06-69F6F72D2FC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12881D6C-84F8-4C10-AA8E-BDD93ADA3E3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588D5F33-E71C-46F3-BD97-1C871780A07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80E47268-37D3-4023-9897-2B2819E516D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ED2D9FD9-9CC9-454D-BAEA-49438784B53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29B9DD5F-BD1C-452E-B34C-E59149DDFC0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6CF4C627-3780-4F83-AC79-8C502E6D82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73E36E57-E548-4E7F-8D1F-480C20BF1D7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DF790453-F3A1-4C1F-834F-16D4CA2B3C3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27DBD6B1-FBD7-42AE-B2C8-A3C4EB264E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599D5F86-BCC1-4D80-B9E9-3FFE34DFDE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2C8FCCEE-32D3-4D4B-AF79-AFF8491BD78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5E8AD6FA-441C-49E5-A762-43A5EAFFA57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E3385EE6-6854-4F6B-8CFD-37E9A62B96D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D3393448-46AB-437D-9768-F5DA6CF0259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28497CE0-A5A4-4DAC-8388-FF0C964579D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B3BCF7F0-62D0-40E0-9CCD-E26EE19F580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B6D8622D-4751-4CF1-9B02-062857E4CA3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9D2446F4-BF50-45F5-A5C3-598531FF822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A9EF066-6673-4CF2-A2B5-40A6E0AA95A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3ECBCB23-F8B3-4003-AF9C-6933C111DF5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41ED9A9C-8F98-4E76-A9CF-04143919C45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E4C0098E-00D4-473E-91FF-D8DFCB4282B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DC1B0F15-EFD5-415B-9C07-CC09C87275D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FCE88E82-9863-4BD2-B4B6-3E6D294B940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9221A587-2320-4AC1-9D9D-4B33EA19576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406AD711-1E32-4A43-B3E8-CCA6CE6658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D54FDFCD-03F9-4FC2-B0CC-0F01B01F276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350D8EE3-E0B8-4FEB-8DAF-A28BCC2876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C1DE0775-783D-49C7-93C0-666711CA45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DC50BF5C-B2D3-4628-9AA7-5AABD354F05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B593983B-4D1B-47E0-B431-BCDA2CD0781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C4420B4C-178C-4965-A593-7A67F1C76BC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DEAFC64F-F68E-44BE-8F19-F8FDBE265D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E46FAA85-06B7-4301-9B79-A08E19D8780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34FCEA3E-D8AB-48EA-ACF3-1076076EFB7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52690B33-5F7A-4A49-ADD9-F57BAD55240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CECC2DA9-EBBC-410F-9ED9-4F2DF978B58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642031F6-4A8F-444C-9C74-E5AA99CDEE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1321FFC5-7471-480D-91BD-2EDBF02E0D9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589C408B-B879-4B43-8EA1-FF817C6D97E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21134C0C-5175-4B6B-9ACD-2E31F01FD18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B935C623-85B2-4B42-A48D-0F334BE328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AF3FFB3-9AFE-441E-A99B-442E868CA06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B8ADE06-2F59-4C98-AFE0-69C26AFC513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E9F65723-815B-401D-BC09-69A2EA4C478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78D396B-86F1-4748-BAAB-A089E8AF0DA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843A425-346E-40CE-A8A1-2B29314FBE7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6F440838-7B47-477D-AA16-61E343CB396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527EF68-CDE5-4C06-92F4-0D35522D6FB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BF3C9102-37EC-4205-81E5-93F1BB4AD3A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AA3103E2-E56B-421D-B339-C04271A1EFE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97C0BB86-F8B3-498F-A19D-6D439BBD3CD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6FD97514-F377-4C8D-A08D-CC0112ADCE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1D1670BA-D240-4CD3-9D67-9BC517F63CC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3C7A750A-F269-4CDB-8328-EB2FC30501E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D5DA7E5-6BA8-40E3-9F9B-69D1C5E260A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56C97B7E-1EDB-4E58-A1BF-D80848994CB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31D38EBB-F89C-422D-904A-EFEA9DA125A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C0A12643-5543-46D1-B810-3508DFE3442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119EF6E0-8D89-4E9D-A089-A4A55C94FA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A68B3482-6082-44EF-AB3A-2DC630D700A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5EB6AD1B-5E69-47C1-B507-7D0DF0BB0F6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E5C3E78B-207A-4C14-86F3-5588F461C85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68DF1746-A309-4918-88EC-31E49160B6D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D37FB042-FC29-445E-9E8C-230B0BDF5B9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D71B0315-EDFA-4C3D-83BB-9CF90CB3408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A4F923D5-2DA5-4F2C-9E0F-FCD9D32851E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48104B5D-F1D5-4CA6-9B13-CA2EDC8005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C5B9FB80-5FA6-4D01-8D11-975C61371EE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9D33E262-45BC-4132-AB94-588C3F483FB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CD98B4F5-08CC-48BD-8C16-9F5F15E976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AEFD4E61-2171-4347-BA5E-B3066ED51F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EBBA6D6F-9D92-49CA-9050-B4218F5CBD4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FCED7F8C-C11E-4F1B-BC4F-C6D0B545E43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788E7981-A3EE-4226-97BA-96C9D098853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E07850E-BBF8-4102-8B80-1C5B26C8F1C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296FA882-2D6F-4592-B0AD-DA8E1C89342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34A42E11-2435-412E-82DD-1DB1146339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8A3192E6-6CB7-4589-B61F-0E19312242F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5329AC5C-CD43-4136-8AEA-4B12585E569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2FBFBA26-AA2D-4BA5-9E6F-2F021EC992B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9035F6AE-35AB-4D36-94EC-57F4F1351B5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DA5F742F-DC85-49D8-A9A8-A92444FBC03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F502EA06-E5CC-40AF-939E-74BBB61A354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5C6BB4A3-0A59-4C38-BBB3-18C8AED36A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4BB114E3-6A81-48D4-9F0F-19DF2729B6F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29B04E39-D55D-4BAF-A4F9-B7094500D67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67F218F7-96C5-4F3C-BC71-7A424AA2286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D638A415-0C00-4C83-8695-BFCF27C9314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3C4A0F5A-8E31-46B7-A764-D33E8D8CEEA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870B31A-1A54-4D2B-9597-DD22636553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3055C8E1-3202-4710-A747-20A054C967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11C458E1-A9D6-49D6-A293-E0707345B8C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CD005BFE-A5E5-4EC3-A851-8736DABA343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19F4D67C-6E93-4A11-AF03-F591C98BABD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F4D3B712-9240-4E46-B233-1892276AC16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6A4F670A-C687-4CB8-B196-7AA67BD602F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567016D3-A409-41FA-94B7-875021414AE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E2BDDD94-63E0-415F-87D9-CB91124E534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39FB60EB-23AB-469A-847A-196C822470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C765710A-DC82-4AF6-8270-1DC532945E9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E4181EDD-2483-4BAC-9411-A49F19BB1D8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1D23B5E3-F603-427B-8946-3179228008A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512248B5-4DCC-4BDB-A946-C5B906CDE01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41</xdr:row>
      <xdr:rowOff>47625</xdr:rowOff>
    </xdr:from>
    <xdr:ext cx="2095500" cy="43815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66FD6C23-C34D-452F-880C-6AA9CFB5ABE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542925</xdr:colOff>
      <xdr:row>9</xdr:row>
      <xdr:rowOff>47625</xdr:rowOff>
    </xdr:from>
    <xdr:ext cx="917439" cy="1143"/>
    <xdr:sp macro="" textlink="">
      <xdr:nvSpPr>
        <xdr:cNvPr id="236" name="AutoShape 133">
          <a:extLst>
            <a:ext uri="{FF2B5EF4-FFF2-40B4-BE49-F238E27FC236}">
              <a16:creationId xmlns:a16="http://schemas.microsoft.com/office/drawing/2014/main" id="{8063C2B9-4AD6-419D-BE80-4642A17DC58E}"/>
            </a:ext>
          </a:extLst>
        </xdr:cNvPr>
        <xdr:cNvSpPr>
          <a:spLocks noChangeAspect="1" noChangeArrowheads="1"/>
        </xdr:cNvSpPr>
      </xdr:nvSpPr>
      <xdr:spPr bwMode="auto">
        <a:xfrm>
          <a:off x="2469092" y="1677458"/>
          <a:ext cx="917439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17439" cy="1143"/>
    <xdr:sp macro="" textlink="">
      <xdr:nvSpPr>
        <xdr:cNvPr id="237" name="AutoShape 133">
          <a:extLst>
            <a:ext uri="{FF2B5EF4-FFF2-40B4-BE49-F238E27FC236}">
              <a16:creationId xmlns:a16="http://schemas.microsoft.com/office/drawing/2014/main" id="{91E70123-E5D4-4988-AC1C-F37E459741D4}"/>
            </a:ext>
          </a:extLst>
        </xdr:cNvPr>
        <xdr:cNvSpPr>
          <a:spLocks noChangeAspect="1" noChangeArrowheads="1"/>
        </xdr:cNvSpPr>
      </xdr:nvSpPr>
      <xdr:spPr bwMode="auto">
        <a:xfrm>
          <a:off x="2469092" y="1677458"/>
          <a:ext cx="917439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2" name="AutoShape 13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762125" y="1571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676400" y="21002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113</xdr:row>
      <xdr:rowOff>31750</xdr:rowOff>
    </xdr:from>
    <xdr:to>
      <xdr:col>6</xdr:col>
      <xdr:colOff>635000</xdr:colOff>
      <xdr:row>114</xdr:row>
      <xdr:rowOff>10583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3122083" y="24024167"/>
          <a:ext cx="2730500" cy="243416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2</xdr:col>
      <xdr:colOff>635000</xdr:colOff>
      <xdr:row>113</xdr:row>
      <xdr:rowOff>10584</xdr:rowOff>
    </xdr:from>
    <xdr:to>
      <xdr:col>6</xdr:col>
      <xdr:colOff>814917</xdr:colOff>
      <xdr:row>114</xdr:row>
      <xdr:rowOff>10584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130550" y="23489709"/>
          <a:ext cx="2627842" cy="2667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3048000" y="21945600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920750</xdr:colOff>
      <xdr:row>121</xdr:row>
      <xdr:rowOff>171450</xdr:rowOff>
    </xdr:from>
    <xdr:to>
      <xdr:col>7</xdr:col>
      <xdr:colOff>656167</xdr:colOff>
      <xdr:row>123</xdr:row>
      <xdr:rowOff>74083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854200" y="25536525"/>
          <a:ext cx="4897967" cy="35983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542925</xdr:colOff>
      <xdr:row>0</xdr:row>
      <xdr:rowOff>0</xdr:rowOff>
    </xdr:from>
    <xdr:to>
      <xdr:col>4</xdr:col>
      <xdr:colOff>77385</xdr:colOff>
      <xdr:row>0</xdr:row>
      <xdr:rowOff>1143</xdr:rowOff>
    </xdr:to>
    <xdr:sp macro="" textlink="">
      <xdr:nvSpPr>
        <xdr:cNvPr id="14" name="AutoShape 13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038475" y="0"/>
          <a:ext cx="82986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180975</xdr:colOff>
      <xdr:row>0</xdr:row>
      <xdr:rowOff>0</xdr:rowOff>
    </xdr:from>
    <xdr:to>
      <xdr:col>8</xdr:col>
      <xdr:colOff>600075</xdr:colOff>
      <xdr:row>7</xdr:row>
      <xdr:rowOff>123825</xdr:rowOff>
    </xdr:to>
    <xdr:pic>
      <xdr:nvPicPr>
        <xdr:cNvPr id="15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2525" y="0"/>
          <a:ext cx="6496050" cy="1638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6</xdr:col>
      <xdr:colOff>1047751</xdr:colOff>
      <xdr:row>6</xdr:row>
      <xdr:rowOff>148166</xdr:rowOff>
    </xdr:from>
    <xdr:to>
      <xdr:col>9</xdr:col>
      <xdr:colOff>582084</xdr:colOff>
      <xdr:row>10</xdr:row>
      <xdr:rowOff>148167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6000751" y="1471083"/>
          <a:ext cx="2603500" cy="804334"/>
        </a:xfrm>
        <a:prstGeom prst="rect">
          <a:avLst/>
        </a:prstGeom>
        <a:solidFill>
          <a:srgbClr val="FFD85B"/>
        </a:solidFill>
        <a:ln w="22225" cmpd="sng">
          <a:solidFill>
            <a:srgbClr val="385D8A"/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 prst="relaxedInset"/>
          <a:bevelB w="152400" h="50800" prst="softRound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The KING OF VALUE</a:t>
          </a:r>
        </a:p>
        <a:p>
          <a:pPr algn="ctr"/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American-made</a:t>
          </a:r>
          <a:r>
            <a:rPr lang="en-US" sz="1050" b="1" baseline="0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Percale</a:t>
          </a:r>
        </a:p>
        <a:p>
          <a:pPr algn="ctr"/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heavier &amp; more</a:t>
          </a:r>
          <a:r>
            <a:rPr lang="en-US" sz="1050" b="1" baseline="0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durable than imports</a:t>
          </a:r>
          <a:endParaRPr lang="en-US" sz="1050" b="1">
            <a:solidFill>
              <a:schemeClr val="tx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5" name="AutoShape 133">
          <a:extLst>
            <a:ext uri="{FF2B5EF4-FFF2-40B4-BE49-F238E27FC236}">
              <a16:creationId xmlns:a16="http://schemas.microsoft.com/office/drawing/2014/main" id="{2307808B-C20B-47F7-8AB4-F927BADF2877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6" name="AutoShape 133">
          <a:extLst>
            <a:ext uri="{FF2B5EF4-FFF2-40B4-BE49-F238E27FC236}">
              <a16:creationId xmlns:a16="http://schemas.microsoft.com/office/drawing/2014/main" id="{16F0780F-5F62-4476-A18C-942567498C43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8</xdr:col>
      <xdr:colOff>902759</xdr:colOff>
      <xdr:row>8</xdr:row>
      <xdr:rowOff>132291</xdr:rowOff>
    </xdr:from>
    <xdr:to>
      <xdr:col>10</xdr:col>
      <xdr:colOff>15740</xdr:colOff>
      <xdr:row>8</xdr:row>
      <xdr:rowOff>133434</xdr:rowOff>
    </xdr:to>
    <xdr:sp macro="" textlink="">
      <xdr:nvSpPr>
        <xdr:cNvPr id="37" name="AutoShape 133">
          <a:extLst>
            <a:ext uri="{FF2B5EF4-FFF2-40B4-BE49-F238E27FC236}">
              <a16:creationId xmlns:a16="http://schemas.microsoft.com/office/drawing/2014/main" id="{B9D45E81-7BE9-4492-8297-C96CA3511849}"/>
            </a:ext>
          </a:extLst>
        </xdr:cNvPr>
        <xdr:cNvSpPr>
          <a:spLocks noChangeAspect="1" noChangeArrowheads="1"/>
        </xdr:cNvSpPr>
      </xdr:nvSpPr>
      <xdr:spPr bwMode="auto">
        <a:xfrm>
          <a:off x="7951259" y="1846791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A5055AE-3188-464E-AE42-FA6976B15F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BB550E9-716B-4EFA-A686-074F3D6888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139CB55-E07D-4AA3-876F-AAE334EEE4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E7E55B6-B0A6-4A40-92BB-9198280BA3F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C66817E-B499-4C57-98A3-AF5957A9E49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37027F6B-9354-402F-A717-8CAA963C696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B2CDFFF-213F-4424-87E6-9DAF7636BA2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B2C6C7A-D515-48EA-BC4C-7D754D81572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E3FD2202-C6CF-4379-AD20-04517E73DA8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686A75A-A8F1-47A0-880F-7A0B785DC74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22A3832-FDA1-4A60-8C6B-4283D21B285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166356F-66A1-414E-AA00-BF02B54E864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37CA3A1A-2E5C-4538-B5AF-1BCC91B5F75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6589A11F-0BD7-464F-B549-83CB1CB4CF4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EB71B235-DAD4-4460-AD8E-894B058E73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906E1616-0394-4C41-A19F-01252114F6E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39A13F83-00AB-4197-B6BF-9FDB9E4F8A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AE06F9C-DDBD-47DE-BD81-882D0F197AF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62AEBAF4-E81C-48F0-A9A2-3334211719D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596C915C-6B89-4E4E-BDC1-6050DA1D416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170EFDA-D276-4702-B066-0E718EBC3D4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E2C66ED0-0DD1-4818-90DB-E74FA3DBE5F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5BDD474-C18F-49F9-A269-C9E025768C2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77C48F32-B4AA-4A94-8D6C-6A305BC4C6F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5D52737-6571-41B3-BA3B-858D35E8985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8BC0E854-CA22-486B-9A67-6B855966B7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9C19423C-C648-47A8-9482-A94EC5428C2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A95700C-E58F-43F5-AE0C-EA8F9D86A15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C8F9AF79-1999-4D7B-BBD4-D83E5D77701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6601C46B-764C-4FFB-B46B-A936DC1CB7A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EDD6A260-54B0-4A6A-97C6-B78757F86F5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C1717100-0E99-45E3-A00A-2929119E2BC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9DA214B-FBEB-49E8-8951-7FDB48255CB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21C87EA-2276-4BCA-8FF4-CA491FE930B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321BB475-7E04-4BB2-ACE7-0D6199C8C2B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C2E0110A-F2F0-4828-9439-AEDFC975998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7F4EE8C5-49CD-4EB5-96E3-C1B942F3D30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CAFAE726-8152-4798-A9CD-A958A92DAA1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C4C10EF-886E-487F-8B8C-026CB86A4FC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3662FB74-EBDF-4BCD-8A3D-54F0DE8B08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99C956D-872B-45F1-8E87-2F44144A785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53DAB57-A28A-4806-B2E1-79BF1E5A44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1861D834-7EE2-45FD-9B11-547F85963E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436ED59F-74B8-465A-8B9B-E09A248483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69191CA0-DCCD-46E9-B119-24086A315E6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D3478D37-B6CC-41AB-9BAE-E726459314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2ECBF7E-1805-4F0D-95F1-5472B7E8F2D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9CA27A4-9630-4BCC-A167-23A178C8CBE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C6BA7A2B-6BA9-4A5F-A251-80036B3733C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FCB394ED-36EC-41AB-B12F-AFD99B97C4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481BB865-8F74-4110-9E77-B1728104779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3FCD2B3-F835-4912-8615-A0FBFC89305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3A2D78D3-5054-4B7F-A370-243F3C649E5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BF254872-8F20-4A2A-8AE9-02CAA31794B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78B57FE-C40E-410F-9EEB-C736DEE90E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B438DABF-33FD-4D73-B9EE-B99FB28DCCC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41E9296-9B52-4B89-B4CE-D3884921758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82E8396-F233-48F3-9264-6BF0C8BCBC9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129D7D0-407A-43BC-94BD-1695B4BED20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4AD697DD-333B-499B-B401-0B805DE4759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D612FAED-DAA8-4A35-9C1B-5F4A8E0F14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95C2EFE4-A64F-4D9E-9D87-DC2D79E3786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783571F1-B873-49C9-9771-6F8D3A2372C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01700CA-7C06-417D-98DA-3412BD25B57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9FEEAE9-38B5-4AB2-9A71-1F97BE9096D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A2FCA24-B5D4-44DE-948C-6D3450EFA5D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95CF1C9E-C284-40DC-AEDC-79BFFA3B27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512D561D-F542-4189-A1B4-7BB4C820937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6FA8E83C-73AE-4043-B0E4-572BDC2483F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B8FE538-2EDE-4791-8407-0E28AB6379D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8E76B27E-FD11-4875-8564-D2A9EBADD56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1D38A4FD-7B7D-49A2-AF22-06C0DD0891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83F1F653-5622-41F0-9FCD-F435C20B696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FC0AF5FC-578E-4BEE-B774-DF3B173953D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D92E4AA-6683-4FA3-A32A-D6E4E1F8AD3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8B629E40-839E-4E1B-BF0A-D88D5683E59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F9AABCE7-6EF9-4532-BBA1-31A6487074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33743AA4-3E86-4C70-984E-F468B407F83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C5AE0A10-CA93-4D33-BF02-C85C0F3275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1FAF0A2F-EAF6-49C1-BEDD-C8D0AE1FD39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D8BCEF22-A549-452E-A6F9-F1E25B41538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39855ECB-D4BC-4E83-8AB1-427EEE0E1D9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5EA9DD64-3D3D-4591-BEC1-C8F32AA34D0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FB65DBA9-1861-49C5-A1C4-84EE3EBEFDA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F9531F3E-AB8B-46B9-B434-91D4693454D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40A52A5B-EE7E-4356-9485-43A3FC2D7D9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DACE2875-2E1E-4FBC-8D69-6E1E1BBDCFD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4247584C-BFC2-4635-A72D-9F424D80A3A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B293F069-A5EA-40A1-AB39-A3D7B4FECF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601F3AF5-18D6-40F0-9E4D-84318A26038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5ED4CED3-DCFD-4B41-8D21-17689F1C02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45A45998-54FA-49D0-9FF5-D59B189B2AF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D093ABE4-08B1-41EF-8E99-E0379AC041B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3F65DB9-13C7-4239-99CF-049631565A2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795E6BEC-6FDC-4C0B-B923-6C51284E534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D8DE9FEF-0C3A-46C3-8CB4-E29735CA91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431C9E98-DFD3-476D-9376-351085F16A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19B76C6C-B0EF-4454-9579-4762E67F296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E101F310-21CF-4DED-89C2-995C5476315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787C47CA-CC09-4F44-932C-0E4B6A47D57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66D24515-E44E-4A80-85E2-E802F2FDBE7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D652E5F1-6D70-43DD-ABC1-7404789741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ADBD2391-8FA8-4DD8-9A5D-92CD9FE2F33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F3824ED-1F6C-4600-BBD8-30668327098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4E6B3235-9271-4D65-948C-D2F5BACE9D3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2D78D351-7067-4BC6-B858-DB20C4D227A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845562BA-199A-4879-ACC8-AAB43012E21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9B5CA719-101B-46E4-BB53-B4D2B497159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ED6747C2-65DC-44A1-9A8B-52DE945FFC5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4837200-2B65-4E7D-B265-BB9D2DA9336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F32ABF0-59D5-40B1-B323-BD744FEED0B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CB932B5A-F4ED-42B1-B973-C14C597F97B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752AF041-7E24-481D-BD47-655F68B496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8B08FC70-6A2C-458E-AC62-04BD3DD0951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5110B766-3761-4981-8BCD-2E036914978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E6111131-992F-4292-92BE-3BC8AACEED6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6D577037-BA68-488E-8D48-CEF2C1B51C3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60C1F9EA-7DCB-4F95-A8D6-9DDEE4E7A49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C2300E4-088A-4361-BA75-B8002B81342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488EF721-3936-468D-9722-4685AEE072E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E6C826B5-6C74-4338-8BE0-E30648EF5D1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F26CAE05-F5E6-4199-99D5-A7EFF6E5B47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442329B4-9479-42E8-954F-F441EE87E4D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49AB2039-C4DC-4F5E-B666-B1C1578ADAC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468F7E2A-5CA0-4398-BB7C-26425731973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EA6E3860-D23E-4873-BA8E-2B56DDA2B50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888D2010-29DC-410B-B021-165E6A46E0E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C5DE9B1C-48FB-4E9F-993E-0BE57B9AA0F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DF7371A6-751E-4C18-AB1F-A0F2A911506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B6CE146E-C651-4EC2-8F3C-1F613AEAD9D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200C5EA4-5274-444F-BC37-6DCE097D711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3059E14-C029-45D2-A333-1346B57BD56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14298D03-547C-446E-A17D-C677B886986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BEAA1372-77E1-4A60-B089-7265E66121E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2E5FB61-F34C-4F20-8C84-8CBA8F0AD80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ED1DE8F9-35A9-40E5-8972-7926D2C1F8C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9FD6D6C5-3CFF-471C-A69E-B2CB11C212F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D92DA03E-C12E-4B45-98DC-D6CA844AF4B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34AC615E-FC6F-4B35-999B-65EE764F19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DC1D199F-92E4-4441-9485-D374DA6A1F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2DD3B5B1-17CA-40A0-8ADA-4206775B01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D8332082-6C29-47FC-9FB9-1EAE7F811C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C3B49C85-93B3-4B70-80D8-E24E93AA754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EFCDD847-F630-4D88-92BB-72409E768F1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97FDDFCF-9FC8-4043-A2B2-22B3FCA9A61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CFA6F665-F572-4A2E-AB03-DCB103D5985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763A2D72-CC1C-47B9-9062-F910660C54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26D9015C-CFE7-42AE-A892-C7A22D2E10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65EB5654-9BE1-4B10-8B80-30C90FC9F8F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F1BEAF4A-AF76-4100-9F32-A139F8A17B9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CF11A455-F047-45B0-BEAA-0D9165B221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1938A078-533B-414D-AE50-1D0D666DBB8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628D19A3-0C78-47E5-97B4-323851A10D3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456D7B85-0AD3-4922-9FBD-6414A7F4786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563E7D83-4B9E-422B-9007-B1CD770FF08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98DB773D-3F1F-4EFC-A699-7C2CAD61BCC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4237C274-CA0F-41B6-82B6-78C73F74123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A897366C-D9E0-408B-B484-77683B6ED9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44DE4DEC-3041-43B1-BF28-D0480265D10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36BC9A34-4DA7-4DA4-8058-E4174EA881D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7ED1B0D-DAB6-4AC9-804F-A990B62113A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831E4AA6-454D-4CA5-8395-8536FCA0657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7FC7299F-58FC-40EF-8643-5EDABDE6C8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48A9ED48-CA1D-40D1-8697-B327CDFBB5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837960DD-F969-428A-92A4-3AA4521D809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57AD649B-3B6A-42CC-BA87-D4E06A1CB20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1C934A17-3744-4E30-8B41-1E14A34D17D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2CB3EC77-BED8-4FA1-A746-7017E9FAFDD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52188124-9BF5-403F-9B89-DE4B9EA199E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C9308452-C8EB-479D-ACFB-88927FAC745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57FED820-7209-4974-8997-0E65D2D8B6B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F29E8F9-5778-4627-8D62-66933380EE4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CC8E906F-1305-4713-9DBA-0FCC8AA92CD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EAA41A1-9B44-4496-99FE-4DEF75CDC26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6A796817-84B6-4B4A-B304-FE3C0CB3504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494584F7-F408-4721-8344-39F895797F0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B813656F-161C-43F5-9546-F28AB166123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76797ACA-2CCE-476A-AEC4-974B9E3F72D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8F799780-C325-46E5-B4F2-B4791674DBF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EC39D5A-E22C-435E-B222-D20FBC8E2EC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104</xdr:row>
      <xdr:rowOff>47625</xdr:rowOff>
    </xdr:from>
    <xdr:ext cx="2095500" cy="43815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C5AE41C4-E7A8-4638-962D-0A9326107E7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902759</xdr:colOff>
      <xdr:row>9</xdr:row>
      <xdr:rowOff>132291</xdr:rowOff>
    </xdr:from>
    <xdr:ext cx="922731" cy="1143"/>
    <xdr:sp macro="" textlink="">
      <xdr:nvSpPr>
        <xdr:cNvPr id="232" name="AutoShape 133">
          <a:extLst>
            <a:ext uri="{FF2B5EF4-FFF2-40B4-BE49-F238E27FC236}">
              <a16:creationId xmlns:a16="http://schemas.microsoft.com/office/drawing/2014/main" id="{4CEACC8F-97F9-4C93-8A19-372F652AFB41}"/>
            </a:ext>
          </a:extLst>
        </xdr:cNvPr>
        <xdr:cNvSpPr>
          <a:spLocks noChangeAspect="1" noChangeArrowheads="1"/>
        </xdr:cNvSpPr>
      </xdr:nvSpPr>
      <xdr:spPr bwMode="auto">
        <a:xfrm>
          <a:off x="7961842" y="1857374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902759</xdr:colOff>
      <xdr:row>10</xdr:row>
      <xdr:rowOff>132291</xdr:rowOff>
    </xdr:from>
    <xdr:ext cx="922731" cy="1143"/>
    <xdr:sp macro="" textlink="">
      <xdr:nvSpPr>
        <xdr:cNvPr id="233" name="AutoShape 133">
          <a:extLst>
            <a:ext uri="{FF2B5EF4-FFF2-40B4-BE49-F238E27FC236}">
              <a16:creationId xmlns:a16="http://schemas.microsoft.com/office/drawing/2014/main" id="{2989C249-466B-4572-AEE8-7F4092CDE9A5}"/>
            </a:ext>
          </a:extLst>
        </xdr:cNvPr>
        <xdr:cNvSpPr>
          <a:spLocks noChangeAspect="1" noChangeArrowheads="1"/>
        </xdr:cNvSpPr>
      </xdr:nvSpPr>
      <xdr:spPr bwMode="auto">
        <a:xfrm>
          <a:off x="7961842" y="1857374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8</xdr:row>
      <xdr:rowOff>47625</xdr:rowOff>
    </xdr:from>
    <xdr:to>
      <xdr:col>4</xdr:col>
      <xdr:colOff>573</xdr:colOff>
      <xdr:row>8</xdr:row>
      <xdr:rowOff>49338</xdr:rowOff>
    </xdr:to>
    <xdr:sp macro="" textlink="">
      <xdr:nvSpPr>
        <xdr:cNvPr id="10345" name="AutoShape 133">
          <a:extLst>
            <a:ext uri="{FF2B5EF4-FFF2-40B4-BE49-F238E27FC236}">
              <a16:creationId xmlns:a16="http://schemas.microsoft.com/office/drawing/2014/main" id="{00000000-0008-0000-0400-000069280000}"/>
            </a:ext>
          </a:extLst>
        </xdr:cNvPr>
        <xdr:cNvSpPr>
          <a:spLocks noChangeAspect="1" noChangeArrowheads="1"/>
        </xdr:cNvSpPr>
      </xdr:nvSpPr>
      <xdr:spPr bwMode="auto">
        <a:xfrm>
          <a:off x="2828925" y="1571625"/>
          <a:ext cx="6762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44</xdr:row>
      <xdr:rowOff>0</xdr:rowOff>
    </xdr:from>
    <xdr:to>
      <xdr:col>4</xdr:col>
      <xdr:colOff>573</xdr:colOff>
      <xdr:row>44</xdr:row>
      <xdr:rowOff>25302</xdr:rowOff>
    </xdr:to>
    <xdr:sp macro="" textlink="">
      <xdr:nvSpPr>
        <xdr:cNvPr id="10347" name="AutoShape 133">
          <a:extLst>
            <a:ext uri="{FF2B5EF4-FFF2-40B4-BE49-F238E27FC236}">
              <a16:creationId xmlns:a16="http://schemas.microsoft.com/office/drawing/2014/main" id="{00000000-0008-0000-0400-00006B280000}"/>
            </a:ext>
          </a:extLst>
        </xdr:cNvPr>
        <xdr:cNvSpPr>
          <a:spLocks noChangeAspect="1" noChangeArrowheads="1"/>
        </xdr:cNvSpPr>
      </xdr:nvSpPr>
      <xdr:spPr bwMode="auto">
        <a:xfrm>
          <a:off x="2828925" y="10144125"/>
          <a:ext cx="6762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67</xdr:row>
      <xdr:rowOff>0</xdr:rowOff>
    </xdr:from>
    <xdr:to>
      <xdr:col>4</xdr:col>
      <xdr:colOff>573</xdr:colOff>
      <xdr:row>67</xdr:row>
      <xdr:rowOff>25302</xdr:rowOff>
    </xdr:to>
    <xdr:sp macro="" textlink="">
      <xdr:nvSpPr>
        <xdr:cNvPr id="10349" name="AutoShape 133">
          <a:extLst>
            <a:ext uri="{FF2B5EF4-FFF2-40B4-BE49-F238E27FC236}">
              <a16:creationId xmlns:a16="http://schemas.microsoft.com/office/drawing/2014/main" id="{00000000-0008-0000-0400-00006D280000}"/>
            </a:ext>
          </a:extLst>
        </xdr:cNvPr>
        <xdr:cNvSpPr>
          <a:spLocks noChangeAspect="1" noChangeArrowheads="1"/>
        </xdr:cNvSpPr>
      </xdr:nvSpPr>
      <xdr:spPr bwMode="auto">
        <a:xfrm>
          <a:off x="2828925" y="18059400"/>
          <a:ext cx="6762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0</xdr:colOff>
      <xdr:row>100</xdr:row>
      <xdr:rowOff>0</xdr:rowOff>
    </xdr:from>
    <xdr:ext cx="1333500" cy="43815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 flipH="1">
          <a:off x="973667" y="22764750"/>
          <a:ext cx="1333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99</xdr:row>
      <xdr:rowOff>0</xdr:rowOff>
    </xdr:from>
    <xdr:ext cx="1790700" cy="70273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 flipH="1">
          <a:off x="973667" y="22500167"/>
          <a:ext cx="1790700" cy="7027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472016</xdr:colOff>
      <xdr:row>104</xdr:row>
      <xdr:rowOff>31750</xdr:rowOff>
    </xdr:from>
    <xdr:to>
      <xdr:col>6</xdr:col>
      <xdr:colOff>577850</xdr:colOff>
      <xdr:row>105</xdr:row>
      <xdr:rowOff>10583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2967566" y="21967825"/>
          <a:ext cx="2553759" cy="245533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640292</xdr:colOff>
      <xdr:row>104</xdr:row>
      <xdr:rowOff>11642</xdr:rowOff>
    </xdr:from>
    <xdr:to>
      <xdr:col>6</xdr:col>
      <xdr:colOff>820209</xdr:colOff>
      <xdr:row>105</xdr:row>
      <xdr:rowOff>11642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3135842" y="21947717"/>
          <a:ext cx="2627842" cy="2667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920750</xdr:colOff>
      <xdr:row>112</xdr:row>
      <xdr:rowOff>133350</xdr:rowOff>
    </xdr:from>
    <xdr:to>
      <xdr:col>7</xdr:col>
      <xdr:colOff>656167</xdr:colOff>
      <xdr:row>114</xdr:row>
      <xdr:rowOff>83609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854200" y="24336375"/>
          <a:ext cx="4897967" cy="331259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542925</xdr:colOff>
      <xdr:row>0</xdr:row>
      <xdr:rowOff>0</xdr:rowOff>
    </xdr:from>
    <xdr:to>
      <xdr:col>4</xdr:col>
      <xdr:colOff>77385</xdr:colOff>
      <xdr:row>0</xdr:row>
      <xdr:rowOff>1143</xdr:rowOff>
    </xdr:to>
    <xdr:sp macro="" textlink="">
      <xdr:nvSpPr>
        <xdr:cNvPr id="19" name="AutoShape 133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3038475" y="0"/>
          <a:ext cx="82986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171450</xdr:colOff>
      <xdr:row>0</xdr:row>
      <xdr:rowOff>0</xdr:rowOff>
    </xdr:from>
    <xdr:to>
      <xdr:col>8</xdr:col>
      <xdr:colOff>590550</xdr:colOff>
      <xdr:row>7</xdr:row>
      <xdr:rowOff>123825</xdr:rowOff>
    </xdr:to>
    <xdr:pic>
      <xdr:nvPicPr>
        <xdr:cNvPr id="18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0" y="0"/>
          <a:ext cx="6496050" cy="1638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6</xdr:col>
      <xdr:colOff>1047750</xdr:colOff>
      <xdr:row>6</xdr:row>
      <xdr:rowOff>158750</xdr:rowOff>
    </xdr:from>
    <xdr:to>
      <xdr:col>9</xdr:col>
      <xdr:colOff>582083</xdr:colOff>
      <xdr:row>10</xdr:row>
      <xdr:rowOff>148168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 txBox="1"/>
      </xdr:nvSpPr>
      <xdr:spPr>
        <a:xfrm>
          <a:off x="6000750" y="1481667"/>
          <a:ext cx="2603500" cy="793751"/>
        </a:xfrm>
        <a:prstGeom prst="rect">
          <a:avLst/>
        </a:prstGeom>
        <a:solidFill>
          <a:srgbClr val="99CCFF"/>
        </a:solidFill>
        <a:ln w="22225" cmpd="sng">
          <a:solidFill>
            <a:srgbClr val="385D8A"/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 prst="relaxedInset"/>
          <a:bevelB w="152400" h="50800" prst="softRound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The KING OF VALUE</a:t>
          </a:r>
        </a:p>
        <a:p>
          <a:pPr algn="ctr"/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American-made</a:t>
          </a:r>
          <a:r>
            <a:rPr lang="en-US" sz="1050" b="1" baseline="0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Percale</a:t>
          </a:r>
        </a:p>
        <a:p>
          <a:pPr algn="ctr"/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heavier &amp; more</a:t>
          </a:r>
          <a:r>
            <a:rPr lang="en-US" sz="1050" b="1" baseline="0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durable than imports</a:t>
          </a:r>
          <a:endParaRPr lang="en-US" sz="1050" b="1">
            <a:solidFill>
              <a:schemeClr val="tx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4</xdr:col>
      <xdr:colOff>573</xdr:colOff>
      <xdr:row>8</xdr:row>
      <xdr:rowOff>49338</xdr:rowOff>
    </xdr:to>
    <xdr:sp macro="" textlink="">
      <xdr:nvSpPr>
        <xdr:cNvPr id="39" name="AutoShape 133">
          <a:extLst>
            <a:ext uri="{FF2B5EF4-FFF2-40B4-BE49-F238E27FC236}">
              <a16:creationId xmlns:a16="http://schemas.microsoft.com/office/drawing/2014/main" id="{BE3CC1DD-7406-4F71-9C2C-0EA136AB5749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617008</xdr:colOff>
      <xdr:row>8</xdr:row>
      <xdr:rowOff>153458</xdr:rowOff>
    </xdr:from>
    <xdr:ext cx="681718" cy="535538"/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83F5778A-26F6-4566-8F50-D84B542321FF}"/>
            </a:ext>
          </a:extLst>
        </xdr:cNvPr>
        <xdr:cNvSpPr>
          <a:spLocks noChangeAspect="1" noChangeArrowheads="1"/>
        </xdr:cNvSpPr>
      </xdr:nvSpPr>
      <xdr:spPr bwMode="auto">
        <a:xfrm>
          <a:off x="3114675" y="1878541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41" name="AutoShape 133">
          <a:extLst>
            <a:ext uri="{FF2B5EF4-FFF2-40B4-BE49-F238E27FC236}">
              <a16:creationId xmlns:a16="http://schemas.microsoft.com/office/drawing/2014/main" id="{DF4DF1B1-F2AD-47A6-BED6-484260D9F9B2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834A635-24BF-4844-8740-E53C2F45D81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B8BCEB8-4FAF-499C-B8DB-C86BB285E3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2F07203-3523-4C80-93EC-BF1A171A0BE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FE75170-9CB0-49F5-BD4A-AD40151080B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A5CA9DCF-2EA8-423A-9AAA-1ECFC67395E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53CC0B0-33A0-42C1-B05B-6875125DB1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8ECF16C-11E6-49B7-B4D7-33CC035DD8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64139D7-F59A-44BE-8491-3607AC02BAB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5EA629F-C416-4F3B-90FD-E6F4EDD87A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6B7C271-0081-40FD-B487-5D2401ABD5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9CC8888-63F9-4352-8950-56864A939B1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39BF015-110A-4968-B03A-13423BAA079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041B72C-70D1-44F5-8109-51BE3EF1F29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2574859-EA93-4AED-9D00-CC97B25E1F5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01DF91B-F812-4316-8BF2-DE40A34688A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F7C9E8E3-7D9C-42E9-8935-67C776F18C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8443856-F5C4-4AE5-938B-A0C996A2A4F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92C702D9-1837-4ADF-B14D-68060D1EBB8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AB779AF8-2BBF-461C-820E-2DAF3F03D02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172FDC6-3F4C-4241-9979-914B7043CD1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2715122-2994-4E85-B6DF-0421F11B7AB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3C042C7-3C4C-471C-9F95-1A777C51EC9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92F9777-FE8F-4DEE-81DE-D7BD7616122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2BC73C8C-5995-40ED-BB30-8B28FFB80A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C0254673-171F-4CC7-85E2-632150A07D4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AA3FC74-256D-4C7D-84A4-387018D1703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E3647A7A-57D7-441D-B7B3-2F99F22468D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1B333AC-271F-4E3B-ADE6-7D04758E02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C0FD63D-F03E-459B-A7AE-75AEB3355C1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2BD16AE5-3573-4151-A088-D9D761880D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985563C2-79E1-4E29-9E40-2EBEF8E25A2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3366C44-AD66-48EC-A2A4-0D30D11702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B0CE317-E3CF-42B6-8CCD-98C73DFE8F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E1467F2-1544-4250-83CA-30980B8A042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6814F46-DC3E-4778-BE60-B405100FA88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14E6155-43C3-4CFE-8788-D72A6802AC9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E6AD1089-896E-4360-B96E-D448E5E834D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75A29209-3681-4EA2-A580-9A846FD61F9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AF05223-018A-417B-91B4-2DC317628A8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2E02AC6-ED0D-4522-BC7B-2DDEED186FD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3B5786AA-D8E3-4B30-873E-CAD0EC24127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678B0219-EA87-4F5F-8A02-833A5134E7A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06D4939-1171-49D7-B0EE-BD2FCA1BC57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EAC64373-7EB8-464B-832B-3442EA8F1B7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8AD10DDD-1EE6-492D-9FD0-0898F32BCE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B24DB860-02DF-4279-8C19-8F75529DDB1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3806851F-0ECE-439B-BF9E-874EB7B6095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8755FA3-1A45-44F3-88D5-A0F02926EC8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ABB33DD-A4BA-4653-A524-DB5576C0FFB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94A7015A-01FE-43DD-ABEC-DDB49C51A9A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E5DE47C0-0A8F-4917-BA52-873ADF8044F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872D64E9-B105-4184-A0B2-193C18D169F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64740533-5FB3-40A1-B44C-A780DC18D18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1915CEAA-AA42-4980-BCD2-F8A66F49D33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1B3DC5E-07B5-4957-94E1-53076DC7CFF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8D8F5E05-C231-478B-A75B-DC503EFF250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4A6E48E-CD8A-440B-A760-94BB583315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F82C0C4-D210-4D74-8279-902194BB393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EFF1195E-FB7A-48B2-9A8D-61688080FFD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4EC7A5A-FBE9-4332-81E5-CCC5ED9572F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B055E317-E1B2-40B9-B3E1-B64A2FE58B1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CF7F274-46FE-4908-9E70-BF3C776040F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DE05117C-BBEF-4BFA-96DA-A01EF1E1F17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B88E2ED-8F64-4290-9211-4067E5685D6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D9A0D21E-BC13-481E-90FD-8A113140055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E14DA417-4D54-41DB-AEBD-0A6374756C7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E86790F8-E41A-482C-BA62-DA4D781A768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EDC22C5-0460-4A13-AC86-064D058385E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F77573C1-6016-405A-89D8-5907C4F6AC6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DD07F66-2256-4B06-9EAE-8E03DB20430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B2268111-ABBC-4F3C-9A68-E1FC0F74A3A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30B42611-51B4-40A9-943B-C49736878BF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076AE37-99C1-47D8-B55E-8A04EAE0AEB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FAC06467-D981-4F13-AB1E-C474645FDAD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46377247-8CED-4B80-8364-C9550CB1F85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23EB3CEB-C998-4FE3-91AC-90C30729848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8D8AD4D0-1AFF-4FAE-9977-8E54A63554D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963878D1-4866-4084-8B5B-82892A9275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766A7295-55D5-49A9-9EC5-84F2432DD93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67EDB1E8-D1A0-4FBE-95DA-86EB50B4643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91167373-775B-4EEE-9BD0-F4BC675ABA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69221AD4-8A4B-4F4A-A30A-362F6314CA1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EBEA11DC-E933-4750-B61D-26728AB48E5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DF58D188-80A9-44B3-9A0A-FF7CAFF4523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A5A37619-4E7E-44A9-89B7-034BDA86336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43C0BD93-AE20-4D2B-A71C-29995CBC2B7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722865DC-AE8F-4DDD-813B-C7A2463142D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849616E0-CD39-4E73-A307-264DA4CEECB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9A42E42B-A37D-4AD6-B841-9D9CFEE3177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527CF4EC-644D-4368-810E-07D11B4AD5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23FB9824-91B8-4B20-AA7D-1820F3C051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F8253BFB-A24E-4519-95FC-DAC3BBF827E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C7B0C49-E65D-4A3D-94B2-DD84891D3D3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AB85D3B4-7E3B-41CF-9E94-DDE25E24074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458DF58D-7FC7-4685-87DE-E5ACA977806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21FF18E0-D2EA-472C-9B6C-197679C3172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3A352AB6-01DC-4C32-B792-C782E66A833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55C7FA6D-4B42-471C-87E6-47510BB680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BBD00645-E8F3-43BB-BA12-60DBF397680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ED325A4D-F72D-404E-928B-057311E9DEA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83EC8D97-BF3C-4517-A9B5-0EC3AF1440C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D15A2BA6-A634-4EA1-882A-0A6E6107D9A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B6AE5328-5987-4518-9FA3-FFEF2F53EA8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95C99F52-9F54-4BC3-87BA-D92E40540D8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1EFFB07A-0B5A-41FE-8C5A-785E84A1944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1B10C9FD-AC40-46A9-82D4-BECEC9E53E4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B6CB751F-E7D6-426F-8032-120FCAA6E1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A7875B54-BC85-4024-8F54-C81E94DC1AC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E693EA36-3001-463C-83A6-D82C73045DB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93E8936F-2E31-46C2-8ECB-B9B3D556F61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7DBD6A72-A561-432A-8F2C-78015FD1690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C4C29044-8B6A-42F7-94F0-D97869656C1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A93C1A93-395F-486D-A659-33D88538715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21585CF-A867-4996-A931-ED469D76BF4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4F3F15E-B323-434D-9FE6-64253AE85DE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ACE6CBC7-6D51-4087-B489-9BF07C7B289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8AE64197-AD9A-4425-88FF-532A0363BD4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867A6432-0CA3-49C8-8BD2-FBB51E62F89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84274B39-BBE3-4DF9-A4EC-AFE206C2ED3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76328E3-AB18-4780-B3F3-ECC9CBE8424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E3F50A86-B06D-47EC-9E88-9580D27AEB9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D48F4F6A-385A-42C7-8814-37B4A0521CE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1276609A-C980-4A21-84AF-60DDBA21BA2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FAD1473F-73FA-4C69-A6FB-A7C2D8FDAEA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77B513ED-5C5E-4308-94AD-277532CB180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150D5652-5225-4AC7-91D9-6796BFA70CF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13327A36-0D71-49C5-BCAC-B7F4CA0F33C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3001D736-2650-4AA8-8F3A-E32AFEBC24C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CB72E11E-F20C-4FDA-9CAC-255545D0BFE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9DC471BB-4E07-445C-B38A-8FAE57292FA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88B5A7C0-3A33-4C55-9BBA-B772C389199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59D3ED36-C62C-4855-9A8C-D96794BB5C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6C4AFA56-6EA8-4441-BF2D-9AD26A0D32C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32D689A1-92F9-47AC-A21F-404FD5EF794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60166966-5DA2-466D-8A15-D6F6A410E3B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FBE5332-328C-44CC-97FC-7BD8C7E4E3B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F38DA10F-2D97-4D6C-8829-0F0103BED4D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E97BD3DC-68FD-4E6B-9839-F279DD959E9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CCE5D732-667C-42E0-8F09-C5D13593BA2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41607859-BF5B-4BC1-ABC5-588177EE8CE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72E81C0C-9C70-40FF-9DDE-0B8FFCC1B61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59CC34C2-95EC-4424-83A1-68BFC9E2912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E48E30E2-70A3-4C21-A7E1-F0BE58DBC71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3FF8763-3E05-4573-8815-2F10E5F28B5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EF9EA406-8304-4DD0-9BE7-ACFF0C76D31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B81E5A02-B791-4878-B744-210CAE275D9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ED20ABB5-192A-4A49-857B-B6FE35F57A3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E7D139F0-B069-49A4-9CDA-CAF5933015A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82917557-4CDE-4945-9A07-1CA1687B28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CB510CFF-ECB2-458B-B594-A584CAFEEB5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3A5D28D0-ACE4-4D48-BD56-EA3FCA87393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4AFBDD44-2E23-447D-BC23-A451AB2E1AD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5C8B4B0B-34A6-4F2C-838E-3C5D1C8D2B0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870278D2-2725-42E1-B458-FF314817237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5021BC82-2590-44DD-B42A-11864938398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249570BE-1196-4020-A26E-DD2813CA95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625CBFAA-FAFF-4EE8-AF94-9429D89545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9EF9ACF4-0BF1-4907-BCBB-82DFB4CFF4D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F29AD5E2-6C8D-48DE-86F7-E75C4201D8E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79774423-909E-4CE0-860B-D70BB359B3B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5728C053-A848-4445-9622-2AB0C90E0B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DEF1B6EE-F17A-4911-9C36-7113272827B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20A384E0-A01A-4A38-8F97-47AE9C5CF1D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B66FF964-F9E5-4225-A17B-DCE7053BD29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DE9E0755-BAFC-4045-8230-F5ED2F248D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2408F285-80B9-46D3-80A4-CDDF307B748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81793D95-E165-4AA2-A864-1454BF67137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222B990-5DE8-4337-B2F1-E95592B6419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CDB4A5A1-E90B-456C-ABEA-05A45AD338A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19905D3-7C44-4127-9CB0-F478D38D911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DFD2EB49-5081-4E2C-9858-CD310969071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2C7A4212-F731-47D8-8445-090ABE3CFE1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1DBB2C2A-8148-4F7F-BD0E-FE37644003C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34C70844-EF51-4943-B770-6DC66BA572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331B1FC-1DF0-48D6-B006-F4FAE0D0115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777376B6-542A-4BAD-8703-F6120DFCAC4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BE1CC898-E75C-4865-8DFB-4998C1E670A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EAFE3AC8-8702-4BEB-99B6-0675B15687E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50C9C35-1028-4C7F-8878-A5FCC9C8C81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C04257A7-EF20-4048-9EF3-4D23CFEB7AC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96</xdr:row>
      <xdr:rowOff>47625</xdr:rowOff>
    </xdr:from>
    <xdr:ext cx="2095500" cy="43815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98D0E16B-E43E-4A2B-B72E-94DC9CFCC82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542925</xdr:colOff>
      <xdr:row>9</xdr:row>
      <xdr:rowOff>47625</xdr:rowOff>
    </xdr:from>
    <xdr:ext cx="759398" cy="1713"/>
    <xdr:sp macro="" textlink="">
      <xdr:nvSpPr>
        <xdr:cNvPr id="223" name="AutoShape 133">
          <a:extLst>
            <a:ext uri="{FF2B5EF4-FFF2-40B4-BE49-F238E27FC236}">
              <a16:creationId xmlns:a16="http://schemas.microsoft.com/office/drawing/2014/main" id="{134C5E74-BB87-4155-A982-E000CEE3C965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75939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759398" cy="1713"/>
    <xdr:sp macro="" textlink="">
      <xdr:nvSpPr>
        <xdr:cNvPr id="224" name="AutoShape 133">
          <a:extLst>
            <a:ext uri="{FF2B5EF4-FFF2-40B4-BE49-F238E27FC236}">
              <a16:creationId xmlns:a16="http://schemas.microsoft.com/office/drawing/2014/main" id="{7E6EC129-5DD3-4F77-8736-355FF1609BB9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75939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922731" cy="1143"/>
    <xdr:sp macro="" textlink="">
      <xdr:nvSpPr>
        <xdr:cNvPr id="225" name="AutoShape 133">
          <a:extLst>
            <a:ext uri="{FF2B5EF4-FFF2-40B4-BE49-F238E27FC236}">
              <a16:creationId xmlns:a16="http://schemas.microsoft.com/office/drawing/2014/main" id="{0C2C2E71-1070-43DB-A340-58959E3AE034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759398" cy="1713"/>
    <xdr:sp macro="" textlink="">
      <xdr:nvSpPr>
        <xdr:cNvPr id="226" name="AutoShape 133">
          <a:extLst>
            <a:ext uri="{FF2B5EF4-FFF2-40B4-BE49-F238E27FC236}">
              <a16:creationId xmlns:a16="http://schemas.microsoft.com/office/drawing/2014/main" id="{3687389A-863A-4266-8D56-3C7285561CBE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75939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759398" cy="1713"/>
    <xdr:sp macro="" textlink="">
      <xdr:nvSpPr>
        <xdr:cNvPr id="227" name="AutoShape 133">
          <a:extLst>
            <a:ext uri="{FF2B5EF4-FFF2-40B4-BE49-F238E27FC236}">
              <a16:creationId xmlns:a16="http://schemas.microsoft.com/office/drawing/2014/main" id="{5BD20E61-8D1E-4A71-83DF-DB06B622113D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75939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22731" cy="1143"/>
    <xdr:sp macro="" textlink="">
      <xdr:nvSpPr>
        <xdr:cNvPr id="228" name="AutoShape 133">
          <a:extLst>
            <a:ext uri="{FF2B5EF4-FFF2-40B4-BE49-F238E27FC236}">
              <a16:creationId xmlns:a16="http://schemas.microsoft.com/office/drawing/2014/main" id="{E80E0BFF-64DA-4AEA-AD0B-B266CE53ADCE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7276" name="AutoShape 133">
          <a:extLst>
            <a:ext uri="{FF2B5EF4-FFF2-40B4-BE49-F238E27FC236}">
              <a16:creationId xmlns:a16="http://schemas.microsoft.com/office/drawing/2014/main" id="{00000000-0008-0000-0500-00006C1C0000}"/>
            </a:ext>
          </a:extLst>
        </xdr:cNvPr>
        <xdr:cNvSpPr>
          <a:spLocks noChangeAspect="1" noChangeArrowheads="1"/>
        </xdr:cNvSpPr>
      </xdr:nvSpPr>
      <xdr:spPr bwMode="auto">
        <a:xfrm>
          <a:off x="2828925" y="1571625"/>
          <a:ext cx="6762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4</xdr:col>
      <xdr:colOff>573</xdr:colOff>
      <xdr:row>8</xdr:row>
      <xdr:rowOff>49338</xdr:rowOff>
    </xdr:to>
    <xdr:sp macro="" textlink="">
      <xdr:nvSpPr>
        <xdr:cNvPr id="6" name="AutoShape 133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000375" y="1666875"/>
          <a:ext cx="753047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118</xdr:row>
      <xdr:rowOff>31750</xdr:rowOff>
    </xdr:from>
    <xdr:to>
      <xdr:col>6</xdr:col>
      <xdr:colOff>635000</xdr:colOff>
      <xdr:row>119</xdr:row>
      <xdr:rowOff>10583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2986616" y="23377525"/>
          <a:ext cx="2629959" cy="245533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2</xdr:col>
      <xdr:colOff>656167</xdr:colOff>
      <xdr:row>118</xdr:row>
      <xdr:rowOff>21168</xdr:rowOff>
    </xdr:from>
    <xdr:to>
      <xdr:col>6</xdr:col>
      <xdr:colOff>836084</xdr:colOff>
      <xdr:row>119</xdr:row>
      <xdr:rowOff>21168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3153834" y="21336001"/>
          <a:ext cx="2635250" cy="264584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901700</xdr:colOff>
      <xdr:row>126</xdr:row>
      <xdr:rowOff>152401</xdr:rowOff>
    </xdr:from>
    <xdr:to>
      <xdr:col>7</xdr:col>
      <xdr:colOff>637117</xdr:colOff>
      <xdr:row>128</xdr:row>
      <xdr:rowOff>64559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1835150" y="23298151"/>
          <a:ext cx="4917017" cy="293158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542925</xdr:colOff>
      <xdr:row>0</xdr:row>
      <xdr:rowOff>0</xdr:rowOff>
    </xdr:from>
    <xdr:to>
      <xdr:col>4</xdr:col>
      <xdr:colOff>77385</xdr:colOff>
      <xdr:row>0</xdr:row>
      <xdr:rowOff>1143</xdr:rowOff>
    </xdr:to>
    <xdr:sp macro="" textlink="">
      <xdr:nvSpPr>
        <xdr:cNvPr id="13" name="AutoShape 133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038475" y="0"/>
          <a:ext cx="82986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180975</xdr:colOff>
      <xdr:row>0</xdr:row>
      <xdr:rowOff>0</xdr:rowOff>
    </xdr:from>
    <xdr:to>
      <xdr:col>8</xdr:col>
      <xdr:colOff>591609</xdr:colOff>
      <xdr:row>7</xdr:row>
      <xdr:rowOff>114300</xdr:rowOff>
    </xdr:to>
    <xdr:pic>
      <xdr:nvPicPr>
        <xdr:cNvPr id="15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2525" y="0"/>
          <a:ext cx="6487584" cy="1628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1058334</xdr:colOff>
      <xdr:row>6</xdr:row>
      <xdr:rowOff>158749</xdr:rowOff>
    </xdr:from>
    <xdr:to>
      <xdr:col>9</xdr:col>
      <xdr:colOff>592667</xdr:colOff>
      <xdr:row>10</xdr:row>
      <xdr:rowOff>148167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6011334" y="1481666"/>
          <a:ext cx="2603500" cy="793751"/>
        </a:xfrm>
        <a:prstGeom prst="rect">
          <a:avLst/>
        </a:prstGeom>
        <a:solidFill>
          <a:srgbClr val="FFD85B"/>
        </a:solidFill>
        <a:ln w="22225" cmpd="sng">
          <a:solidFill>
            <a:srgbClr val="385D8A"/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 prst="relaxedInset"/>
          <a:bevelB w="152400" h="50800" prst="softRound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The KING OF VALUE</a:t>
          </a:r>
        </a:p>
        <a:p>
          <a:pPr algn="ctr"/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American-made</a:t>
          </a:r>
          <a:r>
            <a:rPr lang="en-US" sz="1050" b="1" baseline="0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Percale</a:t>
          </a:r>
        </a:p>
        <a:p>
          <a:pPr algn="ctr"/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heavier &amp; more</a:t>
          </a:r>
          <a:r>
            <a:rPr lang="en-US" sz="1050" b="1" baseline="0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durable than imports</a:t>
          </a:r>
          <a:endParaRPr lang="en-US" sz="1050" b="1">
            <a:solidFill>
              <a:schemeClr val="tx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33" name="AutoShape 133">
          <a:extLst>
            <a:ext uri="{FF2B5EF4-FFF2-40B4-BE49-F238E27FC236}">
              <a16:creationId xmlns:a16="http://schemas.microsoft.com/office/drawing/2014/main" id="{B5548766-59DF-4E26-AB79-EFB1FA1AD8EA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4</xdr:col>
      <xdr:colOff>573</xdr:colOff>
      <xdr:row>8</xdr:row>
      <xdr:rowOff>49338</xdr:rowOff>
    </xdr:to>
    <xdr:sp macro="" textlink="">
      <xdr:nvSpPr>
        <xdr:cNvPr id="34" name="AutoShape 133">
          <a:extLst>
            <a:ext uri="{FF2B5EF4-FFF2-40B4-BE49-F238E27FC236}">
              <a16:creationId xmlns:a16="http://schemas.microsoft.com/office/drawing/2014/main" id="{40A74088-7AD8-4E07-9031-64A485EA68E4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5" name="AutoShape 133">
          <a:extLst>
            <a:ext uri="{FF2B5EF4-FFF2-40B4-BE49-F238E27FC236}">
              <a16:creationId xmlns:a16="http://schemas.microsoft.com/office/drawing/2014/main" id="{7A023EB2-EB80-41A3-9936-B595C4B7CEC6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36" name="AutoShape 133">
          <a:extLst>
            <a:ext uri="{FF2B5EF4-FFF2-40B4-BE49-F238E27FC236}">
              <a16:creationId xmlns:a16="http://schemas.microsoft.com/office/drawing/2014/main" id="{F7A4DD83-50C8-44A7-9E87-4E32385BF961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B7CB5BB-5014-40EA-8EA9-749E45E6E44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C4FDEE3-6D2C-4948-BE62-C573DFEB8B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41F8548-9C65-4323-A058-66332BD406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F41C5B1-8D4F-49CC-8652-FF3AC24D11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A272E3C-8AA1-48BC-80A0-A5E23614EF9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3C456CB9-5CE1-45C2-BEAB-D4B51D4DBBE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5B454C5-80E1-422C-B511-F09E576E726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3875BE6-2756-476D-BBF1-A758A15BF7A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76E54E2-52B5-4CBD-929F-1C900C8484A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EDF69EF-535A-4DC3-91C8-CFDE7D1A6CB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5D2F09C-DE63-4F5E-87A8-177F638EEA1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57AAAD9-6EA7-4E3E-8498-BE3C03E9A54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FDE17B1-D5BE-4762-8276-FB7967D0B44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7901101-4FC9-4DB5-873A-AC3A8ADADA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4A47B37-C080-4A10-878E-10CB4AB238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0AE4B37-7E65-483F-B692-24F0E93FB8A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38E8C71-928A-48CD-BF7B-9E1B97D1174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1328899-B6F4-44F7-8C69-7C8E7F1AC94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F2B8E078-B1B1-4E28-BAC6-1E19DCF5903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4311037-F2C2-44FB-B6DD-A74A136EB09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941B187-1BF9-4858-9EAD-2F0F7FDDC93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E3AC5EB-2BBA-403D-B0A5-26DDD0B4D55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4BA67C9-3683-4329-A713-98C4218596D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7C0261D1-AD2C-4141-BCEC-3AD92999350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3B8422E2-2E85-4DF4-96F7-2DBBA2169F1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B373D8F-22CD-48EA-BC2A-2FFD641FD9A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815D3708-6369-4C5C-935B-47EF47BD164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9A653716-2D09-4C98-A0BE-032AFD764FF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F8977522-53F0-41A2-8A7A-104D2D58994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BADA985-6DB7-4DE5-A731-1187570FB0E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CCEA6F4-5779-4890-9B29-3CB2FC8C9CC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A81FDDA-B7A9-4C18-AB48-FECBB3044F1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091BC92-ED11-42A1-9D6F-D63256A078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763DF346-A308-47D6-9680-20F73DAA86C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85A67BE5-F9C4-42DD-9CCB-164EBCB85AA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CFBC83BC-BA38-42B8-B168-794398B98E4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1F7AADA-B972-4943-83FE-8002E3E1446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F92BFF0-49A1-4F6B-969B-D0E3EB46CB2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82B8FBF8-4B91-4113-B57E-9799CC4DD8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29ADDFA-6CED-4B0E-8D21-4479A68DBE4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04C7659-FFCD-4811-8CAE-946532B975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95631C6-9293-4519-87B1-7B62D840C3F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524EED1-98CD-4C99-AB17-96948A8D30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BEE4245E-89F0-4E98-BDDC-0F558120244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72369B47-2552-436D-9E73-0EBE63AD798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CF8E15F-47B5-4CCA-B7DD-D7F1675BEF8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86E5877-FE8F-4780-86AA-70200928B5F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8B23FFE-52B1-4176-B3BD-EAB5AED7DE1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4C91BF91-7D16-4B64-8098-797BCDF4B28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1ED72932-18DC-493A-A600-D9E2D99F8C4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CF4C7D4-E4A0-453C-963C-DE29721A360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8D1CE48F-D995-4635-8CB7-09C40DB68A2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552AAC7A-BE1C-4E61-8333-35084DCAEB8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BAC50468-8593-4A1D-94AD-B87EF0E0D64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353CF9D1-58A5-44E9-AC80-175AFDC707A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E39B8CD0-1D4B-4347-BD05-79E12E3703E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62EB8B5-254F-4AB4-97E0-7A5DC4446DC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6C690E5-68A9-4892-A02E-A1B1F2C0B1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1F996746-8745-4042-85DE-BCC3026256F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ABA61182-9DBF-44D5-AF49-7D3CEDB802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2ABB618E-AA58-42CE-A6D6-0BE5B720EF8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F7D6298F-60B5-477A-AAB7-EF6D4849C9B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8B9543E2-DF5A-4B7D-A5E7-4330212BE50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29E2E4FA-3442-4496-9FF3-6693F99F2EA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CB77433-ECEE-447F-934E-725E5BF99DF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114BEEB0-652B-44BC-B1F3-470EEC3AC8F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D05EF66-206F-41B6-8A61-345B87AB1E2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7315DB39-454A-4054-B2F4-2840CDD0C9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AD431F1E-534B-4FEF-BB0C-695A54A23E4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9498838C-56AA-41F7-8CF0-A084EA990A7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BDF64BE-74A9-4626-9393-1BD9CA41579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436F0AE8-4CA4-4A04-B4AB-D125433E26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F94D8B78-0060-4298-A8AF-7261008FFFB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A152D43-135B-44DB-8F36-27F210F57BA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4ACB1E00-4593-411D-838B-DDB5FE64AAB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A8755008-0159-4527-8241-601FCB513D6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90B8DF44-1813-4C1D-9C1F-2326708465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88174DA4-E605-4A56-84C2-F97BC9638B9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45A25BBB-9CF5-4FBA-A086-2097D564BD5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F870328-8141-4380-9E27-4DFA96E490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2392AA35-722D-400D-BCE7-115748D5B9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B7FCE4A6-63A8-4C58-B0CB-4C9500F04F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87B5D346-B4FD-4B27-8AF9-49D09A4DB09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A4F79833-777F-4C25-8AF9-686CC72AA94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ACADF6B5-E195-44DD-82E7-1F23AA1839D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7244B798-D361-4F03-B6A6-6320FC291F8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50E21C57-710A-4746-946B-18FC3668DEC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99403C29-DC00-418B-9154-26CC7E6DBFC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8A8013AB-6351-496D-BFA2-9797510762D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C628EB5E-2A06-4BE9-AF27-E7B61725908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A1C5FBBF-C73B-43E2-8CFC-046F411DB95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B7196555-0FCA-4A24-B7E8-5276A60BC0F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EF05FEE0-9D6B-4924-B810-95A3F13DA22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441FD787-61EE-4BFB-A878-E4F6078FC7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1E11058A-DC30-4848-89DA-9FBB41137B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860F79C3-B7E8-46F3-9C1B-D503B8658BE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45917A2C-E767-47BC-9E6C-A2A709E5E95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892E8665-5109-41F3-9297-DFCC1CC24A0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0250E15-36A3-4DE7-9624-9F98E6DE78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219698AC-FB00-4B4C-924B-3C613D9693E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A8476855-82A3-4C31-B1FB-E7A77A41489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13E1C033-3907-403E-97BB-C6526A3A4BC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A5C5BED0-F3A7-4A91-95F5-77D264C7FC4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CAAD82D6-8E47-4942-A43E-08C5F5B736B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81621760-DCCE-4E40-BA4B-FADE4F60E31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1398740D-9794-400D-BCA5-E8F67D3BF29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7BCF0406-589F-42C5-8409-C85067EBA9B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4EB05A62-B196-4FF6-91AE-066A8681890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579E2A07-C081-4289-84F4-E2B35706EAA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1AF7943D-B065-4D62-BF37-CF6190EABF6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8FC1227E-5C9C-4ABF-8F5E-F4E7B7FA4F4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91912B-3858-4436-B400-F57F73D6405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7DC8B6B-5631-470D-AAFF-BE66342B4CA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DC3C6B0F-DA5B-4F8C-9711-B2EB5F6DC9D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E29AC446-16DF-4B87-9F25-234A78CADF7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D2E9E9D5-D09C-42D8-963D-2C8753397ED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18CA481A-7DB9-4F6C-8383-E2C419D6BAB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E7799FE5-ACA9-454F-966A-983A00781EA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FAA53554-F120-47FF-A0E3-E4D7FD70D43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2B197BD-8A9B-48E3-AEAC-8C048959873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868878F-715E-466E-91A1-203CF79895C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AF5FE98D-5370-4D13-BEA8-20C970DFE3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869CE07-F1DC-4BCE-A75B-B32886655C3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26EEFD54-2B69-4D01-847E-5B127D7842E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A56432A2-A6C7-461C-992E-4099FF28B43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D784209A-C7CF-4278-A8DD-2AEEA9C922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2BEA5274-219D-4A93-BAE7-3211ECBC08C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2D123E11-C24B-4A31-8C27-DC975C3ACED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4129596D-539B-4ECC-A040-F798C5C4131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2F2B4CC1-94F0-4EEE-AAD7-87F9313E77D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E7DDFA0B-8EA2-4848-BC5C-D65AEF9EFB6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98E0EC1D-483B-4318-8876-57A472FC52A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76FD76A1-6243-49B3-983C-727A42869D8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DADA0300-4667-4866-8493-71734ACA2CC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D7632F0B-F9FF-44F7-AA2F-A26A0488A1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A9B85F6-F38B-461B-AB0F-8D85C2C2CDD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BAC77FEE-1CBD-4CD9-B65F-597ED197649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7C65CE24-ED50-45F4-A2DB-032D490CCD6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A57249B6-052B-4F0A-8BC1-79C2639BF43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E0EBE1B7-6BA6-48D3-B9F7-8D13871A57A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C153121F-F145-4E0F-ACB5-E3BE3F9B3A9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28060240-041D-4204-A037-E0265154DB5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DB073870-12A0-4A28-9650-64F2F8CCC37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DD3591D-502B-4657-AF01-C6DF863803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A0AC071E-23F1-46F7-AF3F-ABCEC4F66D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BCB7E3BF-B043-4DAF-A8F9-C23113FFFAB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9D48093D-B5AB-4FA8-9430-888E4CCD20E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F66DBB49-0375-448A-9372-F1E7F3A8CFF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1CEB1B0A-5DC3-4A9E-AEA7-03619A7AED2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91B147AB-A0A3-4E75-8F9A-9061220AB19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94FB4880-E357-43B9-BDC1-B23A784B530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32A99392-9F9A-4BCF-BF09-042285AB4CC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A9ED3C49-2340-4DFB-8461-130C47824B4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5FD7696A-AF3D-41AB-9814-A6447E6E952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DE7EA800-F612-4A3A-8A13-2504EA4004B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934A6D4D-FADB-45FC-ADC8-09FC1619EF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7B9D0704-5B79-49D5-9FC3-C55AEC81D5D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5B9CDDC-294F-4C62-9344-AB0F9D669E6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8B511777-0BE2-407B-B23C-A48E2FBF742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357734DC-0CF3-4AE7-AA0E-12A78BEDC45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5677DA06-B312-49C9-B3CA-8B78077504C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4ADAFB86-24B6-4225-A2EF-701A0E7D76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967C841F-E8C4-4C12-9C4F-BDEEBA94FA5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C986BA66-DA50-44A0-A660-071A1F88CAC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2E371D1-9E40-43F9-A9CD-9D6C6A3E2B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660DF45E-DDBB-47E5-A0B0-FE14E992814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14DA8B94-5166-4447-BB07-DFE8DEE438A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F505C963-F186-49F0-98B3-3646102F484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5DCDCAF0-C0CD-4880-967D-2497E8141C0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92B49000-CC5E-4772-8569-16833681BC8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A6317D3C-A6FC-4D90-B93C-AC4F086D08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B5DEBAEA-7D20-4999-8489-EE3B6831B0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F499FD1E-30CF-4232-80B8-B9BAF737614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E37DC1AA-D282-4E30-AF95-56A7C4027A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A7E7D142-0F77-4B2D-8547-67398C36A96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EE42C1C7-DB9F-47D8-941D-F1BDA6ED435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5D2BD2BE-8FCF-418B-AA2B-93708BE8A9D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C53EE7C2-C5C8-452A-8E81-AC35FD5204D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F52882A8-6F88-4B92-A369-FC3B28BD9C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D635DBA4-112B-4A3A-8ED9-56D4AF546F4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109</xdr:row>
      <xdr:rowOff>47625</xdr:rowOff>
    </xdr:from>
    <xdr:ext cx="2095500" cy="4381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287CC1E3-7955-4387-9C62-78E019DE23C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681718" cy="535538"/>
    <xdr:sp macro="" textlink="">
      <xdr:nvSpPr>
        <xdr:cNvPr id="219" name="AutoShape 133">
          <a:extLst>
            <a:ext uri="{FF2B5EF4-FFF2-40B4-BE49-F238E27FC236}">
              <a16:creationId xmlns:a16="http://schemas.microsoft.com/office/drawing/2014/main" id="{8BCE8989-4CF8-479B-AFFC-35BDFFB3D0FF}"/>
            </a:ext>
          </a:extLst>
        </xdr:cNvPr>
        <xdr:cNvSpPr>
          <a:spLocks noChangeAspect="1" noChangeArrowheads="1"/>
        </xdr:cNvSpPr>
      </xdr:nvSpPr>
      <xdr:spPr bwMode="auto">
        <a:xfrm>
          <a:off x="0" y="2328333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4" name="AutoShape 13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828925" y="1571625"/>
          <a:ext cx="92087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1426368</xdr:colOff>
      <xdr:row>16</xdr:row>
      <xdr:rowOff>38100</xdr:rowOff>
    </xdr:from>
    <xdr:to>
      <xdr:col>7</xdr:col>
      <xdr:colOff>285750</xdr:colOff>
      <xdr:row>20</xdr:row>
      <xdr:rowOff>202407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2397918" y="3295650"/>
          <a:ext cx="3964782" cy="1164432"/>
        </a:xfrm>
        <a:prstGeom prst="rect">
          <a:avLst/>
        </a:prstGeom>
        <a:solidFill>
          <a:sysClr val="window" lastClr="FFFFFF"/>
        </a:solidFill>
        <a:ln w="38100" cap="sq" cmpd="dbl">
          <a:solidFill>
            <a:schemeClr val="tx1"/>
          </a:solidFill>
          <a:prstDash val="solid"/>
        </a:ln>
        <a:effectLst>
          <a:outerShdw blurRad="711200" dir="6060000" sx="105000" sy="105000" algn="ctr" rotWithShape="0">
            <a:srgbClr val="000000">
              <a:alpha val="43137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2</xdr:col>
      <xdr:colOff>273843</xdr:colOff>
      <xdr:row>16</xdr:row>
      <xdr:rowOff>133350</xdr:rowOff>
    </xdr:from>
    <xdr:to>
      <xdr:col>6</xdr:col>
      <xdr:colOff>1097757</xdr:colOff>
      <xdr:row>20</xdr:row>
      <xdr:rowOff>133351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393" y="3390900"/>
          <a:ext cx="3271839" cy="1000126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80</xdr:row>
      <xdr:rowOff>31750</xdr:rowOff>
    </xdr:from>
    <xdr:to>
      <xdr:col>6</xdr:col>
      <xdr:colOff>635000</xdr:colOff>
      <xdr:row>81</xdr:row>
      <xdr:rowOff>10583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2986616" y="23377525"/>
          <a:ext cx="2629959" cy="245533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2</xdr:col>
      <xdr:colOff>645584</xdr:colOff>
      <xdr:row>80</xdr:row>
      <xdr:rowOff>21167</xdr:rowOff>
    </xdr:from>
    <xdr:to>
      <xdr:col>6</xdr:col>
      <xdr:colOff>825501</xdr:colOff>
      <xdr:row>81</xdr:row>
      <xdr:rowOff>21167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3143251" y="15949084"/>
          <a:ext cx="2635250" cy="26458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949325</xdr:colOff>
      <xdr:row>88</xdr:row>
      <xdr:rowOff>123825</xdr:rowOff>
    </xdr:from>
    <xdr:to>
      <xdr:col>7</xdr:col>
      <xdr:colOff>684742</xdr:colOff>
      <xdr:row>90</xdr:row>
      <xdr:rowOff>45508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1882775" y="18145125"/>
          <a:ext cx="4945592" cy="30268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542925</xdr:colOff>
      <xdr:row>0</xdr:row>
      <xdr:rowOff>0</xdr:rowOff>
    </xdr:from>
    <xdr:to>
      <xdr:col>4</xdr:col>
      <xdr:colOff>77385</xdr:colOff>
      <xdr:row>0</xdr:row>
      <xdr:rowOff>1143</xdr:rowOff>
    </xdr:to>
    <xdr:sp macro="" textlink="">
      <xdr:nvSpPr>
        <xdr:cNvPr id="15" name="AutoShape 133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038475" y="0"/>
          <a:ext cx="82986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185209</xdr:colOff>
      <xdr:row>0</xdr:row>
      <xdr:rowOff>0</xdr:rowOff>
    </xdr:from>
    <xdr:to>
      <xdr:col>8</xdr:col>
      <xdr:colOff>587377</xdr:colOff>
      <xdr:row>7</xdr:row>
      <xdr:rowOff>104775</xdr:rowOff>
    </xdr:to>
    <xdr:pic>
      <xdr:nvPicPr>
        <xdr:cNvPr id="17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56759" y="0"/>
          <a:ext cx="6479118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201083</xdr:colOff>
      <xdr:row>8</xdr:row>
      <xdr:rowOff>21168</xdr:rowOff>
    </xdr:from>
    <xdr:to>
      <xdr:col>9</xdr:col>
      <xdr:colOff>529167</xdr:colOff>
      <xdr:row>10</xdr:row>
      <xdr:rowOff>121817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6286500" y="1746251"/>
          <a:ext cx="2264834" cy="502816"/>
        </a:xfrm>
        <a:prstGeom prst="rect">
          <a:avLst/>
        </a:prstGeom>
        <a:solidFill>
          <a:srgbClr val="FFD85B"/>
        </a:solidFill>
        <a:ln w="22225" cmpd="sng">
          <a:solidFill>
            <a:srgbClr val="385D8A"/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 prst="relaxedInset"/>
          <a:bevelB w="152400" h="50800" prst="softRound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Long-lasting</a:t>
          </a:r>
          <a:r>
            <a:rPr lang="en-US" sz="1050" b="1" baseline="0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</a:t>
          </a:r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Ameerican-made</a:t>
          </a:r>
          <a:r>
            <a:rPr lang="en-US" sz="1050" b="1" baseline="0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luxury at a great price!</a:t>
          </a:r>
          <a:endParaRPr lang="en-US" sz="1050" b="1">
            <a:solidFill>
              <a:schemeClr val="tx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36" name="AutoShape 133">
          <a:extLst>
            <a:ext uri="{FF2B5EF4-FFF2-40B4-BE49-F238E27FC236}">
              <a16:creationId xmlns:a16="http://schemas.microsoft.com/office/drawing/2014/main" id="{ADDE6A20-910B-43BC-9905-13FCF3D54E89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7</xdr:col>
      <xdr:colOff>201083</xdr:colOff>
      <xdr:row>8</xdr:row>
      <xdr:rowOff>21168</xdr:rowOff>
    </xdr:from>
    <xdr:to>
      <xdr:col>9</xdr:col>
      <xdr:colOff>529167</xdr:colOff>
      <xdr:row>10</xdr:row>
      <xdr:rowOff>121817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878D03B-98CA-4147-9A1B-46AB6330144D}"/>
            </a:ext>
          </a:extLst>
        </xdr:cNvPr>
        <xdr:cNvSpPr txBox="1"/>
      </xdr:nvSpPr>
      <xdr:spPr>
        <a:xfrm>
          <a:off x="6278033" y="1735668"/>
          <a:ext cx="2261659" cy="500699"/>
        </a:xfrm>
        <a:prstGeom prst="rect">
          <a:avLst/>
        </a:prstGeom>
        <a:solidFill>
          <a:srgbClr val="FFD85B"/>
        </a:solidFill>
        <a:ln w="22225" cmpd="sng">
          <a:solidFill>
            <a:srgbClr val="385D8A"/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 prst="relaxedInset"/>
          <a:bevelB w="152400" h="50800" prst="softRound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Long-lasting</a:t>
          </a:r>
          <a:r>
            <a:rPr lang="en-US" sz="1050" b="1" baseline="0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</a:t>
          </a:r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Ameerican-made</a:t>
          </a:r>
          <a:r>
            <a:rPr lang="en-US" sz="1050" b="1" baseline="0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luxury at a great price!</a:t>
          </a:r>
          <a:endParaRPr lang="en-US" sz="1050" b="1">
            <a:solidFill>
              <a:schemeClr val="tx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8" name="AutoShape 133">
          <a:extLst>
            <a:ext uri="{FF2B5EF4-FFF2-40B4-BE49-F238E27FC236}">
              <a16:creationId xmlns:a16="http://schemas.microsoft.com/office/drawing/2014/main" id="{9D29ADD7-4B99-42F8-953D-5D2530F23C85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39" name="AutoShape 133">
          <a:extLst>
            <a:ext uri="{FF2B5EF4-FFF2-40B4-BE49-F238E27FC236}">
              <a16:creationId xmlns:a16="http://schemas.microsoft.com/office/drawing/2014/main" id="{4A3C338C-26B0-40C4-9BDC-0A08CFEB0197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8205432-EFAF-4866-AA87-16957268309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8A06B0B-D6AD-48E8-81B5-8295C5520F0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18F069F2-C50A-4135-89AC-33448F50E49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D460F7D6-939B-4B8C-8AF5-5162A262BF8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FD80E5E-402E-417F-BE81-D769E6C37F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C5ABB35-B923-4C2E-816B-D9DBD830B72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8150C2D-3BBD-4CA7-ABB2-C9C88A0981B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39D18853-D97E-4DF0-A85F-33F40F17410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0694831-03C0-4B2F-89A5-DDB545C60C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748BA9AB-24E7-415D-9CDD-C0038767459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BF91981-77D8-48BF-BF0D-54EDCA9EC70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957BD27-39FA-426C-82FF-F28EF52A86C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89A30BA-F9F1-4828-8919-E5A0ECA7422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81A756B-89F2-438B-BDE1-FF8866091F1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0B45013-5BA5-4D84-8041-87BA79FCFD8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DACA64F-2A6C-4A61-AF0F-4E1564D6B91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F5D7E2B0-1E63-466D-9CBC-B3E7DBAEEF6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56A1A6F8-EA7B-465F-A001-3D0F6F701F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9340C851-17B1-4FC3-B6F6-3A47525BB4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2530A623-7EF4-48BB-B4B6-88078D2A17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EE1AAA25-F3F3-4E34-83CA-3D3E61E85F3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82516CE7-C93D-4C47-910C-4217E246D5C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B85843E-9FD2-435E-B777-34E3B918DF8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E7FD3B13-1F69-47CB-8ACD-001776A76E7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5004E6FF-282C-496E-96AD-64EF23D9853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DB839AFC-1770-45A7-B1B1-F658DAD8FA7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96A663CE-759F-458B-A4AE-6D3DA7A03FF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BC21378-C7DC-47E7-B1FD-8C5EE242C1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9AD9BA3-2BFC-4E69-A05D-BAAECE7538B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267147B8-8EFA-4FFB-978A-98741FA5EF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7EFF9983-1C0C-4844-BDD7-4305F1B379A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7A2F55A-F327-4109-8EE1-11C52A006F5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22BBDBAC-EAAB-411D-93F4-E8D28B1C98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38D91A5-5726-4C95-A759-6F5BCA7FDE6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DE48787-6BDE-473F-BBA8-5DB46670854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A2EBB5F-BC8B-456B-B6C5-C89601C3922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B613F6C-E7F4-4635-8D3E-C0709C2DD38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D0E67456-355E-46C8-AF83-61941CFF6F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F252E86-84ED-4246-836A-93E80F31EF4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E7C5DB1-F06A-4ED4-A080-C55D38180F5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5DF8B74-FA81-4F54-B339-1E925221B9E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338885D-444A-4B73-BA7F-7BC30962A12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F20A8831-E448-435F-99BE-5B85FC47349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5057F9CD-1C84-4487-B705-C1558175236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388C604B-5C11-498A-9AF1-8E4C1BF4DA8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E9C70F3-7908-4297-B4A3-ABBE927722B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866AFDF-9D4F-4541-A56D-FE9613BF5C0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1FF7CA17-1A3C-4857-A21E-D7A1E4A005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9242E581-B728-45FF-A83C-C52F995850B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99E1868-0928-4316-9BEC-443437380EC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DB52A4F1-DDB6-4196-A287-E82ED29D5E6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681A89C8-38DA-411F-9425-12D4C8D0FC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73A7114-9EB3-483A-AE1D-3D498C124CD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BEB6F8B3-2AA5-4780-9E3A-5D130041A9F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F51EF40D-922C-443C-AB4C-9140AEB1355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87A3D890-181C-4AF1-87DB-AE03E533BC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5C8AA2A-6C7C-4EC1-8F57-1D67A0971D6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A1EF1F40-EF0A-449C-B972-35BE7E9BF1B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6169E75-11C9-4DA9-8F7E-B7E7212C203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7A2B4E61-BA68-45EA-BE27-21F74F35F7C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9D6F9D82-D7A4-4C45-B70F-ECDDA58A96B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996C5FC5-93DC-4CB6-8005-E6B0FF761E5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D6AE724-A7B1-45B0-AAF9-1C69218BA9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5512AB5-EF7C-4447-A868-58BFA7C3EE8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CED5BB7-8F12-4795-89A7-EA4B2EC57BC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C4310923-DEDE-47DF-8443-CB8D12BAE4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5C2293E9-6D84-4DD0-8B47-687E02562A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812C388-A9DC-441E-89F2-3E2BE9C1958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A3628FCA-122C-4825-98BD-531FB98444F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4E9B2F0-EA41-4293-972C-4C126B0ADC6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EA253FD9-9E7F-4584-91E1-F00257F3775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EA35B5F3-F486-45A9-90E1-79939E3D5C1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E3B24E0D-4EB8-413C-B668-5427C34647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3A904085-A6F0-46CA-A030-E185D440D8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88B3B68A-0992-47EC-8826-F87E378A1CE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18D13E9-95B9-491A-A690-550A15FACF0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825A6721-0B4E-48A7-9725-72A8FBC5C56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D6179A69-2548-4CCC-A907-35B6881900B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B0013BB0-C113-4A0F-9152-774F146A79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2C0A4A4-DD72-46CD-A2E1-F78DECF3CCA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9BD372AE-3870-4E47-9A79-6F3AAF68972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4962731-6A09-4183-9CA8-DD3723E1240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E70752E2-43C8-41C3-93BA-136925670F7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3CEBB136-01C7-42B5-B64E-F5F92FD00E7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BE9AE0C3-2272-4F60-9281-1571121D51C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95215B44-9F34-41B3-8D2F-6C4B86359BC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93165A52-61AC-4FF7-8268-42BCF2B2F34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2451967-789E-4E2D-ADDF-A96A051A986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F46548EF-182D-4168-BD8A-F8E6587E7E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FF78923F-F9B9-4440-B594-805065BAC99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BB5EC3FB-4B05-4532-A783-7DC5559C84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C0E1B636-0B14-459C-928D-042F4557A2D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EE51EF6D-6914-4BEA-8BAD-4BD6690C12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531F711-B72B-442A-9477-CF665F0DF69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2312D51-BEF7-4BA7-ACF9-BC1FC635F4C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776912F4-5D84-4380-B2A5-B352136D08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6B131F3B-8617-4827-A4FE-4398C28D2CA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E70B95E3-CB6D-4EE3-8E05-D6AE126666C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E796D04-0461-471C-A1A7-018E9DF569B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5DCA2DD6-1E63-4554-AA3F-78009E01206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755660BB-A47E-4A3B-8083-27F70BF55E4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DD20D8D2-9CBA-4AA3-A6E2-84AA04E20D2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6CB2708-10E3-4D63-A421-6310C33A5E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508FB2ED-2F29-403E-AEE9-F20FDC7F964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2651156-E19D-4C65-A83B-2D096D900B0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9A35C72C-8D10-4E8B-B6FA-D981BC475E1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B022CFF5-B9ED-4E23-B4FA-5F7DDE8FDE2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746BE90-55DA-4A64-AD80-218305CFA4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8D25CC15-CD1A-4A53-9E8B-CE9F495B6B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1762D9CF-F150-4A00-BE1B-B241B5C972C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F15D1A25-FEA6-4823-B03D-4E902C39282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554485BB-6E1E-4F5D-B3D7-4C43B985730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417B8A9D-F758-4FB4-A4DD-C773D76EC4C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132A64BA-A22B-4EE1-9AAB-8ED21137EAD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237C7044-74E6-4EBF-A553-2C0CA515A3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4620005-5838-4FF2-B4C2-FF9461C9AF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5F9825F-3AA7-4803-B5D7-D124EADB1B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E78861EE-C46E-4D72-9CFD-3571ED38772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A12590A9-FA6A-4AE8-A14A-0B5BFB00746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E5C60FA3-7D6A-4FF4-A2F6-57AD3B8C0B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44972ABB-3705-4169-9B9B-7A718EA98E8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ECC64C31-092E-4C02-BA02-F946860F248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25867AA7-8721-47B6-AF93-6A04D957862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C6498BC9-E5FF-472F-AF57-DD4F872FFD7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4D78039C-BB84-4ED8-9FA5-A9C2BC1377B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CF7094BA-E5DE-4456-A065-0CE31783F7F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8D52E5E9-48EE-4CA0-AFD9-2DCABC9D4D4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15EBA30F-BB91-425F-B0C3-AF869F1AE3D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E086792-191F-4479-B2A2-4D78B20D07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22B88C51-14EE-4EB3-8182-6AD34506153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EB147D2E-6226-43E9-B41B-9F9456753CE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19AF60D7-D6A0-4826-AE87-808B858B919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883F2EEE-DD04-4355-9D5F-FF47EF0FDB2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1C1D9B0E-8F48-462F-A716-4AF6562A65A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E0708A54-BEB8-4BE4-9B97-FA82C7E427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5A956032-0D41-436B-A179-DA0FAEA4638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76D4713A-9139-40DC-8FD2-F427F0E2BDC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4BE2828C-E4E0-4457-91BA-63B33C36BF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A3F5AAAB-5B74-4268-BE1F-879808C7D74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9A90865F-E59F-416A-8F04-791138482A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FD4ADFC8-192C-48A4-B1A9-DA467C16B6D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3485B0A1-C0BE-46E5-A3D1-C31FEC70F32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3BD0C8BF-9A46-4EE7-A060-48E6A3DD260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F69BF462-B74C-4661-865B-BDC70C428A5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D845FB09-B693-4748-92D6-5D563BD0D29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1B018D20-529F-4C5B-92AF-78BEEEB31A8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6A1E0CCB-F552-437C-A9F5-9CF103E512D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86670A3F-8086-4FED-AB4F-35D35DB761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B4C74ACE-9DDF-49EE-9E46-9806C7DC7B4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5F421BE6-2ED2-458D-AFAD-020B4A2C779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16CC7759-62FE-4804-9385-40026406CE1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FD728EE2-9227-4264-8331-84C8100C75A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9029486C-401D-41EB-BE21-CDD9380E976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9EC6452D-CDE9-4B49-8085-BF4FDA63C35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91272F9-C5E7-4BD7-90CA-19E37EA458E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76AB68F5-2DCD-43F0-81D9-E4AA42B79C3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1E7C17FD-B798-4AD2-9F1F-93C93A20897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79FE6635-1278-4B7F-9EAF-828AB0DF532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78A49E0A-2751-4DAD-8BEC-9836DCC3E9F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BDC95AE5-6019-4C62-9026-5EE05CBCCE0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CC5F8305-3C7B-4039-BA2B-D12F3743DC7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4DB01FA8-DF40-4A0C-9085-9E53F1C0B9D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F549F462-BE14-483F-9F13-A0D6F26123E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A37F3574-E284-4E54-8ABD-A195E4B6E32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6BD9FD01-1A40-45E7-B8FA-DD8E6CA2A9F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ECE9978E-C8F9-4F1A-BD9E-11E87148B96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AE70D8F2-36E9-40C2-AB1D-8A4ED8D6398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671C18F-C25D-4388-BFE8-71064A978C5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16D58266-BF7A-444D-87D4-75EBB5F3389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91AE1843-01F0-4C82-9375-DB940164445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4D462FD1-9737-4DD7-94FF-80FDA1D8779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D43767A2-6BD8-4F6F-98E0-408056AAC43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A2C6368A-D73E-496C-A6ED-73BC072F98C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25DE8C6B-0557-42BB-8083-5EFC1280833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55439E33-B3F3-43F0-BCE0-1FAD9E03155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44A6DD5D-9B78-4329-A183-CF3E8C4703E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255A497D-3A87-4943-B068-ACB5290B7A1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EF91B02E-D38A-423F-A91C-EE0C17D693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B229FE8E-841E-41BB-AB1E-291BA6A0A6B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86126E19-454C-4609-B53B-E8B0A1BF49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72</xdr:row>
      <xdr:rowOff>47625</xdr:rowOff>
    </xdr:from>
    <xdr:ext cx="2095500" cy="43815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9AFF2671-E02B-4605-B6E6-72EA765B2BD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542925</xdr:colOff>
      <xdr:row>9</xdr:row>
      <xdr:rowOff>47625</xdr:rowOff>
    </xdr:from>
    <xdr:ext cx="922731" cy="1143"/>
    <xdr:sp macro="" textlink="">
      <xdr:nvSpPr>
        <xdr:cNvPr id="221" name="AutoShape 133">
          <a:extLst>
            <a:ext uri="{FF2B5EF4-FFF2-40B4-BE49-F238E27FC236}">
              <a16:creationId xmlns:a16="http://schemas.microsoft.com/office/drawing/2014/main" id="{1E43A8D0-1477-4FFE-A421-DD9F208220B7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922731" cy="1143"/>
    <xdr:sp macro="" textlink="">
      <xdr:nvSpPr>
        <xdr:cNvPr id="222" name="AutoShape 133">
          <a:extLst>
            <a:ext uri="{FF2B5EF4-FFF2-40B4-BE49-F238E27FC236}">
              <a16:creationId xmlns:a16="http://schemas.microsoft.com/office/drawing/2014/main" id="{3F9D89B6-88AA-4E96-B89D-987C87DFF112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922731" cy="1143"/>
    <xdr:sp macro="" textlink="">
      <xdr:nvSpPr>
        <xdr:cNvPr id="223" name="AutoShape 133">
          <a:extLst>
            <a:ext uri="{FF2B5EF4-FFF2-40B4-BE49-F238E27FC236}">
              <a16:creationId xmlns:a16="http://schemas.microsoft.com/office/drawing/2014/main" id="{B24CD133-9FCC-4FC4-ABEC-76502E1E7C9C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22731" cy="1143"/>
    <xdr:sp macro="" textlink="">
      <xdr:nvSpPr>
        <xdr:cNvPr id="224" name="AutoShape 133">
          <a:extLst>
            <a:ext uri="{FF2B5EF4-FFF2-40B4-BE49-F238E27FC236}">
              <a16:creationId xmlns:a16="http://schemas.microsoft.com/office/drawing/2014/main" id="{919E49B2-4116-4B7E-B07F-DB5BB5E0EEF0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22731" cy="1143"/>
    <xdr:sp macro="" textlink="">
      <xdr:nvSpPr>
        <xdr:cNvPr id="225" name="AutoShape 133">
          <a:extLst>
            <a:ext uri="{FF2B5EF4-FFF2-40B4-BE49-F238E27FC236}">
              <a16:creationId xmlns:a16="http://schemas.microsoft.com/office/drawing/2014/main" id="{2F296CDB-C548-45C2-8930-57522EA4010E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22731" cy="1143"/>
    <xdr:sp macro="" textlink="">
      <xdr:nvSpPr>
        <xdr:cNvPr id="226" name="AutoShape 133">
          <a:extLst>
            <a:ext uri="{FF2B5EF4-FFF2-40B4-BE49-F238E27FC236}">
              <a16:creationId xmlns:a16="http://schemas.microsoft.com/office/drawing/2014/main" id="{35EB03A3-B917-4BA2-83BA-B2C336C78503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840922</xdr:colOff>
      <xdr:row>8</xdr:row>
      <xdr:rowOff>79622</xdr:rowOff>
    </xdr:from>
    <xdr:to>
      <xdr:col>9</xdr:col>
      <xdr:colOff>580364</xdr:colOff>
      <xdr:row>10</xdr:row>
      <xdr:rowOff>161019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 txBox="1"/>
      </xdr:nvSpPr>
      <xdr:spPr>
        <a:xfrm>
          <a:off x="5784397" y="1794122"/>
          <a:ext cx="2806492" cy="481447"/>
        </a:xfrm>
        <a:prstGeom prst="rect">
          <a:avLst/>
        </a:prstGeom>
        <a:solidFill>
          <a:srgbClr val="C5003E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Our most popular Tone-on Tone-stripe. With </a:t>
          </a:r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Anti-Pilling Finish</a:t>
          </a:r>
          <a:endParaRPr lang="en-US" sz="1050" b="1" baseline="0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>
            <a:solidFill>
              <a:schemeClr val="bg1"/>
            </a:solidFill>
          </a:endParaRPr>
        </a:p>
      </xdr:txBody>
    </xdr:sp>
    <xdr:clientData/>
  </xdr:two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55</xdr:row>
      <xdr:rowOff>31750</xdr:rowOff>
    </xdr:from>
    <xdr:to>
      <xdr:col>6</xdr:col>
      <xdr:colOff>635000</xdr:colOff>
      <xdr:row>56</xdr:row>
      <xdr:rowOff>10583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986616" y="23377525"/>
          <a:ext cx="2629959" cy="245533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2</xdr:col>
      <xdr:colOff>624417</xdr:colOff>
      <xdr:row>55</xdr:row>
      <xdr:rowOff>21167</xdr:rowOff>
    </xdr:from>
    <xdr:to>
      <xdr:col>6</xdr:col>
      <xdr:colOff>804334</xdr:colOff>
      <xdr:row>56</xdr:row>
      <xdr:rowOff>21167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3122084" y="11853334"/>
          <a:ext cx="2635250" cy="26458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930275</xdr:colOff>
      <xdr:row>63</xdr:row>
      <xdr:rowOff>161925</xdr:rowOff>
    </xdr:from>
    <xdr:to>
      <xdr:col>7</xdr:col>
      <xdr:colOff>665692</xdr:colOff>
      <xdr:row>65</xdr:row>
      <xdr:rowOff>45508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863725" y="13849350"/>
          <a:ext cx="4917017" cy="26458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542925</xdr:colOff>
      <xdr:row>0</xdr:row>
      <xdr:rowOff>0</xdr:rowOff>
    </xdr:from>
    <xdr:to>
      <xdr:col>4</xdr:col>
      <xdr:colOff>77385</xdr:colOff>
      <xdr:row>0</xdr:row>
      <xdr:rowOff>1143</xdr:rowOff>
    </xdr:to>
    <xdr:sp macro="" textlink="">
      <xdr:nvSpPr>
        <xdr:cNvPr id="15" name="AutoShape 133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038475" y="0"/>
          <a:ext cx="82986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180975</xdr:colOff>
      <xdr:row>0</xdr:row>
      <xdr:rowOff>0</xdr:rowOff>
    </xdr:from>
    <xdr:to>
      <xdr:col>8</xdr:col>
      <xdr:colOff>583143</xdr:colOff>
      <xdr:row>7</xdr:row>
      <xdr:rowOff>104775</xdr:rowOff>
    </xdr:to>
    <xdr:pic>
      <xdr:nvPicPr>
        <xdr:cNvPr id="18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2525" y="0"/>
          <a:ext cx="6479118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1428750</xdr:colOff>
      <xdr:row>16</xdr:row>
      <xdr:rowOff>28575</xdr:rowOff>
    </xdr:from>
    <xdr:to>
      <xdr:col>7</xdr:col>
      <xdr:colOff>288132</xdr:colOff>
      <xdr:row>21</xdr:row>
      <xdr:rowOff>2382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2400300" y="3286125"/>
          <a:ext cx="3964782" cy="1164432"/>
        </a:xfrm>
        <a:prstGeom prst="rect">
          <a:avLst/>
        </a:prstGeom>
        <a:solidFill>
          <a:sysClr val="window" lastClr="FFFFFF"/>
        </a:solidFill>
        <a:ln w="38100" cap="sq" cmpd="dbl">
          <a:solidFill>
            <a:schemeClr val="tx1"/>
          </a:solidFill>
          <a:prstDash val="solid"/>
        </a:ln>
        <a:effectLst>
          <a:outerShdw blurRad="711200" dir="6060000" sx="105000" sy="105000" algn="ctr" rotWithShape="0">
            <a:srgbClr val="000000">
              <a:alpha val="43137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2</xdr:col>
      <xdr:colOff>276225</xdr:colOff>
      <xdr:row>16</xdr:row>
      <xdr:rowOff>114300</xdr:rowOff>
    </xdr:from>
    <xdr:to>
      <xdr:col>6</xdr:col>
      <xdr:colOff>1100139</xdr:colOff>
      <xdr:row>20</xdr:row>
      <xdr:rowOff>171451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371850"/>
          <a:ext cx="3271839" cy="1000126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6</xdr:col>
      <xdr:colOff>840922</xdr:colOff>
      <xdr:row>8</xdr:row>
      <xdr:rowOff>79622</xdr:rowOff>
    </xdr:from>
    <xdr:to>
      <xdr:col>9</xdr:col>
      <xdr:colOff>580364</xdr:colOff>
      <xdr:row>10</xdr:row>
      <xdr:rowOff>161019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1591370-6991-44EA-9A75-58DB6308258D}"/>
            </a:ext>
          </a:extLst>
        </xdr:cNvPr>
        <xdr:cNvSpPr txBox="1"/>
      </xdr:nvSpPr>
      <xdr:spPr>
        <a:xfrm>
          <a:off x="5784397" y="1794122"/>
          <a:ext cx="2806492" cy="481447"/>
        </a:xfrm>
        <a:prstGeom prst="rect">
          <a:avLst/>
        </a:prstGeom>
        <a:solidFill>
          <a:srgbClr val="C5003E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Our most popular Tone-on Tone-stripe. With </a:t>
          </a:r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Anti-Pilling Finish</a:t>
          </a:r>
          <a:endParaRPr lang="en-US" sz="1050" b="1" baseline="0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>
            <a:solidFill>
              <a:schemeClr val="bg1"/>
            </a:solidFill>
          </a:endParaRPr>
        </a:p>
      </xdr:txBody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7" name="AutoShape 133">
          <a:extLst>
            <a:ext uri="{FF2B5EF4-FFF2-40B4-BE49-F238E27FC236}">
              <a16:creationId xmlns:a16="http://schemas.microsoft.com/office/drawing/2014/main" id="{C83E6C83-A31C-4458-9147-0A7DBC78F293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38" name="AutoShape 133">
          <a:extLst>
            <a:ext uri="{FF2B5EF4-FFF2-40B4-BE49-F238E27FC236}">
              <a16:creationId xmlns:a16="http://schemas.microsoft.com/office/drawing/2014/main" id="{AC2F976F-4B0B-40AF-B2F7-506DAD7082EC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7E038E8-7237-4902-88A9-2AA16ACACB0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935A479-4D52-4486-A031-D4519F6D5BD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5956B22-44DE-45C2-B9A9-C8AD5A0FEB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14DBA815-A893-427D-977E-172B239B723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5BAC87A-2075-481C-A739-BEEF6A83A3E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BAC5B56-0B67-4A34-8A8A-859B4F979C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7D330C18-ABBE-42F0-8122-BD2FAE75EC6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AB72322-FA1C-4E52-8AC5-E1B37B1E2D6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59E29318-C986-4A53-AD06-A915CBC336D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670E968-8307-47C8-B099-A6385AB4E0A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B3CAF66-DA37-4A1D-A47C-1B5C5296B3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523E705-23D1-45BB-AEA2-B0F7BC8F9F0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9943999-A239-4C6B-94EA-376B2CD169F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83C1254-CB88-4779-9969-4274A30D70E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511A913-D781-4393-A89B-762EA8901BC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31953C1-B11D-4DF0-AEFA-D3E4A866B11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54803467-943E-4310-8F1D-FD1B4C6B8BC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B7CCDA2-5096-4EA6-A8D7-09CC53EB2DB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6BB6765-E9D5-4077-AA27-F2328246386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3FEBD1F-4793-4F07-8435-2CA94C3FD65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2BA1320-FE6F-416E-8E20-E913A3B7DD2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C7D961A-A6AF-47C5-B5E6-6AB40237EC6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AEBED990-A905-43C5-B399-30CDAE2C75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2573BD40-FBB2-4761-9E0B-2CA01451CDC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EC599863-9ABC-4B8E-9EB9-0751F47E97F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29B259B-2413-4203-9AFE-5B4D54D0436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6FE7407-9880-48F8-AF10-282119B261F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8BBB7D7-9A6B-4451-B769-D7605CE774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7D7B0FF-887F-49A6-A0A2-2DF557D3168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5EEA6CF-09B1-4062-B634-376BB608A40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5E540BE-238A-4DB1-A6B9-D76B25D0E6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58897728-AF5C-467A-BD33-E392B95523C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65333675-7F42-4A39-9FD7-8927D8B3DFC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B55A292-9E6D-4CF8-B359-F8A2191F191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2A98C7DC-8534-4FFA-9C82-1585459F532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DD807D0-28DC-4F76-82DC-D69D9D6695E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552928C-1D58-4F0C-9E1E-9169DB03F0D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E92B082F-2668-4D16-9004-CF2ECBF749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C1AB84C-D384-43EB-9442-688B061A523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D913A35F-2263-4A2C-95D0-5935AE35EEA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32BBEE1-A068-4667-8EF7-590D492D16D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CFC085F-F775-4F69-9AEF-8398E5E7C3F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4D311014-8621-4BC6-8D0C-CB95EDFD9C0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87CF8469-5987-4CD7-8EEA-425BCD7184D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6F8F4F18-843A-493D-AD25-F6DEE3E4806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478E825-FD6C-4530-A9F2-43A3F8701E8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7BD9F464-29C3-441D-96EC-B67B0ECC37A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DED9330D-9B63-421F-BB4F-34F95A01CD9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94DB925-6148-4754-A602-C9D2590170E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41DBA21E-24B7-4FE2-87A5-7617573062E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7621250-A030-4907-8D62-986675BA81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15F94EE2-7DA3-4D47-AE82-44FB5867371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D495FD11-46BA-45ED-AA1A-C29FBC9D0CD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688B06E-8C2B-46CE-A0E1-14B72CAFEF2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21DEBF28-5B7C-4936-9C75-4B48DD199D1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E2A5A84B-A43D-488D-834E-3A709450142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13C1F3C-7CA3-4DE8-A1B0-04ADF222DF5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2E4B9BD0-D4F7-4E3D-B98F-B81300B2D15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D02A2F67-B293-4B56-9855-E2F11A6E887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8671FE07-3C93-44AA-BEFC-406EDDEC053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B22C6046-E017-4E47-9A22-27A649EA3B7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7CE2A454-9737-4AD4-A394-77892BA0F0D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34B5C13B-EC11-4722-981C-324D8F4B865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759B37B8-4EFA-4662-9392-DC6BC63D85C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4F0E62BE-8042-4B22-8DE9-8637674B39D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F674DA4F-FFA0-4D21-85CD-6034E326FFE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6D9D9F67-D5CE-4AC0-B4D4-4E30B73B35A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63F87EF5-0926-433C-90FB-29F817AD2B9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28938D7-AE5A-48F5-9837-BBD9DB16300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A6D19509-785A-440D-BAF8-0CFA81621FC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D8EAA5F7-8523-49FD-AB8F-8AA4391EBB2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6C8C1586-E1FE-4152-8AC7-8F1D9E17B20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E9519A61-40E8-43E7-8F71-E33CDE8292D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957D9681-23C8-4602-A734-3421F4D7996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DDB6DCC0-81D1-440E-9DDE-00A76620522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F0B5DA3-2D7D-418E-AB5C-5A5AC85843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F415B9CA-0E97-4580-B78B-3384A1DB47B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59DF2589-A9BF-4B6F-BF8D-678F2DBF99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E73B6D2-3998-4214-94CB-2951BB7F62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EE440D86-9C27-401A-A07E-026699336F5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5167C98-5277-4677-93FC-DC8C206F0A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83E0127A-CEF4-4D80-BACD-FE2CD71F43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3FCD14A-3750-41BF-9350-04956701BB0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CA9EB872-F623-43D0-89D6-6E513FCE1D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D78F5D89-2892-4FC5-BF3A-CFB696A3CAA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939AD50C-8BBB-4C9D-A219-34DC5CDF995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94A06021-A78E-4498-ABA8-4737DA952A2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B1420A29-18A2-4652-AA52-929716BC8BA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D0C3A819-0CB5-4B6B-978D-73C09F43B12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B3B5B93-018B-46CC-A419-65ED9F9FF36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A58242CB-D28F-4E6C-9BBE-2B638B60704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7F98AAF1-4BC8-4121-82B2-7ED0F8CABE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ED1FE52D-4F3E-40B3-84ED-97A244F8BE9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AF8EE5A-2A56-4572-925B-FEFCB8B8029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F2ADCB1E-3ABB-4439-9B79-D098F4F844E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5080A381-7530-468E-88C5-C90618FEC9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C2BF7D13-DBD4-4F4C-A533-E29887DD3C8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3B698097-46E2-4207-97F6-E708F7705F7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FA588F03-85C6-4EC8-94C3-773CD4F6F4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1F53D19B-457C-4031-BB6B-E8C01D3003D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C7546C25-7AE9-4AF7-8E59-B1B32035209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93A1A7BB-283C-4B65-AC55-72CB2E289FD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2D698524-86EB-4CD7-B9B4-B6934794411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DB8DC6FD-8186-4F66-9C31-8FE59F7DAAA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894B02BF-8895-46AA-995B-83B31611B6A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ABA0539E-51D9-432B-BF22-302A7EEDE5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63EA89B9-0B32-4634-AA82-466B2E519F7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67A62E07-0AB9-4815-8FA4-451FCC9814B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E1D06450-90B5-44DC-A2FB-FF2FC2F7FBA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5063B5C0-8987-4147-A757-0E9B7DE2861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E04CF779-E233-45F3-BA7E-E9D026BCEB8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8B6B1886-7E82-4726-B21A-4F0C1B9BBB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B5AF49EE-4A7A-4D52-BA9A-5144581B19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B4E414CE-58AB-4CCA-9924-273D70CE1B0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DA857B47-6629-495E-A36B-29D5AB65F2D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BBF967ED-3A4D-40ED-A5B0-72FF67C80B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CBFA670-884C-488D-9667-79A03A3EC41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5E2AC817-C29A-4F19-8766-0C9F2667297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E3862EB-4DC4-4B8B-8FD3-324425D80D5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CDC123E0-56F6-4C03-A4BA-DB3A5D0E358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E4238493-A419-4722-947D-16460A74D70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2F6E1ED4-A6D2-457A-A5EF-B04C706B43A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873794AE-56E6-40E1-8663-0BAE8A6110E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736C3685-F3A4-43A9-BDD5-A030AF2F358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A747C9D-9591-4B37-BFB9-1962510E6F2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EA7F1E98-322E-4E9D-8522-18F7066DEF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F253C234-6016-4487-99A6-8708BBB98D0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4DB9023F-FC33-401B-A596-75A99B114CF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A1C53916-86B0-48E4-92B5-17C6F9B81F9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FD34B2B6-6F8B-4928-A310-856890781A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4EFFFFFD-24A1-4975-998C-1808779A115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EFD325E6-BF2D-49B5-9C32-75E6FB5015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73F6B43E-99B4-4A88-9E0E-2E6D0320F7C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67DDFFB5-73FC-408E-A573-AE8E49C6F0C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399C20B7-B540-427E-BC94-0633E877471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8E0AA2-FD5F-4290-9E33-27974C1B3C0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42E6F702-1BB9-40FA-ABCE-76E4406496D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27B28AFD-A513-49DB-9D9D-1CB81C7479B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2F4DA1B9-31CD-4CDA-8A7A-2B490BD3CBD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813660B1-D88C-4122-B197-685F02792FD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B8F82E49-B388-4D0B-87A4-68222268E60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3B9F60A2-8144-4A4A-A0A8-545B61FFB3F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F40D2656-F8AE-431B-997C-E3D3C041A39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8BCD703D-1FFE-4AA2-ABD2-ADE069DFE56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BFD4271A-838B-49A8-BF93-6ECDE0383B1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7E4474A1-4DDC-4121-8288-FC6A4359AEA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3696D570-35A1-4DB1-A893-C83347652C7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582C0546-195A-442C-A504-39969A77555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A0B15CA-F139-4644-901B-C732736CD90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AEFDF6D-2B4F-4191-8CCF-BCE8EE8811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C4C5AD91-A91C-4AED-A25C-43AF2F3031C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EB20A662-DFCE-4CBD-B9BE-D7CA1E12B5E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F9B86F2E-B9D4-4617-9B2D-DDB05FE7BB4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2C584936-C090-433D-920B-2CFE518DB3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596FC443-E09F-4EE7-89E8-A42F0956D0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DAAAAF84-3C04-48DF-A0B5-A56E8AF0BC9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D021F4C-7E26-4702-90E8-328E27DA52A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764DFED2-DE41-4080-8BD8-298B70E479B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84E3798E-CE3A-4FAE-BA52-AF3D95D86D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BFBFA62F-2D48-4A5C-B5F0-E5902C11455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369CA0DA-A3D4-476D-8C19-21208D2DE22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580AEC9D-578C-4D08-BAA0-AF381328514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6C069B5D-CC9E-4EBD-9592-E80AC71D88C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14CB57FD-6281-4E6B-9272-E4F0E15905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17FA2B82-1164-403A-B3F5-3C250DF2BAC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22675902-8ABA-413A-AFBE-256408D3F2A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B1AF93FB-55B2-46DC-8040-DD3A9DA7200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8E606AF5-6229-4B0E-993C-37E042B7A2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2757FDC9-4533-43D6-99A7-0973C7E0E93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27BC6FE3-BD28-4B45-A6BB-685322AABF0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72CA82BA-74BE-4975-9820-2CBF2AFB59C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CF4D59A7-0E2E-4F64-A6A5-0BDF9555BB9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6C6DC05D-56BC-46CA-9719-A83C568C0E5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904BA2A-BDDC-40A6-ACF4-309A306F362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6CBD447E-C840-42B9-AB71-95B2E3BE129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18E9E828-FEA7-49A8-B7F3-22EF2E2A28F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5F7FDF4A-B6E1-4F4B-B315-55AE02E1535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9374E8E9-BCEB-4594-A699-3B8008AF901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8488FAF3-0D92-4F8C-8165-70139EEDA2D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AE54865C-8C3A-4DDB-9D15-74508FD4C48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47</xdr:row>
      <xdr:rowOff>47625</xdr:rowOff>
    </xdr:from>
    <xdr:ext cx="2095500" cy="43815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D1D6230B-BF59-4352-AFE9-56E7A3D7ED3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542925</xdr:colOff>
      <xdr:row>9</xdr:row>
      <xdr:rowOff>47625</xdr:rowOff>
    </xdr:from>
    <xdr:ext cx="922731" cy="1143"/>
    <xdr:sp macro="" textlink="">
      <xdr:nvSpPr>
        <xdr:cNvPr id="220" name="AutoShape 133">
          <a:extLst>
            <a:ext uri="{FF2B5EF4-FFF2-40B4-BE49-F238E27FC236}">
              <a16:creationId xmlns:a16="http://schemas.microsoft.com/office/drawing/2014/main" id="{EA8119E3-4790-46CF-9580-54BFAC80F689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22731" cy="1143"/>
    <xdr:sp macro="" textlink="">
      <xdr:nvSpPr>
        <xdr:cNvPr id="221" name="AutoShape 133">
          <a:extLst>
            <a:ext uri="{FF2B5EF4-FFF2-40B4-BE49-F238E27FC236}">
              <a16:creationId xmlns:a16="http://schemas.microsoft.com/office/drawing/2014/main" id="{F32B3BE0-E960-46B3-A282-8EAC4801FB83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0</xdr:row>
      <xdr:rowOff>0</xdr:rowOff>
    </xdr:from>
    <xdr:to>
      <xdr:col>4</xdr:col>
      <xdr:colOff>116280</xdr:colOff>
      <xdr:row>0</xdr:row>
      <xdr:rowOff>1143</xdr:rowOff>
    </xdr:to>
    <xdr:sp macro="" textlink="">
      <xdr:nvSpPr>
        <xdr:cNvPr id="3" name="AutoShape 133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324100" y="1571625"/>
          <a:ext cx="92087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7</xdr:col>
      <xdr:colOff>510500</xdr:colOff>
      <xdr:row>8</xdr:row>
      <xdr:rowOff>85251</xdr:rowOff>
    </xdr:from>
    <xdr:to>
      <xdr:col>9</xdr:col>
      <xdr:colOff>498778</xdr:colOff>
      <xdr:row>10</xdr:row>
      <xdr:rowOff>179917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 txBox="1"/>
      </xdr:nvSpPr>
      <xdr:spPr>
        <a:xfrm>
          <a:off x="6595917" y="1810334"/>
          <a:ext cx="1925028" cy="496833"/>
        </a:xfrm>
        <a:prstGeom prst="rect">
          <a:avLst/>
        </a:prstGeom>
        <a:solidFill>
          <a:srgbClr val="005587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Ultra-fine ring spun yarns for luxurious</a:t>
          </a: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softness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635000</xdr:colOff>
      <xdr:row>52</xdr:row>
      <xdr:rowOff>21167</xdr:rowOff>
    </xdr:from>
    <xdr:to>
      <xdr:col>6</xdr:col>
      <xdr:colOff>814917</xdr:colOff>
      <xdr:row>53</xdr:row>
      <xdr:rowOff>21167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3132667" y="11895667"/>
          <a:ext cx="2635250" cy="26458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987425</xdr:colOff>
      <xdr:row>60</xdr:row>
      <xdr:rowOff>123826</xdr:rowOff>
    </xdr:from>
    <xdr:to>
      <xdr:col>7</xdr:col>
      <xdr:colOff>722842</xdr:colOff>
      <xdr:row>62</xdr:row>
      <xdr:rowOff>74084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1920875" y="13954126"/>
          <a:ext cx="4917017" cy="331258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542925</xdr:colOff>
      <xdr:row>0</xdr:row>
      <xdr:rowOff>0</xdr:rowOff>
    </xdr:from>
    <xdr:to>
      <xdr:col>4</xdr:col>
      <xdr:colOff>77385</xdr:colOff>
      <xdr:row>0</xdr:row>
      <xdr:rowOff>1143</xdr:rowOff>
    </xdr:to>
    <xdr:sp macro="" textlink="">
      <xdr:nvSpPr>
        <xdr:cNvPr id="17" name="AutoShape 133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3038475" y="0"/>
          <a:ext cx="82986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169333</xdr:colOff>
      <xdr:row>0</xdr:row>
      <xdr:rowOff>0</xdr:rowOff>
    </xdr:from>
    <xdr:to>
      <xdr:col>8</xdr:col>
      <xdr:colOff>563035</xdr:colOff>
      <xdr:row>7</xdr:row>
      <xdr:rowOff>95250</xdr:rowOff>
    </xdr:to>
    <xdr:pic>
      <xdr:nvPicPr>
        <xdr:cNvPr id="19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0883" y="0"/>
          <a:ext cx="6470652" cy="160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1428750</xdr:colOff>
      <xdr:row>16</xdr:row>
      <xdr:rowOff>9525</xdr:rowOff>
    </xdr:from>
    <xdr:to>
      <xdr:col>7</xdr:col>
      <xdr:colOff>288132</xdr:colOff>
      <xdr:row>20</xdr:row>
      <xdr:rowOff>211932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2400300" y="3267075"/>
          <a:ext cx="3964782" cy="1164432"/>
        </a:xfrm>
        <a:prstGeom prst="rect">
          <a:avLst/>
        </a:prstGeom>
        <a:solidFill>
          <a:sysClr val="window" lastClr="FFFFFF"/>
        </a:solidFill>
        <a:ln w="38100" cap="sq" cmpd="dbl">
          <a:solidFill>
            <a:schemeClr val="tx1"/>
          </a:solidFill>
          <a:prstDash val="solid"/>
        </a:ln>
        <a:effectLst>
          <a:outerShdw blurRad="711200" dir="6060000" sx="105000" sy="105000" algn="ctr" rotWithShape="0">
            <a:srgbClr val="000000">
              <a:alpha val="43137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2</xdr:col>
      <xdr:colOff>276225</xdr:colOff>
      <xdr:row>16</xdr:row>
      <xdr:rowOff>114300</xdr:rowOff>
    </xdr:from>
    <xdr:to>
      <xdr:col>6</xdr:col>
      <xdr:colOff>1100139</xdr:colOff>
      <xdr:row>20</xdr:row>
      <xdr:rowOff>152401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371850"/>
          <a:ext cx="3271839" cy="1000126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7</xdr:col>
      <xdr:colOff>510500</xdr:colOff>
      <xdr:row>8</xdr:row>
      <xdr:rowOff>85251</xdr:rowOff>
    </xdr:from>
    <xdr:to>
      <xdr:col>9</xdr:col>
      <xdr:colOff>498778</xdr:colOff>
      <xdr:row>10</xdr:row>
      <xdr:rowOff>179917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7B31B1A-8956-4710-B18D-C77F107756F4}"/>
            </a:ext>
          </a:extLst>
        </xdr:cNvPr>
        <xdr:cNvSpPr txBox="1"/>
      </xdr:nvSpPr>
      <xdr:spPr>
        <a:xfrm>
          <a:off x="6587450" y="1799751"/>
          <a:ext cx="1921853" cy="494716"/>
        </a:xfrm>
        <a:prstGeom prst="rect">
          <a:avLst/>
        </a:prstGeom>
        <a:solidFill>
          <a:srgbClr val="005587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Ultra-fine ring spun yarns for luxurious</a:t>
          </a: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softness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8" name="AutoShape 133">
          <a:extLst>
            <a:ext uri="{FF2B5EF4-FFF2-40B4-BE49-F238E27FC236}">
              <a16:creationId xmlns:a16="http://schemas.microsoft.com/office/drawing/2014/main" id="{E7D3D29A-5525-43C0-9116-69A439C44DF0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39" name="AutoShape 133">
          <a:extLst>
            <a:ext uri="{FF2B5EF4-FFF2-40B4-BE49-F238E27FC236}">
              <a16:creationId xmlns:a16="http://schemas.microsoft.com/office/drawing/2014/main" id="{3ADA72BA-0F23-4E91-A2CF-D8339AF6A48D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B4F0F3D6-7554-4FA9-9A0A-7FD0611A39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2F29F8E4-AB81-408E-A451-45E1852CEBD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9471A64-EBFF-4D3D-9F04-8274926565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AF865E-BB5F-4ED9-B69E-EFF4689EC56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E0EB75F-4F85-4268-97D0-53713779019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ADDE579-2ECE-4F2E-9762-3C841663422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9A30A79-A85D-4E12-B792-175EDA324A9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047D10C-5F17-4E82-B574-C70AECA8BE0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ADEC32F-99C8-4A1F-B952-62752988A2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659BC7F-33B4-4103-9BFC-F4DC08797AA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02B7DE6-B381-4B88-83D7-427D397CBE7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FF53B76-C630-41C3-8D62-27E5C592AF7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FD718F9-43D9-41B0-81BF-A3137EB2244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78C9F102-D41E-413C-92E9-5E6BE0F8E60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66302C1-767D-4FB1-9972-3E4E6635E20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3AA3C536-3511-4182-AE51-7527DB3ADD7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261BCC5-FD07-485A-803D-0074FD09CF8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9D1018E0-15F7-4588-87E8-F30682C8410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26D7348-B97F-4A01-B246-E709DFB0B58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89FD977F-48D0-42B3-BEF7-CD3F314C732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14475771-F25F-4B17-87C8-3BB7A5D4B08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1AE2B834-B6D3-4AA9-9F23-504E18A2DEA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6B3C34F-A270-4035-837D-B880B04C48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4D07DA2-1B5C-4E92-80F1-B24AFA0A7CA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2581DF7F-B290-4229-AA21-E094E178553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FE83354-2404-47D3-A50E-B445CBBE29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95E8024-BD98-4C9E-B4FD-B0D327F7739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96DCFC8-6EEE-4DBD-BF0C-B21ADE880C4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DDE1E0F1-1B5D-4BF0-B43E-D33BA729E2E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3DBB15C-1036-4F47-A263-652563512E5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B4247C3A-C05C-4C70-94AA-34FF30014FB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6A2774D8-30C0-4157-939B-686422FBFF8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30A79721-4525-4A64-88BD-9AA8061E24A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C7E55B0-F32B-45A3-AA03-52650E775CA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3DDEFAB-5DCE-475D-B2CF-39F937E0807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8445CAFD-8B82-4334-AB63-656570C7FE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B2DE42BE-242B-4146-84FB-BAAADFD1C08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3F64B8C-4371-4B03-BE28-45B328DA706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820D468-F0A9-4853-A41D-F5C1049404C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ED5F3AB4-AF21-4E16-BE5F-42A7D69323E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4F94350-7EE0-422C-9092-B7106D69A46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8EF6768-04C1-4D84-BC0D-896159E57A4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F79E18EC-895A-41F4-B8E1-4242FC933D2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37F2D6E-A1CB-4771-9704-A1D6BC7164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9B53F05-09FB-454D-89F8-F9DB14EBB00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C053B30E-CF9C-4BC7-8CF3-AEBB25F5836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FB1C9CEA-21B2-4FE1-82FB-4DD2E1EEC4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B41F5E99-8B53-420E-B103-5E0B475497E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28EDA09-78BD-428E-9A83-87719A3F140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DE8F487-55ED-4145-8E1B-1BCFD509E97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B2F58C98-CB61-4D9D-A311-15CEB5AC750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EE423B98-72F9-441D-924D-11F7A756021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378293E-9BC2-419A-8F62-037D594ECB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BA843479-731E-475C-A7E7-C35A459B7CA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892A055-8AF8-4210-A5AC-84FA74670C0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D4DD63F-873D-4CC6-8652-C9F7527AB78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F944AA95-CA05-4CC8-9A12-3D313ACC890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73FCF327-0374-409C-8F03-0CBAA426F94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BE28A8A1-7738-4B34-8CEC-DDEDD32FC02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6E2D77F1-FCC4-4C6A-844E-A73C8DC57C5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5B53215F-F95A-49F1-BA14-BCA68E03E7D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C9AD1FE9-C400-4ABC-AD5A-730296182F4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46342BF0-31C3-4101-B4E5-7734EFBA28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A14D5717-8745-48EB-A7F2-B311C4F4884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71F2294E-5D53-4C56-9725-467631C0D9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309AA4C2-2B4F-42F2-96B3-2EA6631D659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EBB1FA4B-7084-4246-A5B6-F0A8B317731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D8364367-71FC-4735-B9DF-E3A620B1AFB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BCF07174-5AD7-4DFD-9361-40077B5C26F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6D5BD28B-36DA-4028-8557-3319352F938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1E98031B-2696-408F-A7EF-CEED614C922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539453F7-0C2F-4065-BA44-B3C2114FE28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81ACF512-D6AC-48BD-9AD0-9489923CB16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73B0463F-193F-4CD0-A3F9-6C97DF8FC41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6D4FC404-EC6A-44FB-ABC6-9D8A6CE18F1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336738E2-5400-4CD7-B9EE-9378D0EE34B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CCCA393D-B1FE-4472-A4FF-43F1DAA974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9EDA43C-754B-4299-949D-6CCEFC4F702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3649950D-77FE-4910-92D5-DB5FBD814BC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4F1EC7FE-597D-47CD-B147-7BA39C8B64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7F4CBA36-0BC8-412D-AC07-6700A244074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FEFF68FB-61FD-4AEE-8827-FE5D3BF5565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15104805-98EB-4407-80D3-9678A27E55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C8726985-86F9-41FD-9043-AB3F529C25B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EE0F1642-403C-49E0-87DB-5ACF06FE88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4AE26AD6-9181-44AE-B76B-6B43385D2E6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9669CFC5-9159-477D-9FC6-3DF8500E1C1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E5E1F964-C0F8-4270-AA38-7BAC3D89E4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64542FED-28C5-4951-8245-A18CA9DB726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F6D8752E-4C76-4892-A325-F5C88891693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B9CE783F-3E63-48F8-8B4F-2FE2B79D209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D2926459-0FE3-4AC5-A0C4-89445076481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47DF70C8-B9AB-4263-910A-BF34249D3E4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FC8D90A9-02EF-4E89-ABDB-5BAE365C20B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D49ED0A1-8CC8-40C5-8B3B-02B60C1023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BCD712F-E021-4F04-BFB8-0F196A4F20A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9032B552-FAC6-4907-9A03-B2F94CD2FD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DD7AAA9E-BA03-41A9-A6B7-F00484D0199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72855860-778D-40B4-85FC-CEBB1CCB0BB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F54B0A20-6F1A-4E03-9969-0AF3517C84E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D6C80109-4B86-4B73-93F6-554D02897F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C356A23-2FE0-4CD3-884B-8324CE6F954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897923F-C70F-4419-A691-1258EF6ACCB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425BF2AC-C6EF-4D05-8E84-852EDFE80F0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CDE6A61E-E6C0-4EE1-8C33-31554C0BDCF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B695070E-B5CF-439D-A194-C3BF8815ECD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7BA96134-AC02-4CDA-B632-825E81B273D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A1A90230-2A8C-4A62-8A08-A531B7EB96C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86EBA8BB-62CE-49B2-920C-9098EC6DE40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164AC123-307C-4C51-88D0-3E4AFF1EB5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C9E06035-F79D-460F-ABEC-A1896A270A5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7FC8DA5F-E3BE-4C04-AB1F-BC4102F3E8D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66503A1-B0A7-48C3-83D6-4AD7AC22BBC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8520E8C0-1524-4AF2-A65F-697C4500DF8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81C29582-8FF0-4C22-872D-83D0A90E4F5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B534478E-A79C-4FCB-890C-420FDE57C25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C393BDB-BBD3-46FC-A9B2-0F051371331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C80C0619-8F19-4032-B1AD-25DE8D5B802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978D4865-9F1D-4D9C-9041-B13AB2DD641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D321E946-C151-4241-A419-2FCD3792E9E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99B2BFEE-AB32-4C07-9897-846A153E9DF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A412076-51D3-4A12-8F09-2EB2D88C828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44A5C262-4FDF-467B-BC00-0476C064BD8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F8345333-6D3E-4618-8964-51894B0CCA7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B29F98B0-DA77-43F4-A803-AEEA4D86385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51148C1C-1DF0-4FB8-BEF3-4C3C9EFC7B8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A90D308E-E165-4369-A60E-9E585757798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52CB9E23-D641-4E0B-AEF9-D99C4E6E29D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100A1EAE-2B6C-4EC7-857C-621E8D6C7AD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5593F6D5-B4AA-4F74-894A-E4CB2D2A5DB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F48686E1-BA08-4705-A105-35C5C77D54F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AC2A5744-8994-44C2-80B3-E4BF72283FD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E2CBD3E8-6C63-4977-A886-E65FACC146E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A195B5AC-7B19-45BC-AB74-D8D25D7E91C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C5BB8264-35A9-416D-9B02-05278F69F93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E63B4A63-BED6-4F7F-BC5B-431B7ADFD2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20854E0A-81E3-4A9B-8BD4-34E11D49853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9DAB031A-5867-4DE5-897A-3F84136D044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BEFEE2DB-833C-43D8-A00A-CB3F91CA7E7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E257E040-41E0-48EE-A1D6-E4C7CC3D9FA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41D757E7-8F71-474C-9CFA-A8F57DA4B89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8FF65E08-9110-43E8-B829-C3F0EA4DE71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394B1894-47DD-4DEF-A35C-A0FE593E93C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C2902248-FB94-403C-9937-0D162162445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756C28B2-7D09-4996-BD24-BADFE2D025A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D3AD5BA-2439-4E3D-8205-A20619875D6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D328E019-E86F-4E9D-A36F-09FD6988533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B773C319-A8C7-406F-9108-D290DB2783C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E6FA8C22-6601-45FC-9FFB-B711AEC259B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64AF77BB-218A-49DF-948B-88E2C0B5A42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2D3B8C8-0AD5-4EAA-B439-261B16D4613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B3EAAD51-9891-4A76-9CE9-382D4AF4BC3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C6861A08-4B06-46CD-BBBA-E6ABC855AA2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4604EB34-B859-4233-8A09-9BC6606F34C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1B45E2D9-A368-49E7-8C65-FCA47E012D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79F95617-5714-4496-8122-B744BF810A6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B45D978B-1294-4455-9696-72088DCDBC0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51A7F336-94F9-4BBF-B22C-80988E10CE3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C5875FD8-FE45-4933-A901-D920FB85E7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F70AFB60-4A67-45A7-BE1B-41963FF89EF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EFA6B927-2A06-4565-B86B-783D84EC8AD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883E180-4A89-47FD-8F1F-8AD1B1061FD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4FAECFAF-7629-43CF-AAE6-5EF7DA13155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DBFB5445-AE7D-4879-B376-D0603482EF0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AD86B8F7-BC2A-45F9-BFB6-38263371867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E96D9D50-338C-4F17-BAA0-81BD3AD1FDA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1862F260-F999-4607-8648-B5627D64661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D43CCCFB-0C88-46AC-AC7E-7B41DD48170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867B4C7B-21D8-45D6-BFBC-3173A23B521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BE58AC74-E0D2-4690-BDF1-2F77AAB33DF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9A3BF064-DD7F-4C18-8C3E-DFAE470CA6B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184AACBB-6047-4BB6-9CA8-239FEBFE65F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3E83B300-DC0C-4FEA-B33D-3F11EAD52C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C4D73965-4424-4154-9EF0-2B58FCB7E0A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AB4A561A-321D-40E3-9D09-294417F5032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C7CCD661-6344-468A-A6B0-5024DF339E8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C9A701-C868-468B-99E5-A7DA203C09C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3279171D-B0FB-43D4-89A9-7E9F708A67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1029FAAA-B8C4-4BEA-96C0-DC483BCB48F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7F959891-732F-4052-A54D-AF496BEA44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44</xdr:row>
      <xdr:rowOff>47625</xdr:rowOff>
    </xdr:from>
    <xdr:ext cx="2095500" cy="43815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F4AE4FBA-FB87-43C4-9747-D62A53787AD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542925</xdr:colOff>
      <xdr:row>9</xdr:row>
      <xdr:rowOff>47625</xdr:rowOff>
    </xdr:from>
    <xdr:ext cx="922731" cy="1143"/>
    <xdr:sp macro="" textlink="">
      <xdr:nvSpPr>
        <xdr:cNvPr id="221" name="AutoShape 133">
          <a:extLst>
            <a:ext uri="{FF2B5EF4-FFF2-40B4-BE49-F238E27FC236}">
              <a16:creationId xmlns:a16="http://schemas.microsoft.com/office/drawing/2014/main" id="{B21910D5-A32A-40AD-BE43-D2F3B50C574F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22731" cy="1143"/>
    <xdr:sp macro="" textlink="">
      <xdr:nvSpPr>
        <xdr:cNvPr id="222" name="AutoShape 133">
          <a:extLst>
            <a:ext uri="{FF2B5EF4-FFF2-40B4-BE49-F238E27FC236}">
              <a16:creationId xmlns:a16="http://schemas.microsoft.com/office/drawing/2014/main" id="{C0629595-8E09-4CE7-8267-A19936231F15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8</xdr:row>
      <xdr:rowOff>47625</xdr:rowOff>
    </xdr:from>
    <xdr:to>
      <xdr:col>4</xdr:col>
      <xdr:colOff>67332</xdr:colOff>
      <xdr:row>8</xdr:row>
      <xdr:rowOff>48768</xdr:rowOff>
    </xdr:to>
    <xdr:sp macro="" textlink="">
      <xdr:nvSpPr>
        <xdr:cNvPr id="3" name="AutoShape 13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324100" y="1571625"/>
          <a:ext cx="873252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7</xdr:col>
      <xdr:colOff>21166</xdr:colOff>
      <xdr:row>8</xdr:row>
      <xdr:rowOff>63503</xdr:rowOff>
    </xdr:from>
    <xdr:to>
      <xdr:col>9</xdr:col>
      <xdr:colOff>716412</xdr:colOff>
      <xdr:row>10</xdr:row>
      <xdr:rowOff>169334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6106583" y="1788586"/>
          <a:ext cx="2631996" cy="507998"/>
        </a:xfrm>
        <a:prstGeom prst="rect">
          <a:avLst/>
        </a:prstGeom>
        <a:solidFill>
          <a:srgbClr val="FFD85B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Our</a:t>
          </a:r>
          <a:r>
            <a:rPr lang="en-US" sz="1050" b="1" baseline="0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flagship Tone-on-Tone Bed Sheet.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 baseline="0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With </a:t>
          </a:r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Anti-Pilling Finish</a:t>
          </a:r>
          <a:endParaRPr lang="en-US" sz="1050" b="1" baseline="0">
            <a:solidFill>
              <a:schemeClr val="tx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65</xdr:row>
      <xdr:rowOff>31750</xdr:rowOff>
    </xdr:from>
    <xdr:to>
      <xdr:col>6</xdr:col>
      <xdr:colOff>635000</xdr:colOff>
      <xdr:row>66</xdr:row>
      <xdr:rowOff>10583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2986616" y="23377525"/>
          <a:ext cx="2629959" cy="245533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2</xdr:col>
      <xdr:colOff>624417</xdr:colOff>
      <xdr:row>65</xdr:row>
      <xdr:rowOff>21167</xdr:rowOff>
    </xdr:from>
    <xdr:to>
      <xdr:col>6</xdr:col>
      <xdr:colOff>804334</xdr:colOff>
      <xdr:row>66</xdr:row>
      <xdr:rowOff>21167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3122084" y="14361584"/>
          <a:ext cx="2635250" cy="26458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968375</xdr:colOff>
      <xdr:row>73</xdr:row>
      <xdr:rowOff>152400</xdr:rowOff>
    </xdr:from>
    <xdr:to>
      <xdr:col>7</xdr:col>
      <xdr:colOff>703792</xdr:colOff>
      <xdr:row>75</xdr:row>
      <xdr:rowOff>35983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901825" y="16402050"/>
          <a:ext cx="4917017" cy="26458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542925</xdr:colOff>
      <xdr:row>0</xdr:row>
      <xdr:rowOff>0</xdr:rowOff>
    </xdr:from>
    <xdr:to>
      <xdr:col>4</xdr:col>
      <xdr:colOff>77385</xdr:colOff>
      <xdr:row>0</xdr:row>
      <xdr:rowOff>1143</xdr:rowOff>
    </xdr:to>
    <xdr:sp macro="" textlink="">
      <xdr:nvSpPr>
        <xdr:cNvPr id="18" name="AutoShape 133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3038475" y="0"/>
          <a:ext cx="82986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171450</xdr:colOff>
      <xdr:row>0</xdr:row>
      <xdr:rowOff>0</xdr:rowOff>
    </xdr:from>
    <xdr:to>
      <xdr:col>8</xdr:col>
      <xdr:colOff>565152</xdr:colOff>
      <xdr:row>7</xdr:row>
      <xdr:rowOff>95250</xdr:rowOff>
    </xdr:to>
    <xdr:pic>
      <xdr:nvPicPr>
        <xdr:cNvPr id="16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0" y="0"/>
          <a:ext cx="6470652" cy="160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1419225</xdr:colOff>
      <xdr:row>16</xdr:row>
      <xdr:rowOff>19050</xdr:rowOff>
    </xdr:from>
    <xdr:to>
      <xdr:col>7</xdr:col>
      <xdr:colOff>278607</xdr:colOff>
      <xdr:row>20</xdr:row>
      <xdr:rowOff>192882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/>
      </xdr:nvSpPr>
      <xdr:spPr>
        <a:xfrm>
          <a:off x="2390775" y="3276600"/>
          <a:ext cx="3964782" cy="1164432"/>
        </a:xfrm>
        <a:prstGeom prst="rect">
          <a:avLst/>
        </a:prstGeom>
        <a:solidFill>
          <a:sysClr val="window" lastClr="FFFFFF"/>
        </a:solidFill>
        <a:ln w="38100" cap="sq" cmpd="dbl">
          <a:solidFill>
            <a:schemeClr val="tx1"/>
          </a:solidFill>
          <a:prstDash val="solid"/>
        </a:ln>
        <a:effectLst>
          <a:outerShdw blurRad="711200" dir="6060000" sx="105000" sy="105000" algn="ctr" rotWithShape="0">
            <a:srgbClr val="000000">
              <a:alpha val="43137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2</xdr:col>
      <xdr:colOff>266700</xdr:colOff>
      <xdr:row>16</xdr:row>
      <xdr:rowOff>114300</xdr:rowOff>
    </xdr:from>
    <xdr:to>
      <xdr:col>6</xdr:col>
      <xdr:colOff>1090614</xdr:colOff>
      <xdr:row>20</xdr:row>
      <xdr:rowOff>123826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3371850"/>
          <a:ext cx="3271839" cy="1000126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 txBox="1"/>
      </xdr:nvSpPr>
      <xdr:spPr>
        <a:xfrm>
          <a:off x="2952750" y="142779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67332</xdr:colOff>
      <xdr:row>8</xdr:row>
      <xdr:rowOff>48768</xdr:rowOff>
    </xdr:to>
    <xdr:sp macro="" textlink="">
      <xdr:nvSpPr>
        <xdr:cNvPr id="38" name="AutoShape 133">
          <a:extLst>
            <a:ext uri="{FF2B5EF4-FFF2-40B4-BE49-F238E27FC236}">
              <a16:creationId xmlns:a16="http://schemas.microsoft.com/office/drawing/2014/main" id="{EE7B52F4-83A2-4D36-9878-F25C231CA8C2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7</xdr:col>
      <xdr:colOff>21166</xdr:colOff>
      <xdr:row>8</xdr:row>
      <xdr:rowOff>63503</xdr:rowOff>
    </xdr:from>
    <xdr:to>
      <xdr:col>9</xdr:col>
      <xdr:colOff>716412</xdr:colOff>
      <xdr:row>10</xdr:row>
      <xdr:rowOff>169334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DE3B3FF-ABFA-432A-9307-C50ECBC70127}"/>
            </a:ext>
          </a:extLst>
        </xdr:cNvPr>
        <xdr:cNvSpPr txBox="1"/>
      </xdr:nvSpPr>
      <xdr:spPr>
        <a:xfrm>
          <a:off x="6098116" y="1778003"/>
          <a:ext cx="2628821" cy="505881"/>
        </a:xfrm>
        <a:prstGeom prst="rect">
          <a:avLst/>
        </a:prstGeom>
        <a:solidFill>
          <a:srgbClr val="FFD85B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Our</a:t>
          </a:r>
          <a:r>
            <a:rPr lang="en-US" sz="1050" b="1" baseline="0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flagship Tone-on-Tone Bed Sheet.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 baseline="0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With </a:t>
          </a:r>
          <a:r>
            <a:rPr lang="en-US" sz="1050" b="1">
              <a:solidFill>
                <a:schemeClr val="tx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Anti-Pilling Finish</a:t>
          </a:r>
          <a:endParaRPr lang="en-US" sz="1050" b="1" baseline="0">
            <a:solidFill>
              <a:schemeClr val="tx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7569413E-C367-4E1B-B850-AA277CE8DE58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41" name="AutoShape 133">
          <a:extLst>
            <a:ext uri="{FF2B5EF4-FFF2-40B4-BE49-F238E27FC236}">
              <a16:creationId xmlns:a16="http://schemas.microsoft.com/office/drawing/2014/main" id="{BD64B72F-D815-4EF4-A975-E6EAA80E893E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9AE9991-9048-4216-8595-717D2ACFD7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F449F23C-058A-4BBF-AEC8-A89F51F8771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A573D7A-8BF0-4F36-828D-2455D8749A3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B1D95B8-AA0D-4E3F-AE4B-2EC3C57F605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4741B84-C02E-4391-8B20-8302EDB845A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7AD1D67-37FB-40E5-8129-CC73432DBD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1B707B5-146C-4206-AD81-A40BFDEC6A8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6DC6C14-1D24-4B53-9FD3-85FB6F8552D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75579226-93A9-4223-AD55-2B523069308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BAA88FC-9040-48B6-9DDD-A2AB872B63F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82EAB28-9862-42F1-A07C-37958FE31FA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306B55E8-4898-4748-8050-1518EB5F924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B40918D-383F-44A8-B158-24CBE215FCE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23FF74F-96A9-4BDD-A2E2-A0E969CEEAF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FFEE599F-FBCF-4F91-B8ED-289B08163AD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75FADF23-E7D8-4E7B-BE9B-6DDE6F249D7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5E95AE63-0901-4FCF-85EF-466390F420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F69EB627-DBD4-49B4-A1C4-D3C0CEBB3D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C0489165-BBBD-4F22-845B-8D8E512B4DD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2CCF2D2-EB95-4590-ACAB-110880E9747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84F53DD6-D44C-4C6A-81E8-29F06B4BA73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C6C8702-EC10-4D69-B01B-B70DEBEEB88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A3D82BD-77A9-47A6-BF43-93AAAA75D51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D6AB96D1-0E7D-42B8-8E3E-3C514F43F8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339001FF-FF83-46AE-ACBE-2D764011D0D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7126605-7AEF-443C-9A20-F42C0FA64FD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1F1B2B0B-BB42-464E-95FA-092324A82D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D06166D2-F77F-43A2-BBF3-182B8EBC8E4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263783D7-FB32-46F0-900B-F4C17247250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7CAAEFED-7750-4064-932B-8F070FB8D47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4E1FA43-0A60-48E3-A8C0-2234793D9DF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147A7B3B-0A7B-44C4-BF7B-22231E47E3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6A506BE-1D38-4814-8E8B-4E27F1698EC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61D087A-96E2-4D9C-9E3A-6123B40AE40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7025805-8CA6-4C80-8DC1-64BF603CACC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95518F70-4C8F-4D38-92BF-C0FE7EB7D9D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FF1DE778-C450-4F34-AEEE-5BB212CA4E8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6FE4608-D3ED-4723-8314-C6E02B9ED13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A02A6A12-B38F-4BEA-B098-92A1A0D3DB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2BC95866-4875-423C-A6BF-6D16F4B973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3C58888A-DD34-4144-AD09-EC7A58C46F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B10C5C5-DD3E-4E5B-A45E-7470B3C11A5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25B3B7A-8EEA-45F4-95DA-07C5A95B72A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3976C62-1AF2-4DB1-8475-DB19E49DF1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F247009-0859-4A8A-8607-6123CECD336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1D81F73F-21B6-494C-BB6A-08BF38C43DD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14A8EBBD-76E5-40D3-B7F1-0B8F3181E7A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B7FEA81D-1AA6-4A2D-B3E3-C6B5FFEFEB6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AD3E2CC1-8892-41CD-A046-786CBAACF85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D44DB6E0-06B1-4CF3-99C1-E15966EAF8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FA42E60D-A43C-4570-9E28-41F89B74087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5471CF3A-A5BA-4542-BB27-DCE86F41D8E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6CAB9B42-12B2-4BCB-B9B4-6FA1ED0F50D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EDF17FC7-91A4-4F75-96BF-A7B5899E81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47A2E763-9C2B-4A64-97B2-D5C3BB2B868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90B3446-C52A-477A-89B2-8395F56240A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B96424F7-3739-42C2-B624-623DF5F7D37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E7D79893-FABD-41D5-AEB5-44B56CC86C1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50C136AA-57CE-40BA-83A2-B7012E597A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222456F-C48C-4BBA-A76A-BD5A8F173C8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273C55F0-1B94-416E-A9F7-E153861638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941DF2B0-A0EB-40E2-BED6-65C39E8CF5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672B5E3-7495-4B2F-8810-3C312A382BD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379155F6-DCBC-4455-8D31-F254CBCA180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D827153C-F273-4DCE-9863-E7E6766C896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F27C4F1E-2C70-4183-ACAF-4A9246C8518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8B49B495-8C25-49D2-BF4C-3F5E58E212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070FB3C-8A7C-4166-88EA-0006F7FF0A6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834D9B4A-9986-4EDB-A48D-840CAEFA10B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F181FBB1-1EBB-4EC4-808E-B086F37275E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A7E7E60C-2F92-49D3-AFC1-9AF0B1E2BF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6AE9C182-97ED-4FD7-A24E-184FADA2CF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7ED30BE-57F7-4EC3-9096-4EF5841101C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4FD0603-3653-426B-9158-90465026B9A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C052E2FB-AFE0-4ED0-BE27-3AD58CD0AB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55106343-F4BE-4CDC-8D21-C3B348C7589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36A1784-CC10-44E9-8A48-29FB42E9C58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384E897E-2CD5-4FD5-9914-DE1ACBE83AE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99C95F9F-66AD-435B-8017-80473ED143B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11B718AE-41EA-4CAF-A5AD-016478CE503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EC88E37B-B435-4207-ACF1-C2E57641560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4D62F89F-ECED-40A8-B073-BF1C1AD74F8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320AF03C-ACC3-4B40-B91D-46AFC766EFD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9F571E2-E8AE-4152-826A-D853B6634EE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9A812BB7-8723-49F1-8B9E-E56E6738F7F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757B6EE3-957E-4888-8087-7C8AD3EF78E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DA9CE54F-4BEB-45DD-9698-5A5C447E49D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A9C2E791-FB7A-4C27-A9EB-EDC6CED5862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C0B24A21-B4E9-4F65-8ED2-DBA4DD40620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98B7EA8E-F110-493E-BE15-72664B59A6F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77D1AED7-C4A2-4CCD-9BED-26E6007AF59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CA53259D-2577-4811-AA7B-89393CA18A8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7DA912F-1E4A-41AF-93BA-3BF780071D9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276B268F-58B9-4571-A7BE-A83FF6D63F0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24AA8D11-792B-433C-AB1A-8E895C96B4C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62B71EE8-5328-4145-8A58-E24DDC06731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69B3F0D8-BA59-476B-A8E4-12635A36013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4CAC3E9-C1ED-494E-A5A4-A31C9E0A143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27ADE28F-35C2-4AD2-B5EE-363D8E32174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5EFEAA03-4B51-49C6-8D8C-6DBB88D4901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7F839006-80F6-49E8-9B3A-D541F3E7296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C3EEFCF8-4439-4207-A0AC-21236A47575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6CC0CE3-D23F-458F-80E4-5A59D1C9565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46C690E0-DEB4-4EE2-B2F9-8B9065362C8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F9B01660-F480-4B72-BB1F-A7883218DB9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A5C6CF66-D0D3-4626-B339-0190C5B2CA6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A4736FAA-76A9-44AD-A75B-BB5D0D0E30B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6251972F-A0C6-476F-B4CE-6A352267A1C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4FD771F6-081B-4081-84AE-C7051DB87E4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C8C284F8-45B3-439D-8A13-64F991E5B91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40D4A54-4BA7-44D7-B2BC-CC41985A36B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7BB80176-2F9C-485E-854B-5F4EE463A9D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5D09433B-6C75-4B9E-AD4B-98612811282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5F575AF8-2BE7-4870-ACC5-3444450C331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72962E8-9D6F-4E03-BA8B-D795840AB55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9937D0D-2BE5-4925-9675-CF922D547A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6A6B78D7-2A67-42D7-A049-3B4DF0123BE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1C36D75C-7FA4-4962-877F-5BACBD90EC3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95C05F23-AF72-4C70-9569-F36CD0CA70C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6856FE4-9032-4ED4-B22F-7E81E5DEB2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953F789-0DE8-4114-AF26-EA0517DDA44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115B5DAA-9EE7-4805-B5FF-C6D125F51AE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DC066A10-95E3-491E-8194-EEB6865CC5B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79A748E4-482E-4055-B13C-5930A89004E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19CAF85E-98BA-42BB-A44F-177268C9412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93928B87-D27A-4AB8-BDE3-BCE98D61432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29C680ED-FD24-4381-9542-A69A208985F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30DC0AC4-B5BE-414F-AA59-F3D1EE1264C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D50BC52C-1B4C-4560-9C56-A8F414078F2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89B37501-8CE8-44C3-BF67-B8FA6BD7110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29C2E0A0-A211-4C94-8F0E-9D19720653F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165502F8-B798-445D-8D75-AA120C417F6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76229210-7CA7-4198-9F01-7539EB497F7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367BE46C-01A3-4A88-9384-4C5C438643B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AC6060B-0D89-49C2-8100-D7B9765578A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4D875D3-E9CB-443F-8BAA-8E857506B1C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B60FF8C3-E0B9-42FC-BD55-740DBB088A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545336C0-A48B-4E8F-A573-F5891882444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8D7E8C14-16A2-42F4-B07C-723AC08A658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10565D0D-B943-4B57-B1F6-418750B54A5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8528EE03-D8B2-48E8-A401-F7BBD205EE6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D2513336-E2FD-4CFB-8A51-08338938666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5FB11CFB-51A7-427A-8485-0245157C9CF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6240B01F-E9E0-4D43-9494-BDB6B485908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E544A42C-6551-45D6-8F48-E64978CB927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624F954B-1EA0-44AD-98C9-B8C84A732C9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A9676137-FFBF-4C78-B3C4-8EB24E5DCF7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97A4C98C-BB72-45F2-B85F-5AD4D289C90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D563CC83-A3EA-4560-A4E7-CA185CB73E2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B94427A-7F5E-4A41-B878-191725240D9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BB6DAEDE-F276-4955-896B-8B6ACB3007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AB52D99E-5E6F-4BC6-82E8-739D822C7C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663BB9E2-DB94-4CAB-AB7C-7534BF1C86C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D42FBE17-DAF7-40EB-A8F3-36F59DED967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A2A23B39-9336-475A-A8B3-6091E6354C7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D0B99A21-2195-4229-9A01-99673FD1441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D03C7AC5-D087-41CB-9399-BF19B05C5A8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C280892-5BE1-4D31-B18D-7F87BAA484A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F28962F0-784E-4071-A29C-EBDEBD91EC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6A26A0B2-382D-40F0-B093-D96258AFE4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65BCF13D-BC9E-450D-9A22-90AFC5B674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509ED852-ADEE-4490-BBD5-9B868257BD0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B780B742-67B0-4A5C-BDED-D06920201F0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D4C8851C-37E4-49B8-BEB6-30815AD749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485F3110-9BB4-427B-AA8E-531C609879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233608E8-E911-4EC5-9F62-DEA1CF69AD1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9A7E0A2B-3C67-4514-B13C-B9D632B82AA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1AE22062-0F3B-440A-881D-A473AC114D1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0FFBD4B-5C49-46AB-8380-5A47FE5F92A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5786FB67-4D00-4337-8E90-207C948F76E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3A2B5852-4D30-46A8-B0E5-FFBEED5376E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FEB1FDA6-52C9-4B56-A9F3-7321CDE626F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A2107578-D1D6-447F-8DD5-5C9775E00A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71B32134-A6AC-4AF6-8999-A62BDD18115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36DDC5AA-E2DA-4976-952F-F0AD1218F51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E35A1185-8243-49B0-92B1-FCB26A806F2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FE41E2DE-D7A0-42DE-B01B-63B07DD6D29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9CDE9CD2-60D4-48CF-AF7B-1D8B63AE5BB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A13CEF4A-7530-4DD0-838D-F6546AF0ED6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B077EB53-4312-45B1-9AEA-370DE0DE633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57</xdr:row>
      <xdr:rowOff>47625</xdr:rowOff>
    </xdr:from>
    <xdr:ext cx="2095500" cy="43815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3CDBF28B-3237-4C6B-A98C-B2B1EBE46BC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542925</xdr:colOff>
      <xdr:row>9</xdr:row>
      <xdr:rowOff>47625</xdr:rowOff>
    </xdr:from>
    <xdr:ext cx="826157" cy="1143"/>
    <xdr:sp macro="" textlink="">
      <xdr:nvSpPr>
        <xdr:cNvPr id="223" name="AutoShape 133">
          <a:extLst>
            <a:ext uri="{FF2B5EF4-FFF2-40B4-BE49-F238E27FC236}">
              <a16:creationId xmlns:a16="http://schemas.microsoft.com/office/drawing/2014/main" id="{E73B6F0C-9172-4E19-BA15-E00650B59644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82615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826157" cy="1143"/>
    <xdr:sp macro="" textlink="">
      <xdr:nvSpPr>
        <xdr:cNvPr id="224" name="AutoShape 133">
          <a:extLst>
            <a:ext uri="{FF2B5EF4-FFF2-40B4-BE49-F238E27FC236}">
              <a16:creationId xmlns:a16="http://schemas.microsoft.com/office/drawing/2014/main" id="{44D5CC03-F3F4-4F19-9E3B-371F6A047030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82615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922731" cy="1143"/>
    <xdr:sp macro="" textlink="">
      <xdr:nvSpPr>
        <xdr:cNvPr id="225" name="AutoShape 133">
          <a:extLst>
            <a:ext uri="{FF2B5EF4-FFF2-40B4-BE49-F238E27FC236}">
              <a16:creationId xmlns:a16="http://schemas.microsoft.com/office/drawing/2014/main" id="{253101E9-6BDF-45C9-B495-8A714483A0C0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826157" cy="1143"/>
    <xdr:sp macro="" textlink="">
      <xdr:nvSpPr>
        <xdr:cNvPr id="226" name="AutoShape 133">
          <a:extLst>
            <a:ext uri="{FF2B5EF4-FFF2-40B4-BE49-F238E27FC236}">
              <a16:creationId xmlns:a16="http://schemas.microsoft.com/office/drawing/2014/main" id="{46EBB459-5D24-48C2-A424-A75B0750DBD1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82615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826157" cy="1143"/>
    <xdr:sp macro="" textlink="">
      <xdr:nvSpPr>
        <xdr:cNvPr id="227" name="AutoShape 133">
          <a:extLst>
            <a:ext uri="{FF2B5EF4-FFF2-40B4-BE49-F238E27FC236}">
              <a16:creationId xmlns:a16="http://schemas.microsoft.com/office/drawing/2014/main" id="{E1BF3B34-D27F-4AEC-9D46-E4AF4594B334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82615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22731" cy="1143"/>
    <xdr:sp macro="" textlink="">
      <xdr:nvSpPr>
        <xdr:cNvPr id="228" name="AutoShape 133">
          <a:extLst>
            <a:ext uri="{FF2B5EF4-FFF2-40B4-BE49-F238E27FC236}">
              <a16:creationId xmlns:a16="http://schemas.microsoft.com/office/drawing/2014/main" id="{24A01A40-C1D0-4401-A295-2B0FEEE00825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826157" cy="1143"/>
    <xdr:sp macro="" textlink="">
      <xdr:nvSpPr>
        <xdr:cNvPr id="229" name="AutoShape 133">
          <a:extLst>
            <a:ext uri="{FF2B5EF4-FFF2-40B4-BE49-F238E27FC236}">
              <a16:creationId xmlns:a16="http://schemas.microsoft.com/office/drawing/2014/main" id="{4BD2FD58-2121-4F2F-B88A-A3436DE29BA3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82615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826157" cy="1143"/>
    <xdr:sp macro="" textlink="">
      <xdr:nvSpPr>
        <xdr:cNvPr id="230" name="AutoShape 133">
          <a:extLst>
            <a:ext uri="{FF2B5EF4-FFF2-40B4-BE49-F238E27FC236}">
              <a16:creationId xmlns:a16="http://schemas.microsoft.com/office/drawing/2014/main" id="{F3B7E118-2D00-48CC-85D7-EAC1EB850A5C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82615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922731" cy="1143"/>
    <xdr:sp macro="" textlink="">
      <xdr:nvSpPr>
        <xdr:cNvPr id="231" name="AutoShape 133">
          <a:extLst>
            <a:ext uri="{FF2B5EF4-FFF2-40B4-BE49-F238E27FC236}">
              <a16:creationId xmlns:a16="http://schemas.microsoft.com/office/drawing/2014/main" id="{F6B57876-217D-452C-AF50-80FA8074B859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826157" cy="1143"/>
    <xdr:sp macro="" textlink="">
      <xdr:nvSpPr>
        <xdr:cNvPr id="232" name="AutoShape 133">
          <a:extLst>
            <a:ext uri="{FF2B5EF4-FFF2-40B4-BE49-F238E27FC236}">
              <a16:creationId xmlns:a16="http://schemas.microsoft.com/office/drawing/2014/main" id="{5BD22309-FC1A-4054-9184-DE3001784005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82615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826157" cy="1143"/>
    <xdr:sp macro="" textlink="">
      <xdr:nvSpPr>
        <xdr:cNvPr id="233" name="AutoShape 133">
          <a:extLst>
            <a:ext uri="{FF2B5EF4-FFF2-40B4-BE49-F238E27FC236}">
              <a16:creationId xmlns:a16="http://schemas.microsoft.com/office/drawing/2014/main" id="{5623ECA7-A86E-41B4-B61D-5DC9BEF1F2BA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82615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22731" cy="1143"/>
    <xdr:sp macro="" textlink="">
      <xdr:nvSpPr>
        <xdr:cNvPr id="234" name="AutoShape 133">
          <a:extLst>
            <a:ext uri="{FF2B5EF4-FFF2-40B4-BE49-F238E27FC236}">
              <a16:creationId xmlns:a16="http://schemas.microsoft.com/office/drawing/2014/main" id="{0AD987A2-952F-49B1-9647-8152D6C87035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8</xdr:row>
      <xdr:rowOff>47625</xdr:rowOff>
    </xdr:from>
    <xdr:to>
      <xdr:col>3</xdr:col>
      <xdr:colOff>502445</xdr:colOff>
      <xdr:row>10</xdr:row>
      <xdr:rowOff>171449</xdr:rowOff>
    </xdr:to>
    <xdr:sp macro="" textlink="">
      <xdr:nvSpPr>
        <xdr:cNvPr id="2" name="AutoShape 133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828925" y="1571625"/>
          <a:ext cx="6762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3</xdr:col>
      <xdr:colOff>509589</xdr:colOff>
      <xdr:row>10</xdr:row>
      <xdr:rowOff>171449</xdr:rowOff>
    </xdr:to>
    <xdr:sp macro="" textlink="">
      <xdr:nvSpPr>
        <xdr:cNvPr id="7" name="AutoShape 133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2390775" y="1571625"/>
          <a:ext cx="681038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74</xdr:row>
      <xdr:rowOff>31750</xdr:rowOff>
    </xdr:from>
    <xdr:to>
      <xdr:col>6</xdr:col>
      <xdr:colOff>635000</xdr:colOff>
      <xdr:row>75</xdr:row>
      <xdr:rowOff>10583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2986616" y="23377525"/>
          <a:ext cx="2629959" cy="245533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2</xdr:col>
      <xdr:colOff>613833</xdr:colOff>
      <xdr:row>74</xdr:row>
      <xdr:rowOff>21167</xdr:rowOff>
    </xdr:from>
    <xdr:to>
      <xdr:col>6</xdr:col>
      <xdr:colOff>793750</xdr:colOff>
      <xdr:row>75</xdr:row>
      <xdr:rowOff>21167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>
          <a:off x="3111500" y="16404167"/>
          <a:ext cx="2635250" cy="26458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920750</xdr:colOff>
      <xdr:row>82</xdr:row>
      <xdr:rowOff>133350</xdr:rowOff>
    </xdr:from>
    <xdr:to>
      <xdr:col>7</xdr:col>
      <xdr:colOff>656167</xdr:colOff>
      <xdr:row>84</xdr:row>
      <xdr:rowOff>74083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1854200" y="18611850"/>
          <a:ext cx="4917017" cy="32173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542925</xdr:colOff>
      <xdr:row>0</xdr:row>
      <xdr:rowOff>0</xdr:rowOff>
    </xdr:from>
    <xdr:to>
      <xdr:col>4</xdr:col>
      <xdr:colOff>77385</xdr:colOff>
      <xdr:row>0</xdr:row>
      <xdr:rowOff>1143</xdr:rowOff>
    </xdr:to>
    <xdr:sp macro="" textlink="">
      <xdr:nvSpPr>
        <xdr:cNvPr id="15" name="AutoShape 133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038475" y="0"/>
          <a:ext cx="82986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171450</xdr:colOff>
      <xdr:row>0</xdr:row>
      <xdr:rowOff>0</xdr:rowOff>
    </xdr:from>
    <xdr:to>
      <xdr:col>8</xdr:col>
      <xdr:colOff>565152</xdr:colOff>
      <xdr:row>7</xdr:row>
      <xdr:rowOff>95250</xdr:rowOff>
    </xdr:to>
    <xdr:pic>
      <xdr:nvPicPr>
        <xdr:cNvPr id="14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0" y="0"/>
          <a:ext cx="6470652" cy="160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444500</xdr:colOff>
      <xdr:row>8</xdr:row>
      <xdr:rowOff>76201</xdr:rowOff>
    </xdr:from>
    <xdr:to>
      <xdr:col>9</xdr:col>
      <xdr:colOff>683603</xdr:colOff>
      <xdr:row>9</xdr:row>
      <xdr:rowOff>190500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 txBox="1"/>
      </xdr:nvSpPr>
      <xdr:spPr>
        <a:xfrm>
          <a:off x="6529917" y="1801284"/>
          <a:ext cx="2175853" cy="315383"/>
        </a:xfrm>
        <a:prstGeom prst="rect">
          <a:avLst/>
        </a:prstGeom>
        <a:solidFill>
          <a:srgbClr val="C5003E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Our Import T-180 price leader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3</xdr:col>
      <xdr:colOff>502445</xdr:colOff>
      <xdr:row>10</xdr:row>
      <xdr:rowOff>171449</xdr:rowOff>
    </xdr:to>
    <xdr:sp macro="" textlink="">
      <xdr:nvSpPr>
        <xdr:cNvPr id="33" name="AutoShape 133">
          <a:extLst>
            <a:ext uri="{FF2B5EF4-FFF2-40B4-BE49-F238E27FC236}">
              <a16:creationId xmlns:a16="http://schemas.microsoft.com/office/drawing/2014/main" id="{84F2D814-1DBE-47AC-8AA4-81FBAB3480AD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3</xdr:col>
      <xdr:colOff>509589</xdr:colOff>
      <xdr:row>10</xdr:row>
      <xdr:rowOff>171449</xdr:rowOff>
    </xdr:to>
    <xdr:sp macro="" textlink="">
      <xdr:nvSpPr>
        <xdr:cNvPr id="34" name="AutoShape 133">
          <a:extLst>
            <a:ext uri="{FF2B5EF4-FFF2-40B4-BE49-F238E27FC236}">
              <a16:creationId xmlns:a16="http://schemas.microsoft.com/office/drawing/2014/main" id="{71A054DF-0DD8-40E5-8C20-D4BDDC74B89A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7</xdr:col>
      <xdr:colOff>444500</xdr:colOff>
      <xdr:row>8</xdr:row>
      <xdr:rowOff>76201</xdr:rowOff>
    </xdr:from>
    <xdr:to>
      <xdr:col>9</xdr:col>
      <xdr:colOff>683603</xdr:colOff>
      <xdr:row>9</xdr:row>
      <xdr:rowOff>190500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845F894-A3B0-472B-BFF7-736E89A3C9E0}"/>
            </a:ext>
          </a:extLst>
        </xdr:cNvPr>
        <xdr:cNvSpPr txBox="1"/>
      </xdr:nvSpPr>
      <xdr:spPr>
        <a:xfrm>
          <a:off x="6521450" y="1790701"/>
          <a:ext cx="2172678" cy="314324"/>
        </a:xfrm>
        <a:prstGeom prst="rect">
          <a:avLst/>
        </a:prstGeom>
        <a:solidFill>
          <a:srgbClr val="C5003E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Our Import T-180 price leader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6" name="AutoShape 133">
          <a:extLst>
            <a:ext uri="{FF2B5EF4-FFF2-40B4-BE49-F238E27FC236}">
              <a16:creationId xmlns:a16="http://schemas.microsoft.com/office/drawing/2014/main" id="{F512CDA6-6F13-418F-B1D4-2CED59EE8DB0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37" name="AutoShape 133">
          <a:extLst>
            <a:ext uri="{FF2B5EF4-FFF2-40B4-BE49-F238E27FC236}">
              <a16:creationId xmlns:a16="http://schemas.microsoft.com/office/drawing/2014/main" id="{07180A19-1B41-4BF2-8413-370A481F9D69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F7D2C80-9B4A-4005-BED9-CA5195AE71A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223CA39-C2DC-43BA-B038-B7C84A9C9F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ADC502E-689B-45F5-A23B-8899D150DD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049F4AD-5BCA-450D-8ACE-4E8AE0FD10B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BA98770-E3B7-424A-9B38-D5D81C39958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7A0AA20-5D5D-47E7-A666-BD57D35582B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0C10A6F-F924-452B-AFF9-3E8FC85C8A3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6B9DF2B-944E-43EF-90D1-1A0D2A375DA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551AA74-7574-418E-BFAF-146F0A16668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485F2B6-845B-4F41-ABFF-B7B7304D09C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30443DC-FB6A-42BE-9661-335D7359DBD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497220A-8947-41E6-86A4-5E82BDED6F3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E3D1222-DB99-4B07-9AD7-D436D524401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1873F5DB-C95F-4DE5-A9DC-D2A0776E753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E276399-5F80-4FB9-9277-59C96D6CE9D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EBA8E4BC-79D5-40E7-BE2F-0482FD73B3A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5302DFB-97DA-49CB-B565-8C432449CE0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907D269-FFF9-4DED-87C6-51C804DB3CB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5601E34-80DA-45A1-AB34-A507D2508D4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47E7DAE3-5B70-4C1D-95C3-3946FE4013B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1637AA3-C0F1-46CA-8DDB-93FCB4F306B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9301DF9-224B-41B0-8537-4E6D53B6FCF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BFFF01B3-067A-4BB4-9CB9-2012E05FE3A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1A745DA-AE34-468E-B4A9-F8936C854C8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403BCD5-70A6-4A57-8020-72DFF36B14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487B20AA-23EC-4625-A622-E4E89AEE0B5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C87897A0-BB3A-43C3-BAC1-3F00B6B83CD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4DF460E-7525-4C62-97D8-13A02D5266E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38A9ACEB-3573-4EEE-9350-2400F07E8BD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EB6D47A-32B3-4831-81AD-34180B9FD3B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1C064422-8745-41FD-9929-1832014FF13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A75E2AE-80C5-4000-B528-ABCFDCFF014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4E348BE-31AD-4A82-91BD-24C176DD49A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9B69224-CCF5-4410-915B-AD80BC45027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5A1352F9-FA59-4E4F-ADCA-3BD0B374CE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C2D44E13-5F9B-4063-A95B-14B2A78EC7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DB6472F4-6915-417B-901F-D5872DFA0CD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95EE7B0A-0C3D-43F3-BF5B-E22090F4B6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37CC3C35-2540-4F53-993E-DF2C20BAC0E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F580743-317E-46C1-8D2D-A87518B0A04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43E1F699-2016-42E8-A99C-7566D2E62FF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5FB64202-8FC7-4661-B00A-3230A22DCE5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E5A91BE0-EE5E-4594-9B59-4B77E36CF15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7C03DEBA-AF5A-4739-8743-5BBE38E447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DAF42CF7-63CF-4208-B33D-C7A45BC1A67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2D814F72-384A-4A1A-BEB1-AD7BA0A78DD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938D1BD-2B5B-4FAE-84F2-B5B7EC1E15C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232EEFC-9910-454D-8574-54814369559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7F8AFD1-C810-4DAE-9728-0A3EF84E1B4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23C855B1-21A5-444E-973C-FA6418C9FC0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3A582412-8B4C-4EC2-ADA9-7C14DA7D66F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D54E66F-A94C-43AB-8F8E-2B02C0E2129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A343E5BF-4B78-4348-B5E6-1DE2AB4BE51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65E27AE-F65C-4CF1-9271-E2DD6310C8D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35E3C421-A5BB-459A-930F-F6B7ABB1D40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D315EB76-8AA4-4BEA-9E24-CB8C0DCE49D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F343768C-C710-4D2F-B2DB-EB23939301E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87D15AF7-5D40-4234-AC3C-ECBE894CF04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154720C2-9AD5-4EAC-9B86-BA33D0908C8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7FF370ED-7979-4637-B56F-1FA5806A0D5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1652FE53-B381-4D6B-91C5-4D61B3BB5F4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90F6F586-58E3-4028-8FBD-FF435030155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A282F05A-D071-4BDD-8629-DEB85568511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3489C62F-13E4-4FCE-88B6-39BB0032040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EADAF63E-52CA-4C73-B1C6-E97B28C2717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23EEBF6-7851-4CFD-AD80-828B5918229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57BC290-AE30-4CBD-AC35-83A6AAB38DD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6C257D14-B20A-4E90-AB24-2D7AD0D3D7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CE4A3D88-AA56-481F-93F2-394F55E2E58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124A7BBC-DCB6-4D70-819B-CD0917E7885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55ECE18E-C19A-40E0-833E-4FAD2A52C52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128710C-53ED-46CC-9040-EA209752095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5B66072C-4755-4C95-A839-5AB0834922B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72B9E47-9A81-4C67-901F-A93B73698B6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73ACF539-C314-43B8-B38D-F054F9CCAF2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6C6968F6-690C-4801-BC4F-35C9C4D1697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11160E9D-1578-4FCC-AF6D-5195AD2622F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16339782-85A6-4C0A-85D3-E6EA830D1DC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404301D6-40BE-4A72-AE7F-3F482B3C216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CE0D1B95-D0E1-4E13-BBFB-1A19D8E59C0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AAD013DE-B126-403A-9835-BB5B37AB1A5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A1845C5-D839-4C84-A5C2-8BD1FEDBA94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40FDF1D2-F682-43AC-95C2-2C65673E5E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23CBDD2E-818C-4289-8AD5-13B452D5C84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4F07A9DD-D4FD-436E-BD44-4015B13FE6C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67DF7C2-27CE-42A1-A8A1-7ACDA97C4D0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9EC84086-527F-4E6A-941B-37875619891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AEC9EBB6-3074-4563-B085-AC4C2080917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688607B6-0F74-47AD-9404-A484760CD62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43C81D4-3089-4B65-BDE4-5C49465965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A50AB89A-F108-4F98-9182-71074937EB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D9119053-1B84-4F18-BF1D-DABA0657230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661D5D7D-33AF-4D0F-98AE-2B7E3DED4CF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7285AE6F-A1D2-4B27-832B-306CB299301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376A0699-1B9F-4596-8C03-0D76471D4A0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39475B90-A144-477A-A1B8-629683E1CA5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7728AD01-8E5D-4BB5-AB71-2056DBAABE5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D4C37631-88B6-4342-B8D2-98762A0880F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71933354-11F1-4EF3-807C-A71C902CE2B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38D09703-F466-4597-AFC3-91EF2DE0C2C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FAE1C076-35F9-4E76-A412-E3F8032E067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CA8783F4-5314-49CA-9389-A9F159099EF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1BE3BB65-A4D2-4111-B89C-9D4CED0E182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A3BEADA2-A64B-46B6-A6D0-C1171ACF66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64A25948-C21A-46A7-AD72-5B4535E0F6C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A7D0E5E0-2B21-4B39-9DEB-E3BDB0A1B30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A7D37D77-577C-4688-BD1D-F91DF299FB3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947ED8F-7565-4047-90A0-61356FD5204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CB97AD4D-B5AB-4E44-9ECC-01A35759705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8FBBDD2-7F30-4F94-B2B0-6091E45A099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917DA5E4-C4AD-42AE-853E-293DB103448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2D7AD2C3-DA8C-47DF-B5CC-3973E3D5B1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2FFA10F2-AFF4-41DB-98A3-3907496B21A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EFB89A7B-AF42-46CB-A60F-C03DB67FA69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A449F359-F316-4A38-A829-CC104F2CCA0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8C485D12-AC40-434F-86B1-E9BABFE94D7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D6856A66-5E08-4EE7-8628-6815DCD3C85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80E50D31-9D6D-484E-A69D-ED4924CDD1F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20D123ED-1E6A-4317-B383-B3864B3054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7C171866-62C0-4F7C-8E27-FA015D8C225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F32DAE44-35D6-44F8-8B9F-A3F46DABD6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6FB3FC9-2D20-455B-AF6E-F64EEB73594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497A02A5-03F4-4F67-8920-EDB7373D11F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4C4D42F0-7828-4C6A-A56D-DADFF65CAB2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5152D07-5F3F-4CDF-9415-14CF4682CA6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C5C15298-31F7-41B8-A6A4-9D3AA55A7BF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3804A5C2-4FE8-45C7-AF3B-CE6B941C9BB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29922E08-11D5-48B9-971B-377B82253F3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21DA94C7-4419-4179-B4B7-AE9B6D1AC68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619FDF49-6C7E-41EC-BAB2-716B00D4F68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77121EAD-309B-4ABE-80C4-799A242D33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A5E4763-7CE6-475A-924F-67A0B94F9E4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51F1393A-FB07-4334-9F21-A5B5BB1959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ADB39B28-2B94-41E3-A356-F9B110CB6EF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49098E9B-55E5-438B-87A3-2BA650465A2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869A2C19-6557-4120-964F-01CC769D32E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E401BE0F-4816-4494-A14E-A24590176D6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C6D0757-0D1F-411B-91EB-298CAE46EB6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AE34D694-DCD2-4F64-A032-1C83D16F8AA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EC1494BB-0E52-40C2-9310-F8E2EF4190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8F34F588-FCFE-44C8-BD66-2839EF15C83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DAC89F72-36EA-484B-90CA-FF32D6DC6F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77456445-40AD-4C79-98FC-0F00A28CA2D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D0DBEB42-589B-4E82-B2C4-0065C46F185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C5445CD7-9159-48FB-8A5A-6496908414D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65BFDD5C-4B8F-44BC-A831-52E7DA0F800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D27BCD11-592B-40E2-8731-C9A4113E218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305EC8B5-40DA-4DAA-9B96-67CB71EEE33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6A52AEA5-B2E4-4A4E-BAD9-90671423705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53288967-8652-4844-B571-B044EDDD9BA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B3D7C285-C96F-4442-B3A0-D9F63B6B80B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D65BB2D1-4221-46F9-A329-287E4BC189A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54AE17AA-FD1F-41BB-89FF-E8200F0B33F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C3EA5492-B161-4FCC-8503-7276A1F85D3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9604C16A-349A-4F40-B070-A1EBD33EF9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2C57DA56-BDB9-45F2-9A88-AA7715D84A1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C9386EEC-0046-4941-9B74-AEF59C47817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949AD7E-FBCE-45E2-99E5-AA6734DE180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797797C6-0ED4-43FD-A928-B2B1AFE51C1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25FA0511-4A6B-4F92-AB7C-190742ADB47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DBCA77E8-AF5E-4D40-AB5A-4EBDC8799D2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809FF054-A5A5-4B8B-B198-7E088C12FBB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4E1F0BA6-3127-46B6-A3FD-758F08B56EF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FB36-F3EB-447D-A5DC-C987CC48C5C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62DD3B7C-BDE9-4B8D-96A7-C9BEA95139B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3B63C1A-507C-4E18-B666-A0190C61FC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DE354154-D600-4BF8-8648-96F6F2EF5EA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1641AE0E-CAFB-45FC-AF81-AECC0F7EB03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5D32D525-FDC9-4A72-861B-2D1B6C37751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E26363FB-3821-466D-A340-E55C6D36C69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8E412868-4A8C-44C6-BCC3-8E8B7440EF6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A162F3A8-AD8F-4339-9236-542D1FAF1D0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48BC688D-E386-4E28-A910-0BCF685FE9D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B763A287-9BD7-49D3-BEFE-FD4899E9FC8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15C18816-A2D2-4818-A4F6-7E5DE3A3E27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11F34846-48DD-44B2-9B43-F06A4AE817D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8A8D14E2-89BB-40D4-A0FA-80475329480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2FC88B3F-D30C-4FD4-962D-712D200C9DC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18521A89-0356-4AA4-862B-4C66E03A9A7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9B7E5850-A4F2-43D9-BE7D-350880728D3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65</xdr:row>
      <xdr:rowOff>47625</xdr:rowOff>
    </xdr:from>
    <xdr:ext cx="2095500" cy="43815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2E9ED456-05D3-492A-B15E-D22DD70F14C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0</xdr:row>
      <xdr:rowOff>0</xdr:rowOff>
    </xdr:from>
    <xdr:to>
      <xdr:col>4</xdr:col>
      <xdr:colOff>75005</xdr:colOff>
      <xdr:row>0</xdr:row>
      <xdr:rowOff>1143</xdr:rowOff>
    </xdr:to>
    <xdr:sp macro="" textlink="">
      <xdr:nvSpPr>
        <xdr:cNvPr id="5" name="AutoShape 133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324100" y="1571625"/>
          <a:ext cx="873252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4</xdr:col>
      <xdr:colOff>163905</xdr:colOff>
      <xdr:row>8</xdr:row>
      <xdr:rowOff>48768</xdr:rowOff>
    </xdr:to>
    <xdr:sp macro="" textlink="">
      <xdr:nvSpPr>
        <xdr:cNvPr id="8" name="AutoShape 133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828925" y="1571625"/>
          <a:ext cx="92087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4</xdr:col>
      <xdr:colOff>373455</xdr:colOff>
      <xdr:row>8</xdr:row>
      <xdr:rowOff>48768</xdr:rowOff>
    </xdr:to>
    <xdr:sp macro="" textlink="">
      <xdr:nvSpPr>
        <xdr:cNvPr id="15" name="AutoShape 133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2324100" y="1571625"/>
          <a:ext cx="873252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49</xdr:row>
      <xdr:rowOff>31750</xdr:rowOff>
    </xdr:from>
    <xdr:to>
      <xdr:col>6</xdr:col>
      <xdr:colOff>635000</xdr:colOff>
      <xdr:row>50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2986616" y="23377525"/>
          <a:ext cx="2629959" cy="245533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2</xdr:col>
      <xdr:colOff>645583</xdr:colOff>
      <xdr:row>49</xdr:row>
      <xdr:rowOff>21167</xdr:rowOff>
    </xdr:from>
    <xdr:to>
      <xdr:col>6</xdr:col>
      <xdr:colOff>825500</xdr:colOff>
      <xdr:row>50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/>
      </xdr:nvSpPr>
      <xdr:spPr>
        <a:xfrm>
          <a:off x="3143250" y="10922000"/>
          <a:ext cx="2635250" cy="264584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920750</xdr:colOff>
      <xdr:row>56</xdr:row>
      <xdr:rowOff>152400</xdr:rowOff>
    </xdr:from>
    <xdr:to>
      <xdr:col>7</xdr:col>
      <xdr:colOff>656167</xdr:colOff>
      <xdr:row>58</xdr:row>
      <xdr:rowOff>74083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1854200" y="13087350"/>
          <a:ext cx="4917017" cy="30268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542925</xdr:colOff>
      <xdr:row>0</xdr:row>
      <xdr:rowOff>0</xdr:rowOff>
    </xdr:from>
    <xdr:to>
      <xdr:col>4</xdr:col>
      <xdr:colOff>77385</xdr:colOff>
      <xdr:row>0</xdr:row>
      <xdr:rowOff>1143</xdr:rowOff>
    </xdr:to>
    <xdr:sp macro="" textlink="">
      <xdr:nvSpPr>
        <xdr:cNvPr id="18" name="AutoShape 133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3038475" y="0"/>
          <a:ext cx="82986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182033</xdr:colOff>
      <xdr:row>0</xdr:row>
      <xdr:rowOff>0</xdr:rowOff>
    </xdr:from>
    <xdr:to>
      <xdr:col>8</xdr:col>
      <xdr:colOff>567269</xdr:colOff>
      <xdr:row>7</xdr:row>
      <xdr:rowOff>85725</xdr:rowOff>
    </xdr:to>
    <xdr:pic>
      <xdr:nvPicPr>
        <xdr:cNvPr id="16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3583" y="0"/>
          <a:ext cx="6462186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314325</xdr:colOff>
      <xdr:row>7</xdr:row>
      <xdr:rowOff>123825</xdr:rowOff>
    </xdr:from>
    <xdr:to>
      <xdr:col>9</xdr:col>
      <xdr:colOff>445027</xdr:colOff>
      <xdr:row>10</xdr:row>
      <xdr:rowOff>47625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 txBox="1"/>
      </xdr:nvSpPr>
      <xdr:spPr>
        <a:xfrm>
          <a:off x="6391275" y="1638300"/>
          <a:ext cx="2064277" cy="523875"/>
        </a:xfrm>
        <a:prstGeom prst="rect">
          <a:avLst/>
        </a:prstGeom>
        <a:solidFill>
          <a:srgbClr val="005587"/>
        </a:solidFill>
        <a:ln w="22225" cmpd="sng">
          <a:solidFill>
            <a:srgbClr val="215867"/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Our classic </a:t>
          </a: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Cam towel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Soft and Durable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163905</xdr:colOff>
      <xdr:row>8</xdr:row>
      <xdr:rowOff>48768</xdr:rowOff>
    </xdr:to>
    <xdr:sp macro="" textlink="">
      <xdr:nvSpPr>
        <xdr:cNvPr id="36" name="AutoShape 133">
          <a:extLst>
            <a:ext uri="{FF2B5EF4-FFF2-40B4-BE49-F238E27FC236}">
              <a16:creationId xmlns:a16="http://schemas.microsoft.com/office/drawing/2014/main" id="{1A1649D2-F2B0-45BC-9495-9E503209C5EE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4</xdr:col>
      <xdr:colOff>373455</xdr:colOff>
      <xdr:row>8</xdr:row>
      <xdr:rowOff>48768</xdr:rowOff>
    </xdr:to>
    <xdr:sp macro="" textlink="">
      <xdr:nvSpPr>
        <xdr:cNvPr id="37" name="AutoShape 133">
          <a:extLst>
            <a:ext uri="{FF2B5EF4-FFF2-40B4-BE49-F238E27FC236}">
              <a16:creationId xmlns:a16="http://schemas.microsoft.com/office/drawing/2014/main" id="{BBE9519F-8CC9-4B66-BCB0-A1C98ED1FF84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7</xdr:col>
      <xdr:colOff>314325</xdr:colOff>
      <xdr:row>7</xdr:row>
      <xdr:rowOff>123825</xdr:rowOff>
    </xdr:from>
    <xdr:to>
      <xdr:col>9</xdr:col>
      <xdr:colOff>445027</xdr:colOff>
      <xdr:row>10</xdr:row>
      <xdr:rowOff>47625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F2AA4C4-F55E-41AB-A420-CCC87EC0124F}"/>
            </a:ext>
          </a:extLst>
        </xdr:cNvPr>
        <xdr:cNvSpPr txBox="1"/>
      </xdr:nvSpPr>
      <xdr:spPr>
        <a:xfrm>
          <a:off x="6391275" y="1638300"/>
          <a:ext cx="2064277" cy="523875"/>
        </a:xfrm>
        <a:prstGeom prst="rect">
          <a:avLst/>
        </a:prstGeom>
        <a:solidFill>
          <a:srgbClr val="005587"/>
        </a:solidFill>
        <a:ln w="22225" cmpd="sng">
          <a:solidFill>
            <a:srgbClr val="215867"/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Our classic </a:t>
          </a: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Cam towel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Soft and Durable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9" name="AutoShape 133">
          <a:extLst>
            <a:ext uri="{FF2B5EF4-FFF2-40B4-BE49-F238E27FC236}">
              <a16:creationId xmlns:a16="http://schemas.microsoft.com/office/drawing/2014/main" id="{2D536578-AA58-4A20-AC61-006062F7C2C1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711FFBE9-1601-43B8-8F72-BC50A60B0EE1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E50D536-82AA-4B39-BB21-371ACABB775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9E61A13-A7B8-470E-B168-3B753EC066D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6BBD4C3-91B2-4A8D-A0B8-9D39EA300B3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B3ABA06-C344-43D9-AEBF-D3E1B643620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603F98D-4923-4CF9-8360-899F8F77373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9019776-2B27-480D-972B-7F37F8A8B0C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F745568-5B2C-4E59-B9C0-5EEDF7B64D6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7911244-61AE-45BF-AA14-FFD58ACC654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A2BFBEB-FE43-4C3B-B99A-B85FBB49F74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4E67246-28B9-4E84-9F3C-B9E1B44FDC2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366473B-71C8-42FE-B962-C3BF34FB3DD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412D26B4-DDDF-4B63-A085-ACDAFA0A145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47ADDC20-A59E-489D-9110-69A9C6A7D44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430CA1A-C615-4905-874E-F17AD115A03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46BAE71-3E9B-4AD4-A5AA-C5154FD44BB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65B9906-614F-4112-BD5C-102AC7C6786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F40681E2-A29F-4DE5-A3BB-D27443E75CE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9FE9519-83FA-4680-82F4-63565DB303C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BC8D2DD-044D-47B3-A2CB-2760C2DA62B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23A01C4-2103-4FF0-9F13-B4E2A5B3311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79830395-E7AF-4820-8C51-5C372FA7B1A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B55AAF5-5F73-4882-BB96-87FF72DB5E4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F4190101-5F22-4A66-A224-646428264E9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31E0007B-8911-4712-B40B-AE07BA47035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EE2A964B-9BAB-437C-945B-9C93CA40B68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C13942DD-06AC-4D4B-9D50-07C5DC302DE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A8B7D83-D0DE-49A3-BCF7-BDA5608FA17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1B2BA50E-AA6F-45E2-AC8C-82290E646B5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3AC5EA7A-E46F-4F25-BEEF-752E4C12A43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EFEF22D-8831-4AEB-A668-8C3DB93BE0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A7C64879-D6B1-4FC3-9187-35C6C4E5263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613D30BB-DA9B-411B-9624-5BA04281040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9D367E95-E939-48B0-8F9E-94F8B0D44C3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5DE3D76-67CF-4D66-88D9-8002DFDEC7A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74BF263F-EDF0-436B-9FC3-1C4077008C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4C6E34A9-3858-4C54-A876-4272EEF184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712A7F83-2DCE-441A-9A69-24B7B636B4A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7E60A8A5-6795-4BBC-8DFE-95EA2E4EB9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97F75D42-7697-4F56-839F-7D947C81A9A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760F30B-6115-4F15-B39D-29B18D98E16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479B350-2BF3-4203-912D-BF3ECC589BB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2988A2E-B1A9-4E05-8799-5D0F77AB08B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D5E324F4-B6A1-4746-8C03-966AE2F06A8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569EA7B-D809-4CE2-AC68-A1C07005895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CF6D1C0D-ECBF-4BDE-8F74-DBDF0E3089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7D1E35BA-C49B-460F-94AB-1A017EC9BA0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B02D75D1-6100-4523-83FE-609E4E5BBEA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43FC6F0-D9EB-4105-AB15-721BE9592D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F5DD2CF-D164-43F0-A61C-A740326F6E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E6BD2833-2363-4F44-8D09-8C6610F6CCD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812433A-8AC5-4C15-912C-41C604A2E0C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42E0BD95-E271-425C-9AD5-93E4F79DB13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A6FCA4DE-6EC4-43BB-85C7-FE22A9E146A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4F783E1-CFBF-4CF4-8EE6-F3100CC7C9F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8E29A994-E250-4875-9DA0-52002350F7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5F429821-8A2D-49D3-A937-BBE149C2638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7D6609D-BC7E-4F55-8233-E27E4558D8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DE416AA9-6DFA-49C7-9DB1-71D04F239CD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EA2FA9D8-7668-4F01-9A84-61DFB3CEDE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1767CF8-9691-4857-B5E1-B5210BADAF0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D8C903C-CF03-4B48-9887-AEBEE447703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D0B0CF2F-9C5B-44E0-967F-F521EF77445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A55C8254-CF7E-40B8-B485-BDEE89DFCF4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825CEFCA-7906-4064-9ED9-F0F4091EB3F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DF91118-78BD-44A5-B266-7004150D266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3C9F1F47-3465-45D9-BF73-6C5D18DAF1E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2576214-8EAF-4582-B82D-DF4658B82FB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A789F2D-EAA6-40A3-82DF-6A07F0F06AE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5DC83FA3-14D5-48F7-A8E9-9BD690C4D27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36C551B5-FA48-407E-9442-E79D5FE171A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19B93D84-2AC4-4D60-A145-F4883E30537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9D48B3E4-1912-4BC9-B16C-8F7222E9657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89D31501-6EFD-491C-B814-6334067CDEE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54C27043-351A-4FBA-9394-02D19AD9D79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446FF874-A97B-40A9-B18F-5AFBEBDD42E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16139DA-2973-459B-AD8F-3810498FA44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FDA3E43F-6671-4807-9380-BAE4094465D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36C2717B-5375-467B-953F-64DDE410069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8AE0574B-430F-4C52-A90C-7B0A5E70B91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5041B68-0D90-48EB-9A24-D5C724836BB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6220ABD0-7286-4766-B1AE-D6C494AA5B3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773170DD-A899-41AE-8F93-DF53D37B7E1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5BCA71E6-A0BE-45ED-9051-484D7403BA9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9C5B65F7-17CA-44F2-8D69-4974D32A854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7A354F44-49D2-4DF6-A41F-12ECEF74EA6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1D75720E-50E8-4856-AAA7-9CAB565BA66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4350676F-A208-41EE-8C4C-DC3DD3E6558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E5CC2B41-1FCD-4C83-A872-E4C41F10574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D7061D3B-1A70-473F-81E3-410C5342F33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FC77F447-F221-4087-B530-4BD5D6B63AF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72558F1C-A007-4512-92D4-5A86396AFC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C6752F1D-5991-4583-83FA-DCFE59B76A1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52013C2-B717-4BF4-88E7-EEA9CAC0681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45AC200C-0674-495D-B6E2-DA7053B6E6C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BB05464-9BB9-4AC7-9CCA-29BE04F8FD8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F397AF35-D90B-4885-97D4-B3F188400FC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85FF252A-7F5E-4E7E-8D86-9B4AAC6A00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74E69E9B-6F4B-473F-9710-F90B6DC922B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580B686A-F8B8-486B-9B61-7ED73DC99AB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372873EB-D638-45B0-99A3-815D3A13222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ADD339E5-4B87-4922-86AE-59D34EC5967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3544EE74-CE63-4002-9058-0F406D5EE03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79DFC1A-E408-4CCC-A0B6-0BF4E37743F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60F53DFB-2D35-4697-972F-F11B813DBA4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B275F7D9-934F-4FB0-851E-923FE50A071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2302B4FC-30CB-4143-B653-D6E4524D5A5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FFAB2791-2817-43EC-9281-B9F29098449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EA94755C-52E9-42A4-B819-DE25F30F98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AED9E8C1-A23D-48CC-AAC7-B9A305D3BF6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DCB065B2-6FD2-4B17-81DE-C96594626F8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ACBC53D8-6B0E-4BDB-8A0F-9A91BE188BF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1500C1B-5486-48F5-9385-A167A17C31A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7267C37D-CC4D-4B93-A2C8-9B5ECB2496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6CAAAAD0-21CC-4D20-B823-B917415044F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8A838EDB-03A3-448E-8200-758C3FAEA8B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660B696-E7CD-4691-ABDA-DC6FB9862D4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FB556A04-CDEC-4B32-9AFB-9516B8F0C1C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A6FE2652-7FBC-47C5-9C7F-15144F1B5C2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5BC76946-9B20-4C5E-B460-61C69A904BE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FACFCD85-6DE3-4707-B936-9908511CD79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9CCD36E4-D4FB-46BE-9749-D41A9618BD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390B9DE2-81B1-4D10-96B9-C926297FCF2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1FD3C712-BB7A-44A3-AEAD-6F66091646B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E9019000-3C87-4A76-911C-DE64929FCC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B9299788-BCF3-4E94-AF83-2ED9FC2434E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FE65B2C6-CB68-4A58-B910-E7469E16E56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80DB75C0-FB76-484E-AEB0-5AB4E5AA0F0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802BB703-F137-48AF-BE2C-139E40BB55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FE1B4C85-DB3E-41AF-8B4A-CE968D930AA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865DB2F4-D857-4B35-B3C1-4794EE460E4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A8710402-0523-464D-8B55-87FF4FA5ED7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DCC18B5F-1768-4F1F-9C85-E7D47FB280A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6BDE32B-3D62-409C-9E22-40514ACDC99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441DA9A2-5FD0-4B62-AB53-C9E6B242B16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BF2BE513-0D2C-483D-87C5-25BF98B798E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2FD8FF4E-EA2A-4008-94B2-015FC9567FA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6CF9D024-AC86-4A19-9107-EB71C0C0549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4595865E-5EE6-4CBC-9DF6-4317469A8F0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DEC76B7B-BDDD-4193-85EF-5424C84DBFB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762023CD-9B16-416D-A10C-6B7D305840A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D112DDB1-33B8-46D3-9492-B6E097D50DF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DC784AD1-BFCD-44DC-99A3-D8E2AEE37B8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D39AF6C8-0C0B-44EA-AFB4-3777CF43570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E0BC04D0-0A43-424D-B067-7A58A8123FE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7FBF9781-AFB7-4633-9898-5928C9F7E01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8712076D-8632-40D2-AF16-1583C53B63A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7E337FC6-ABAF-423D-8C38-0FED6404D73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CC2A60F-53E7-4EFA-A800-A696D4DB28F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16E70346-7CA6-454B-B960-2C3B95D0789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E6325B28-6515-4C79-9DF5-88121FBCF14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EAFD8F83-E82B-4AEA-AD4E-73CDB8F079F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A2DE07A8-2098-4995-BA4A-9C085EC7B45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E90C90F2-BB60-4A61-A078-16F620BEAB4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1E7CB6CE-5B89-42C0-A7A8-35199D2BBBB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A21FB9D5-35A6-4C43-9258-2A6D5B24961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872E86E8-03B2-4C71-915A-563109CBD2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34F00825-C24E-4B3E-8C6E-0800E780305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F8A91DF5-9AF6-4E12-90DD-0F2EA1B1844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89F9C9B1-B17B-44FB-91E5-131B507E777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34EE9FF3-431A-414F-ACDF-5064CB4AE4D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EB736F15-A910-4FD3-BA66-2C9FB6E7141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410932B9-5CA8-4AE5-9143-730FBAE8F05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BD80E265-2198-4C6A-B378-EE5B68C3E59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029D9C5-F57F-4845-ADD2-63A1BDEACBB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A4AB272A-EF08-4D68-B7FC-6CF8D214D44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4C39542F-7DF5-44BC-8311-59088440972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9F711B80-0D41-4D14-AF40-CD1D594273D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D16C48B9-190D-405D-8C8E-A570F1DFF64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297FCE54-D3E0-4168-8DEA-1DF1BBC0DDD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45E621BD-A45D-47CD-88CC-03712575234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6A611B33-2CC8-4B14-A467-9FA188D389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9EA4DD2B-2288-4F40-89A9-5BC1743A8D1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C729E009-355C-48D8-B363-CF5220B23B8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1FC1640E-BCEC-440D-976A-37840FBDBE6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BF0D74F3-5953-4D18-B119-F4BFC3BB1ED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9CF66902-F06B-4C38-AD12-7B77BE2765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F53316B1-5EDB-4E7A-B22D-9E98C5C22E5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E772B782-103D-4CA6-BB2C-411286F9258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EB3F9E2D-C05D-4C4E-A73D-B11EC46B78E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C0968488-CA0B-462F-968C-36585188A59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40</xdr:row>
      <xdr:rowOff>47625</xdr:rowOff>
    </xdr:from>
    <xdr:ext cx="2095500" cy="43815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2E996C12-8DEC-4381-8F1A-FAECB33553A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542925</xdr:colOff>
      <xdr:row>9</xdr:row>
      <xdr:rowOff>47625</xdr:rowOff>
    </xdr:from>
    <xdr:ext cx="922730" cy="1143"/>
    <xdr:sp macro="" textlink="">
      <xdr:nvSpPr>
        <xdr:cNvPr id="222" name="AutoShape 133">
          <a:extLst>
            <a:ext uri="{FF2B5EF4-FFF2-40B4-BE49-F238E27FC236}">
              <a16:creationId xmlns:a16="http://schemas.microsoft.com/office/drawing/2014/main" id="{AFE43117-9873-489D-9626-0C7FF0C6FC3A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1132280" cy="1143"/>
    <xdr:sp macro="" textlink="">
      <xdr:nvSpPr>
        <xdr:cNvPr id="223" name="AutoShape 133">
          <a:extLst>
            <a:ext uri="{FF2B5EF4-FFF2-40B4-BE49-F238E27FC236}">
              <a16:creationId xmlns:a16="http://schemas.microsoft.com/office/drawing/2014/main" id="{EF40DC32-4CD0-45E4-9E49-E65271B684FD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11322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922730" cy="1143"/>
    <xdr:sp macro="" textlink="">
      <xdr:nvSpPr>
        <xdr:cNvPr id="224" name="AutoShape 133">
          <a:extLst>
            <a:ext uri="{FF2B5EF4-FFF2-40B4-BE49-F238E27FC236}">
              <a16:creationId xmlns:a16="http://schemas.microsoft.com/office/drawing/2014/main" id="{EBF2F0C5-D68F-4A71-BD0C-3F7B243684CD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1132280" cy="1143"/>
    <xdr:sp macro="" textlink="">
      <xdr:nvSpPr>
        <xdr:cNvPr id="225" name="AutoShape 133">
          <a:extLst>
            <a:ext uri="{FF2B5EF4-FFF2-40B4-BE49-F238E27FC236}">
              <a16:creationId xmlns:a16="http://schemas.microsoft.com/office/drawing/2014/main" id="{F7E22AED-41F6-4982-9824-367CC3D44095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11322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922731" cy="1143"/>
    <xdr:sp macro="" textlink="">
      <xdr:nvSpPr>
        <xdr:cNvPr id="226" name="AutoShape 133">
          <a:extLst>
            <a:ext uri="{FF2B5EF4-FFF2-40B4-BE49-F238E27FC236}">
              <a16:creationId xmlns:a16="http://schemas.microsoft.com/office/drawing/2014/main" id="{2C093735-E2A8-4E4B-ADC2-F05BBA13E821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22730" cy="1143"/>
    <xdr:sp macro="" textlink="">
      <xdr:nvSpPr>
        <xdr:cNvPr id="227" name="AutoShape 133">
          <a:extLst>
            <a:ext uri="{FF2B5EF4-FFF2-40B4-BE49-F238E27FC236}">
              <a16:creationId xmlns:a16="http://schemas.microsoft.com/office/drawing/2014/main" id="{8EAC0EFB-63A0-40A1-9150-4F1C916293E3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1132280" cy="1143"/>
    <xdr:sp macro="" textlink="">
      <xdr:nvSpPr>
        <xdr:cNvPr id="228" name="AutoShape 133">
          <a:extLst>
            <a:ext uri="{FF2B5EF4-FFF2-40B4-BE49-F238E27FC236}">
              <a16:creationId xmlns:a16="http://schemas.microsoft.com/office/drawing/2014/main" id="{7501DEEE-7D96-414F-B21D-E1F775512351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11322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22730" cy="1143"/>
    <xdr:sp macro="" textlink="">
      <xdr:nvSpPr>
        <xdr:cNvPr id="229" name="AutoShape 133">
          <a:extLst>
            <a:ext uri="{FF2B5EF4-FFF2-40B4-BE49-F238E27FC236}">
              <a16:creationId xmlns:a16="http://schemas.microsoft.com/office/drawing/2014/main" id="{7C56082F-5216-4CC1-B9BB-671EBB14DB70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1132280" cy="1143"/>
    <xdr:sp macro="" textlink="">
      <xdr:nvSpPr>
        <xdr:cNvPr id="230" name="AutoShape 133">
          <a:extLst>
            <a:ext uri="{FF2B5EF4-FFF2-40B4-BE49-F238E27FC236}">
              <a16:creationId xmlns:a16="http://schemas.microsoft.com/office/drawing/2014/main" id="{61D4F4ED-C53F-4B2B-BDF1-D8997BCA3181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11322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22731" cy="1143"/>
    <xdr:sp macro="" textlink="">
      <xdr:nvSpPr>
        <xdr:cNvPr id="231" name="AutoShape 133">
          <a:extLst>
            <a:ext uri="{FF2B5EF4-FFF2-40B4-BE49-F238E27FC236}">
              <a16:creationId xmlns:a16="http://schemas.microsoft.com/office/drawing/2014/main" id="{FCA81017-0085-46C7-9DE8-D9410809E1BD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0</xdr:row>
      <xdr:rowOff>0</xdr:rowOff>
    </xdr:from>
    <xdr:to>
      <xdr:col>4</xdr:col>
      <xdr:colOff>19707</xdr:colOff>
      <xdr:row>0</xdr:row>
      <xdr:rowOff>1143</xdr:rowOff>
    </xdr:to>
    <xdr:sp macro="" textlink="">
      <xdr:nvSpPr>
        <xdr:cNvPr id="2" name="AutoShape 133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828925" y="0"/>
          <a:ext cx="82562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4</xdr:col>
      <xdr:colOff>113899</xdr:colOff>
      <xdr:row>8</xdr:row>
      <xdr:rowOff>48768</xdr:rowOff>
    </xdr:to>
    <xdr:sp macro="" textlink="">
      <xdr:nvSpPr>
        <xdr:cNvPr id="3" name="AutoShape 133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828925" y="1571625"/>
          <a:ext cx="92087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4</xdr:col>
      <xdr:colOff>323449</xdr:colOff>
      <xdr:row>8</xdr:row>
      <xdr:rowOff>48768</xdr:rowOff>
    </xdr:to>
    <xdr:sp macro="" textlink="">
      <xdr:nvSpPr>
        <xdr:cNvPr id="4" name="AutoShape 13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828925" y="1571625"/>
          <a:ext cx="113042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3</xdr:col>
      <xdr:colOff>509589</xdr:colOff>
      <xdr:row>10</xdr:row>
      <xdr:rowOff>171450</xdr:rowOff>
    </xdr:to>
    <xdr:sp macro="" textlink="">
      <xdr:nvSpPr>
        <xdr:cNvPr id="11" name="AutoShape 133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390775" y="1571625"/>
          <a:ext cx="681038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7</xdr:col>
      <xdr:colOff>383648</xdr:colOff>
      <xdr:row>7</xdr:row>
      <xdr:rowOff>90537</xdr:rowOff>
    </xdr:from>
    <xdr:to>
      <xdr:col>9</xdr:col>
      <xdr:colOff>514350</xdr:colOff>
      <xdr:row>10</xdr:row>
      <xdr:rowOff>142875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 txBox="1"/>
      </xdr:nvSpPr>
      <xdr:spPr>
        <a:xfrm>
          <a:off x="6460598" y="1605012"/>
          <a:ext cx="2064277" cy="652413"/>
        </a:xfrm>
        <a:prstGeom prst="rect">
          <a:avLst/>
        </a:prstGeom>
        <a:solidFill>
          <a:srgbClr val="FFD85B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ysClr val="windowText" lastClr="000000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Our most popular</a:t>
          </a:r>
          <a:r>
            <a:rPr lang="en-US" sz="1050" b="1" baseline="0">
              <a:solidFill>
                <a:sysClr val="windowText" lastClr="000000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Dobby border towel, Soft and Super-Absorbent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55</xdr:row>
      <xdr:rowOff>31750</xdr:rowOff>
    </xdr:from>
    <xdr:to>
      <xdr:col>6</xdr:col>
      <xdr:colOff>635000</xdr:colOff>
      <xdr:row>56</xdr:row>
      <xdr:rowOff>10583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2986616" y="23377525"/>
          <a:ext cx="2629959" cy="245533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920750</xdr:colOff>
      <xdr:row>62</xdr:row>
      <xdr:rowOff>133350</xdr:rowOff>
    </xdr:from>
    <xdr:to>
      <xdr:col>7</xdr:col>
      <xdr:colOff>656167</xdr:colOff>
      <xdr:row>64</xdr:row>
      <xdr:rowOff>74083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/>
      </xdr:nvSpPr>
      <xdr:spPr>
        <a:xfrm>
          <a:off x="1854200" y="13858875"/>
          <a:ext cx="4917017" cy="32173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542925</xdr:colOff>
      <xdr:row>0</xdr:row>
      <xdr:rowOff>0</xdr:rowOff>
    </xdr:from>
    <xdr:to>
      <xdr:col>4</xdr:col>
      <xdr:colOff>77385</xdr:colOff>
      <xdr:row>0</xdr:row>
      <xdr:rowOff>1143</xdr:rowOff>
    </xdr:to>
    <xdr:sp macro="" textlink="">
      <xdr:nvSpPr>
        <xdr:cNvPr id="20" name="AutoShape 133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3038475" y="0"/>
          <a:ext cx="82986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1472141</xdr:colOff>
      <xdr:row>16</xdr:row>
      <xdr:rowOff>0</xdr:rowOff>
    </xdr:from>
    <xdr:to>
      <xdr:col>7</xdr:col>
      <xdr:colOff>331523</xdr:colOff>
      <xdr:row>20</xdr:row>
      <xdr:rowOff>221457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/>
      </xdr:nvSpPr>
      <xdr:spPr>
        <a:xfrm>
          <a:off x="2445808" y="3598333"/>
          <a:ext cx="3971132" cy="1152791"/>
        </a:xfrm>
        <a:prstGeom prst="rect">
          <a:avLst/>
        </a:prstGeom>
        <a:solidFill>
          <a:sysClr val="window" lastClr="FFFFFF"/>
        </a:solidFill>
        <a:ln w="38100" cap="sq" cmpd="dbl">
          <a:solidFill>
            <a:schemeClr val="tx1"/>
          </a:solidFill>
          <a:prstDash val="solid"/>
        </a:ln>
        <a:effectLst>
          <a:outerShdw blurRad="711200" dir="6060000" sx="105000" sy="105000" algn="ctr" rotWithShape="0">
            <a:srgbClr val="000000">
              <a:alpha val="44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2</xdr:col>
      <xdr:colOff>276225</xdr:colOff>
      <xdr:row>16</xdr:row>
      <xdr:rowOff>104775</xdr:rowOff>
    </xdr:from>
    <xdr:to>
      <xdr:col>6</xdr:col>
      <xdr:colOff>1100139</xdr:colOff>
      <xdr:row>20</xdr:row>
      <xdr:rowOff>161926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362325"/>
          <a:ext cx="3271839" cy="1000126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180975</xdr:colOff>
      <xdr:row>0</xdr:row>
      <xdr:rowOff>19050</xdr:rowOff>
    </xdr:from>
    <xdr:to>
      <xdr:col>8</xdr:col>
      <xdr:colOff>566211</xdr:colOff>
      <xdr:row>7</xdr:row>
      <xdr:rowOff>76200</xdr:rowOff>
    </xdr:to>
    <xdr:pic>
      <xdr:nvPicPr>
        <xdr:cNvPr id="24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52525" y="19050"/>
          <a:ext cx="6462186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55</xdr:row>
      <xdr:rowOff>31750</xdr:rowOff>
    </xdr:from>
    <xdr:to>
      <xdr:col>6</xdr:col>
      <xdr:colOff>635000</xdr:colOff>
      <xdr:row>56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/>
      </xdr:nvSpPr>
      <xdr:spPr>
        <a:xfrm>
          <a:off x="3024716" y="11557000"/>
          <a:ext cx="2553759" cy="234950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2</xdr:col>
      <xdr:colOff>624416</xdr:colOff>
      <xdr:row>55</xdr:row>
      <xdr:rowOff>42334</xdr:rowOff>
    </xdr:from>
    <xdr:to>
      <xdr:col>6</xdr:col>
      <xdr:colOff>804333</xdr:colOff>
      <xdr:row>56</xdr:row>
      <xdr:rowOff>21167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/>
      </xdr:nvSpPr>
      <xdr:spPr>
        <a:xfrm>
          <a:off x="3122083" y="12795251"/>
          <a:ext cx="2635250" cy="222249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4</xdr:col>
      <xdr:colOff>113899</xdr:colOff>
      <xdr:row>8</xdr:row>
      <xdr:rowOff>48768</xdr:rowOff>
    </xdr:to>
    <xdr:sp macro="" textlink="">
      <xdr:nvSpPr>
        <xdr:cNvPr id="41" name="AutoShape 133">
          <a:extLst>
            <a:ext uri="{FF2B5EF4-FFF2-40B4-BE49-F238E27FC236}">
              <a16:creationId xmlns:a16="http://schemas.microsoft.com/office/drawing/2014/main" id="{BD637BC2-14BE-495A-A3BC-14AE99616678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4</xdr:col>
      <xdr:colOff>323449</xdr:colOff>
      <xdr:row>8</xdr:row>
      <xdr:rowOff>48768</xdr:rowOff>
    </xdr:to>
    <xdr:sp macro="" textlink="">
      <xdr:nvSpPr>
        <xdr:cNvPr id="42" name="AutoShape 133">
          <a:extLst>
            <a:ext uri="{FF2B5EF4-FFF2-40B4-BE49-F238E27FC236}">
              <a16:creationId xmlns:a16="http://schemas.microsoft.com/office/drawing/2014/main" id="{5FC36DBA-2508-471E-B9D9-581E14B8C143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3</xdr:col>
      <xdr:colOff>509589</xdr:colOff>
      <xdr:row>10</xdr:row>
      <xdr:rowOff>171450</xdr:rowOff>
    </xdr:to>
    <xdr:sp macro="" textlink="">
      <xdr:nvSpPr>
        <xdr:cNvPr id="43" name="AutoShape 133">
          <a:extLst>
            <a:ext uri="{FF2B5EF4-FFF2-40B4-BE49-F238E27FC236}">
              <a16:creationId xmlns:a16="http://schemas.microsoft.com/office/drawing/2014/main" id="{A56A5D93-E183-4B91-857D-19597745A482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7</xdr:col>
      <xdr:colOff>383648</xdr:colOff>
      <xdr:row>7</xdr:row>
      <xdr:rowOff>90537</xdr:rowOff>
    </xdr:from>
    <xdr:to>
      <xdr:col>9</xdr:col>
      <xdr:colOff>514350</xdr:colOff>
      <xdr:row>10</xdr:row>
      <xdr:rowOff>142875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E414F137-7950-4110-98AB-4C6886EA2CDD}"/>
            </a:ext>
          </a:extLst>
        </xdr:cNvPr>
        <xdr:cNvSpPr txBox="1"/>
      </xdr:nvSpPr>
      <xdr:spPr>
        <a:xfrm>
          <a:off x="6460598" y="1605012"/>
          <a:ext cx="2064277" cy="652413"/>
        </a:xfrm>
        <a:prstGeom prst="rect">
          <a:avLst/>
        </a:prstGeom>
        <a:solidFill>
          <a:srgbClr val="FFD85B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ysClr val="windowText" lastClr="000000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Our most popular</a:t>
          </a:r>
          <a:r>
            <a:rPr lang="en-US" sz="1050" b="1" baseline="0">
              <a:solidFill>
                <a:sysClr val="windowText" lastClr="000000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Dobby border towel, Soft and Super-Absorbent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45" name="AutoShape 133">
          <a:extLst>
            <a:ext uri="{FF2B5EF4-FFF2-40B4-BE49-F238E27FC236}">
              <a16:creationId xmlns:a16="http://schemas.microsoft.com/office/drawing/2014/main" id="{AA66247E-AECA-4473-851C-E06A4C7B9428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46" name="AutoShape 133">
          <a:extLst>
            <a:ext uri="{FF2B5EF4-FFF2-40B4-BE49-F238E27FC236}">
              <a16:creationId xmlns:a16="http://schemas.microsoft.com/office/drawing/2014/main" id="{444829E9-A294-4200-84BE-F3F65165E9AF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24C94C3-1761-4CF4-9F18-5A1FA5A71D5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2CE249B-F14F-448A-AA24-DBFEE996B51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E02F991-4577-47EB-BA2D-DCC0549F6CF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512BDC8-6581-438A-9B54-BE2238D417F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BA59697-C4AE-481F-A67D-D1ABFFFDA39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0268922-4AD7-4535-A194-A2E4FF9C3FF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1FC48B74-2331-42DF-9CCA-E146979F0C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F554D9BF-6200-4FB1-A016-2757E6994A8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5033DB7E-640D-4808-A88A-93D80BCFB4E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34549426-9E19-4EA0-AC8E-55CD0C5465E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C5B8B7FB-C9CF-4CE6-BB70-D39793431EF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E3E3AD6-E849-45C5-8341-8960105ADCA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97CF0283-B062-44D5-840F-9856BB2467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102CC0C-3973-4556-A76B-EEDC0D1268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FED5528-01BD-4C89-B966-A9413BA783D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547765C-49A6-4401-A51B-A159F32C03D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E9E2CF3-6809-4C22-BA62-5E7FB26DCFC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3CF098CB-492A-49FA-BF6E-F03B01B4088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3C47E0A8-EA18-4D14-9230-922F3E4B867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A7E293E1-B40C-4CD1-8A04-FAE943D11FC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9AF05B3-8FEF-41D9-8F58-E81D9898A87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152BCF4-B963-4990-9001-A1232FDC0DE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C6949D6-C75D-48CE-BBC7-394358BA756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86D23626-16DE-430B-A528-17D5EA5B85D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CF820F54-E4D7-4DA0-9020-CACCEC645CE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5FE5F5B-2E82-4D9E-97B9-38F6BADCB6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80342DBF-2688-438F-84CC-127B7F4585A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FC4A1D82-73A4-486E-8E4C-A2E0018CC99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08845D1-3B3F-4790-A4BF-B4C7FB4D03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B9FACB6C-BA8B-49D3-A4A8-9555C1D4D8F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97C3E229-B89E-4027-81A9-443F62C65D4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13A652EC-8B3B-4067-B9AB-F7972DDB43D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19C2B667-BA3E-4F03-BC2A-AF91A4410B1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24D0EA7F-6A92-46D8-9653-0829D4F1F50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4714DE04-69AF-46EB-8023-CE339D1AE29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DF659BC8-42B6-47CA-8D08-0877362D53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C88A3298-986E-4DD4-95D3-2CF4C9953C5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32EEF558-F92B-42AD-A98A-FC01BE6ABDA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5FC22C24-B730-4645-954B-0B080EE0959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17ED8DC4-9CD6-4115-8DDC-3B3C3660A6D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B66E5C6B-6253-4EA9-A8BC-004D7B1A48A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A60792A-B7A3-468C-9A7B-9E2AFDF4F36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A13AFA7-5063-4078-8E27-A13A7E8F60F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BB31EF4-17E9-4B96-A898-631688835D9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7A753F90-6900-42D5-B48F-D3492D24728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39AAFEB3-FEE5-425B-8836-7724DFF22E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4B5EFCB-F918-4B27-91CD-E4E825699A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BBDE282-2CF9-4BEF-A805-1F20429F153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B51084F0-6E4C-4853-B424-BC2E481328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510CA5E-1650-4183-A8C1-FC025BB5854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E1EEA18E-6D44-4E4E-8219-431C5D29817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0D94774-08B0-478B-8C07-F9AC11D0DF2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6A31F4BA-FA29-4ECE-87CC-FA9B3A52E19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7198796A-8B53-4D34-8907-BB0FE338485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1DD319A8-899B-4113-BCCF-40864046696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FBD7584-DD20-4F97-BC52-9781632B6B4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D39B119E-5CC6-4B1B-997C-21F3E3E2FA1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D0313CF9-87F8-488C-8340-6B103789010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2DCFCE1-0EE0-420B-81FB-7EAE222EE64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1ADC739C-ACC1-471F-8CB3-53F8015847E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D428DA4D-A8B4-45BB-89FE-AC22FFFCDA2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237EAF2-D6E6-4486-A83C-ACBE8FA7691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5500D64C-2E71-43A7-91D2-E0CB7E76043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F72EDFE2-EE53-4546-916A-445E77DF355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2D08FEE-D245-4825-A4D8-E3A3C73A7F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EEF996B0-C87E-4AD5-A80D-E3D10076EB3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0AFAC00-863E-4A8B-A629-1929860F857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7600DE1-8AB7-4CA3-B3EA-D90D0A96801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C1E4CF8-8D84-49C1-91AC-AD2AA8A05FA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E5AB5B82-B357-4617-9C72-671221C3E4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2961E9CF-B02D-470A-95DE-6DAF9F58E55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62200C4-516A-4D96-B8FC-D1547D0E9F3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6EB1B49B-6F3B-4C19-9E0E-B1996A7CB25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E7B688FE-A420-4C06-8BC9-164689CF592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7415A9A-7A49-4884-BA0E-DCD6559983B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D901D530-20D7-43F1-945B-BF09EC99CDF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FC5FCD10-E801-4395-B7C7-DBC4AA3D214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CB0D0216-EC7D-476E-880B-DE18F318D3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CEC54D75-F943-4DB3-885D-D0D3B4C0501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5ADB0DCE-1C23-46FD-A331-1B9AE27AFF5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8A51ECBD-9D4D-49E8-AC2C-0124D8D8042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6A30A115-DF66-40E8-B5CD-1E5CCC521B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72396853-948E-446D-9D19-62932D6AFD2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8634911-2665-4256-95BC-D4AFF419074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FF9146C-DA02-45FE-B5A9-FCD614CBD9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CE67E63A-432F-4E6F-856A-438999CB112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2F922BD1-F086-4AC8-822C-C234F9C5C1B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B887726-C8EC-44D1-B682-A8CBDA67D24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E7BC447-7E7B-4D8D-8D05-A1269453922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B0774112-680E-4BD3-ACD2-15F7ECE80D9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7CC458D7-0A90-4C16-847D-005D7246093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6CC32892-F386-409D-8B0E-E86A8BFEBD8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D7D96AD3-2886-4BE0-B091-8C638BD8EF2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EC92878-6402-487A-801F-15A1D166657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C1C4234-92A8-4530-AACE-52395EACBC4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2046ACDF-8385-46DE-AA1B-71CF47871C1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29F3AD1F-3495-4E22-88AA-FCB176B7061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84DF03D4-6139-4B93-A4CE-93780AB2ED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39AE8C8D-9FB5-466D-A195-A360AC7D526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492CEC51-E6B8-44FE-A4B5-A0B5108369A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263B2EEF-C496-4765-B8BE-D9D36721F4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C0BB00F2-4532-446D-91F9-692FC64A99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27389695-4EC1-4EFF-AAB6-B48021153D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184137E-3A89-463A-B4D6-DFA44A7E952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59842069-8D53-479A-8BDE-607721EB3D6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66735E1D-6AAD-4F2D-A8FE-AB95FEDFBFF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D3CF0C40-DE83-4B3D-A1E0-CFE5F8A89EF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2EE8E08D-E9C8-4E7F-A0EA-64BA21DB450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BD6EF72-D107-4047-BD24-A9F25F5DF83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4E8C7E72-C422-4A9E-95AE-DE51872CB86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2E8B6877-DDF5-4F75-9634-C65B8E4E821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941E1F0B-E8CE-4248-9EB3-B036F4BF06B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D742DCAE-9FE9-4926-AACC-BFA0D4D3546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ACDA3332-C0BC-4321-9D70-E96674DBCD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C36B0651-B30A-40C0-AF0F-84B9E2C54E0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B145FCB8-A75A-4026-A1E9-598A51E5E18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4A25A02A-96CD-4BA9-8316-04D56AB5968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13932BA4-AA0E-49BD-8876-05FE5FE3070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26B212FD-77CF-4449-A1F1-558C27BC984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A75402C-C04B-4A6D-A18B-0A5A462F81C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24C78E99-94E1-4C09-8852-7D3914A692D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12C58A5F-4858-44A4-8569-947E24D2358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E230FF99-D5DF-4D3E-A35F-FBCD88C8A1E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F1AD668A-44A4-477F-8E69-A863784E5EF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5AF9578C-D664-49D7-AE49-22260CE35D5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EBB020AE-42AD-4637-99A3-ED8CCB270A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D87291BF-12B3-449C-9DE5-08DE6E2A995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6CBC2D6C-76A2-4B71-B9A4-F22533F2C93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E9AB1807-AF55-42B0-BFF7-ADCD6DB70B5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990D104A-DB8D-468A-89E9-A3F04B241E8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B1046B3-1C1C-4E7B-8888-2EA6FA81231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3E90BEED-5C0A-4921-BF58-90D3FC39958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167209DE-4FFB-4286-9D47-6CC4F6223B7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4D7622DF-51C8-440D-A2A4-9FBA47F2694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369FB898-8DA7-487B-AEB9-6ABD81F0067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7D3A8508-D507-4AAC-977D-9F376BE6C55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B6124D4E-A31F-469D-97D5-1DCFCE7D476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2C862A4C-753A-4467-BB74-1DB267C7FBC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A40A4493-69D4-4097-9771-F4AD26429A1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B8838A03-8478-4E76-8D44-5ED370F0F5D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41351D12-3D38-4DC6-8892-57D78649CF2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53645304-1C02-47EA-8A5A-25DBBD4134E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AE317573-4944-45B6-A880-61340B96D56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29001CCC-2301-48B3-99A0-61054E46E3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F9086D90-4DDF-4BC0-BA82-0EC9EFAAAAD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4456BEAC-4484-4B26-8691-AAF0B32E143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B634A178-9B4E-4A16-9213-62C223D6EF0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CA34BEA5-7B19-40A9-8989-3B727E18ACF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C8EB9178-6627-44B7-9A25-6A06C1EB1FB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77FC43D9-5D60-4512-9B01-DA0B65A8B51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349D6317-914B-4248-B572-A77BFDA89B6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16352F8-6DC5-4239-999B-55FD4C7E4DD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402578E1-ACCF-459E-87B5-F77C7763D22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780CA3CB-7561-482A-8E28-57DCADC224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AFDE03F-DEA9-4699-99D4-7C746AB3BA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F744A927-558A-4263-B666-886E64AA03E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CA21D702-514C-4E8A-999B-4D8119233EF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D110C7C-BACC-4893-8862-C134D649D6E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D21ACA1B-D206-46B0-92C3-C40D917EADE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B9526F1-C096-40FA-AACE-D1F692EA153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CDFB0BBA-7ABC-4C05-94C5-93EEBB3B70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AC6A651E-B64B-42D3-9C25-1C941C882B7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EE5D62CF-D162-4BCD-AFDD-4CDB9288A5C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8A487E93-DBA0-4EB5-8616-8D863685817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C6FD86E1-A629-47D1-8062-0B3DB5BB7A9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DC37BD8C-18A6-4054-AFC6-56F29D2FC7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CA97ECFB-E92E-45BD-8F48-26463A1124D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1DE63F49-90F2-41C4-A027-F28D753F98B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58BD47C4-8905-4962-9B79-148C0B1960D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2ADC2CEF-01CC-4045-A78E-87A46810AA6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9ADA4B2C-5657-4F4D-AC82-D3E4299D835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AA53366A-B4FA-41F2-BE78-013566D60AA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12889094-3698-4E26-9E2C-33383DBFA06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87EC02E8-73EF-492E-B22D-B6CB14D3108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8F0C6A3F-A124-48CC-83BA-5D25C756064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E54F4D2B-BFEF-4505-9C41-917BC36BFD4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F0325DE-0B57-4D75-9B28-D00A5E3E0E0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6D951C13-230C-49F4-8E0D-1286D62AD8C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552502C6-1C74-4293-A652-D0A181C53ED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20095B5E-C8F0-4DFC-91C9-FE89D19596B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46</xdr:row>
      <xdr:rowOff>47625</xdr:rowOff>
    </xdr:from>
    <xdr:ext cx="2095500" cy="43815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A140D74E-0C34-4691-B160-C305C04D29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542925</xdr:colOff>
      <xdr:row>9</xdr:row>
      <xdr:rowOff>47625</xdr:rowOff>
    </xdr:from>
    <xdr:ext cx="872724" cy="1143"/>
    <xdr:sp macro="" textlink="">
      <xdr:nvSpPr>
        <xdr:cNvPr id="238" name="AutoShape 133">
          <a:extLst>
            <a:ext uri="{FF2B5EF4-FFF2-40B4-BE49-F238E27FC236}">
              <a16:creationId xmlns:a16="http://schemas.microsoft.com/office/drawing/2014/main" id="{FB49FED3-5242-405E-B662-107302949FDC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8727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1082274" cy="1143"/>
    <xdr:sp macro="" textlink="">
      <xdr:nvSpPr>
        <xdr:cNvPr id="239" name="AutoShape 133">
          <a:extLst>
            <a:ext uri="{FF2B5EF4-FFF2-40B4-BE49-F238E27FC236}">
              <a16:creationId xmlns:a16="http://schemas.microsoft.com/office/drawing/2014/main" id="{8618ABFE-E334-4D08-87E0-9947E39694C0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10822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872724" cy="1143"/>
    <xdr:sp macro="" textlink="">
      <xdr:nvSpPr>
        <xdr:cNvPr id="240" name="AutoShape 133">
          <a:extLst>
            <a:ext uri="{FF2B5EF4-FFF2-40B4-BE49-F238E27FC236}">
              <a16:creationId xmlns:a16="http://schemas.microsoft.com/office/drawing/2014/main" id="{1FCB5BD7-04BB-4BA3-965A-C4037FF22D91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8727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1082274" cy="1143"/>
    <xdr:sp macro="" textlink="">
      <xdr:nvSpPr>
        <xdr:cNvPr id="241" name="AutoShape 133">
          <a:extLst>
            <a:ext uri="{FF2B5EF4-FFF2-40B4-BE49-F238E27FC236}">
              <a16:creationId xmlns:a16="http://schemas.microsoft.com/office/drawing/2014/main" id="{71AA4416-F0E4-4D18-B018-6930E997BF61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10822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9</xdr:row>
      <xdr:rowOff>47625</xdr:rowOff>
    </xdr:from>
    <xdr:ext cx="922731" cy="1143"/>
    <xdr:sp macro="" textlink="">
      <xdr:nvSpPr>
        <xdr:cNvPr id="242" name="AutoShape 133">
          <a:extLst>
            <a:ext uri="{FF2B5EF4-FFF2-40B4-BE49-F238E27FC236}">
              <a16:creationId xmlns:a16="http://schemas.microsoft.com/office/drawing/2014/main" id="{C0D9811E-E923-419A-BFC1-B4DE2813336C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872724" cy="1143"/>
    <xdr:sp macro="" textlink="">
      <xdr:nvSpPr>
        <xdr:cNvPr id="243" name="AutoShape 133">
          <a:extLst>
            <a:ext uri="{FF2B5EF4-FFF2-40B4-BE49-F238E27FC236}">
              <a16:creationId xmlns:a16="http://schemas.microsoft.com/office/drawing/2014/main" id="{35F2DFC4-F3F0-4C2A-AAD6-216D1B689B34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8727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1082274" cy="1143"/>
    <xdr:sp macro="" textlink="">
      <xdr:nvSpPr>
        <xdr:cNvPr id="244" name="AutoShape 133">
          <a:extLst>
            <a:ext uri="{FF2B5EF4-FFF2-40B4-BE49-F238E27FC236}">
              <a16:creationId xmlns:a16="http://schemas.microsoft.com/office/drawing/2014/main" id="{4A94910C-577B-4BBB-BB18-CE2EA31A2DFF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10822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872724" cy="1143"/>
    <xdr:sp macro="" textlink="">
      <xdr:nvSpPr>
        <xdr:cNvPr id="245" name="AutoShape 133">
          <a:extLst>
            <a:ext uri="{FF2B5EF4-FFF2-40B4-BE49-F238E27FC236}">
              <a16:creationId xmlns:a16="http://schemas.microsoft.com/office/drawing/2014/main" id="{C6439C47-7DCF-4B9D-B038-2572FD71C8CB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8727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1082274" cy="1143"/>
    <xdr:sp macro="" textlink="">
      <xdr:nvSpPr>
        <xdr:cNvPr id="246" name="AutoShape 133">
          <a:extLst>
            <a:ext uri="{FF2B5EF4-FFF2-40B4-BE49-F238E27FC236}">
              <a16:creationId xmlns:a16="http://schemas.microsoft.com/office/drawing/2014/main" id="{2168264E-4E5D-4B01-93E7-F8DDD08F64C6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10822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22731" cy="1143"/>
    <xdr:sp macro="" textlink="">
      <xdr:nvSpPr>
        <xdr:cNvPr id="247" name="AutoShape 133">
          <a:extLst>
            <a:ext uri="{FF2B5EF4-FFF2-40B4-BE49-F238E27FC236}">
              <a16:creationId xmlns:a16="http://schemas.microsoft.com/office/drawing/2014/main" id="{A0AC91C8-DEB8-4651-8928-C1FF1D38058F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0</xdr:row>
      <xdr:rowOff>0</xdr:rowOff>
    </xdr:from>
    <xdr:to>
      <xdr:col>4</xdr:col>
      <xdr:colOff>77385</xdr:colOff>
      <xdr:row>0</xdr:row>
      <xdr:rowOff>1143</xdr:rowOff>
    </xdr:to>
    <xdr:sp macro="" textlink="">
      <xdr:nvSpPr>
        <xdr:cNvPr id="2" name="AutoShape 133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828925" y="0"/>
          <a:ext cx="873252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7</xdr:col>
      <xdr:colOff>229637</xdr:colOff>
      <xdr:row>15</xdr:row>
      <xdr:rowOff>142875</xdr:rowOff>
    </xdr:from>
    <xdr:to>
      <xdr:col>11</xdr:col>
      <xdr:colOff>280194</xdr:colOff>
      <xdr:row>22</xdr:row>
      <xdr:rowOff>202142</xdr:rowOff>
    </xdr:to>
    <xdr:grpSp>
      <xdr:nvGrpSpPr>
        <xdr:cNvPr id="9219" name="Group 3">
          <a:extLst>
            <a:ext uri="{FF2B5EF4-FFF2-40B4-BE49-F238E27FC236}">
              <a16:creationId xmlns:a16="http://schemas.microsoft.com/office/drawing/2014/main" id="{00000000-0008-0000-0D00-000003240000}"/>
            </a:ext>
          </a:extLst>
        </xdr:cNvPr>
        <xdr:cNvGrpSpPr>
          <a:grpSpLocks noChangeAspect="1"/>
        </xdr:cNvGrpSpPr>
      </xdr:nvGrpSpPr>
      <xdr:grpSpPr bwMode="auto">
        <a:xfrm>
          <a:off x="6586693" y="3282597"/>
          <a:ext cx="3867612" cy="1809045"/>
          <a:chOff x="-285" y="252"/>
          <a:chExt cx="550" cy="273"/>
        </a:xfrm>
        <a:effectLst>
          <a:glow>
            <a:schemeClr val="accent1">
              <a:alpha val="40000"/>
            </a:schemeClr>
          </a:glow>
          <a:outerShdw blurRad="50800" dist="50800" dir="4200000" sx="3000" sy="3000" algn="ctr" rotWithShape="0">
            <a:srgbClr val="000000">
              <a:alpha val="49000"/>
            </a:srgbClr>
          </a:outerShdw>
        </a:effectLst>
      </xdr:grpSpPr>
      <xdr:sp macro="" textlink="">
        <xdr:nvSpPr>
          <xdr:cNvPr id="9218" name="AutoShape 2">
            <a:extLst>
              <a:ext uri="{FF2B5EF4-FFF2-40B4-BE49-F238E27FC236}">
                <a16:creationId xmlns:a16="http://schemas.microsoft.com/office/drawing/2014/main" id="{00000000-0008-0000-0D00-00000224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38" y="348"/>
            <a:ext cx="227" cy="17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pic>
        <xdr:nvPicPr>
          <xdr:cNvPr id="9220" name="Picture 4">
            <a:extLst>
              <a:ext uri="{FF2B5EF4-FFF2-40B4-BE49-F238E27FC236}">
                <a16:creationId xmlns:a16="http://schemas.microsoft.com/office/drawing/2014/main" id="{00000000-0008-0000-0D00-0000042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-285" y="252"/>
            <a:ext cx="219" cy="17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>
            <a:softEdge rad="139700"/>
          </a:effectLst>
        </xdr:spPr>
      </xdr:pic>
    </xdr:grpSp>
    <xdr:clientData/>
  </xdr:twoCellAnchor>
  <xdr:twoCellAnchor editAs="oneCell">
    <xdr:from>
      <xdr:col>8</xdr:col>
      <xdr:colOff>461229</xdr:colOff>
      <xdr:row>15</xdr:row>
      <xdr:rowOff>159302</xdr:rowOff>
    </xdr:from>
    <xdr:to>
      <xdr:col>9</xdr:col>
      <xdr:colOff>196374</xdr:colOff>
      <xdr:row>20</xdr:row>
      <xdr:rowOff>165397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63220">
          <a:off x="7147779" y="2873927"/>
          <a:ext cx="702463" cy="1225296"/>
        </a:xfrm>
        <a:prstGeom prst="rect">
          <a:avLst/>
        </a:prstGeom>
        <a:noFill/>
        <a:ln>
          <a:noFill/>
        </a:ln>
        <a:effectLst>
          <a:softEdge rad="50800"/>
        </a:effectLst>
      </xdr:spPr>
    </xdr:pic>
    <xdr:clientData/>
  </xdr:twoCellAnchor>
  <xdr:twoCellAnchor editAs="oneCell">
    <xdr:from>
      <xdr:col>2</xdr:col>
      <xdr:colOff>542925</xdr:colOff>
      <xdr:row>8</xdr:row>
      <xdr:rowOff>47625</xdr:rowOff>
    </xdr:from>
    <xdr:to>
      <xdr:col>3</xdr:col>
      <xdr:colOff>509588</xdr:colOff>
      <xdr:row>10</xdr:row>
      <xdr:rowOff>171449</xdr:rowOff>
    </xdr:to>
    <xdr:sp macro="" textlink="">
      <xdr:nvSpPr>
        <xdr:cNvPr id="11" name="AutoShape 133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390775" y="1571625"/>
          <a:ext cx="681038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300567</xdr:colOff>
      <xdr:row>14</xdr:row>
      <xdr:rowOff>15875</xdr:rowOff>
    </xdr:from>
    <xdr:to>
      <xdr:col>1</xdr:col>
      <xdr:colOff>976842</xdr:colOff>
      <xdr:row>20</xdr:row>
      <xdr:rowOff>240241</xdr:rowOff>
    </xdr:to>
    <xdr:pic>
      <xdr:nvPicPr>
        <xdr:cNvPr id="17" name="7C07D848-59A4-4E1B-BA71-918B9E2518DF" descr="cid:2C8CB900-74CB-45F4-9B67-467F6AF89A5A@home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PicPr/>
      </xdr:nvPicPr>
      <xdr:blipFill>
        <a:blip xmlns:r="http://schemas.openxmlformats.org/officeDocument/2006/relationships" r:embed="rId3" r:link="rId4" cstate="print"/>
        <a:srcRect/>
        <a:stretch>
          <a:fillRect/>
        </a:stretch>
      </xdr:blipFill>
      <xdr:spPr bwMode="auto">
        <a:xfrm>
          <a:off x="300567" y="2979208"/>
          <a:ext cx="1649942" cy="16637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softEdge rad="63500"/>
        </a:effectLst>
      </xdr:spPr>
    </xdr:pic>
    <xdr:clientData/>
  </xdr:two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43</xdr:row>
      <xdr:rowOff>31750</xdr:rowOff>
    </xdr:from>
    <xdr:to>
      <xdr:col>6</xdr:col>
      <xdr:colOff>635000</xdr:colOff>
      <xdr:row>44</xdr:row>
      <xdr:rowOff>10583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/>
      </xdr:nvSpPr>
      <xdr:spPr>
        <a:xfrm>
          <a:off x="2986616" y="23377525"/>
          <a:ext cx="2629959" cy="245533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920750</xdr:colOff>
      <xdr:row>50</xdr:row>
      <xdr:rowOff>133350</xdr:rowOff>
    </xdr:from>
    <xdr:to>
      <xdr:col>7</xdr:col>
      <xdr:colOff>656167</xdr:colOff>
      <xdr:row>52</xdr:row>
      <xdr:rowOff>64559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/>
      </xdr:nvSpPr>
      <xdr:spPr>
        <a:xfrm>
          <a:off x="1854200" y="11801475"/>
          <a:ext cx="4917017" cy="312209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201084</xdr:colOff>
      <xdr:row>0</xdr:row>
      <xdr:rowOff>0</xdr:rowOff>
    </xdr:from>
    <xdr:to>
      <xdr:col>8</xdr:col>
      <xdr:colOff>577854</xdr:colOff>
      <xdr:row>7</xdr:row>
      <xdr:rowOff>76200</xdr:rowOff>
    </xdr:to>
    <xdr:pic>
      <xdr:nvPicPr>
        <xdr:cNvPr id="16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72634" y="0"/>
          <a:ext cx="6453720" cy="1590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635000</xdr:colOff>
      <xdr:row>7</xdr:row>
      <xdr:rowOff>148167</xdr:rowOff>
    </xdr:from>
    <xdr:to>
      <xdr:col>9</xdr:col>
      <xdr:colOff>455083</xdr:colOff>
      <xdr:row>11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 txBox="1"/>
      </xdr:nvSpPr>
      <xdr:spPr>
        <a:xfrm>
          <a:off x="6720417" y="1672167"/>
          <a:ext cx="1756833" cy="656166"/>
        </a:xfrm>
        <a:prstGeom prst="rect">
          <a:avLst/>
        </a:prstGeom>
        <a:solidFill>
          <a:srgbClr val="C1003B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Colorfast softness for Pools &amp; Beaches, generously-sized</a:t>
          </a: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43</xdr:row>
      <xdr:rowOff>31750</xdr:rowOff>
    </xdr:from>
    <xdr:to>
      <xdr:col>6</xdr:col>
      <xdr:colOff>635000</xdr:colOff>
      <xdr:row>44</xdr:row>
      <xdr:rowOff>10583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/>
      </xdr:nvSpPr>
      <xdr:spPr>
        <a:xfrm>
          <a:off x="3024716" y="12814300"/>
          <a:ext cx="2553759" cy="216958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2</xdr:col>
      <xdr:colOff>529166</xdr:colOff>
      <xdr:row>43</xdr:row>
      <xdr:rowOff>31750</xdr:rowOff>
    </xdr:from>
    <xdr:to>
      <xdr:col>6</xdr:col>
      <xdr:colOff>635000</xdr:colOff>
      <xdr:row>44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/>
      </xdr:nvSpPr>
      <xdr:spPr>
        <a:xfrm>
          <a:off x="3024716" y="12814300"/>
          <a:ext cx="2553759" cy="206375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2</xdr:col>
      <xdr:colOff>624416</xdr:colOff>
      <xdr:row>43</xdr:row>
      <xdr:rowOff>42334</xdr:rowOff>
    </xdr:from>
    <xdr:to>
      <xdr:col>6</xdr:col>
      <xdr:colOff>804333</xdr:colOff>
      <xdr:row>44</xdr:row>
      <xdr:rowOff>21167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/>
      </xdr:nvSpPr>
      <xdr:spPr>
        <a:xfrm>
          <a:off x="3122083" y="10424584"/>
          <a:ext cx="2635250" cy="243416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529166</xdr:colOff>
      <xdr:row>43</xdr:row>
      <xdr:rowOff>31750</xdr:rowOff>
    </xdr:from>
    <xdr:to>
      <xdr:col>6</xdr:col>
      <xdr:colOff>635000</xdr:colOff>
      <xdr:row>44</xdr:row>
      <xdr:rowOff>10583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/>
      </xdr:nvSpPr>
      <xdr:spPr>
        <a:xfrm>
          <a:off x="3024716" y="12814300"/>
          <a:ext cx="2553759" cy="216958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3</xdr:col>
      <xdr:colOff>509588</xdr:colOff>
      <xdr:row>10</xdr:row>
      <xdr:rowOff>171449</xdr:rowOff>
    </xdr:to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AE40FA39-90FF-407A-AD30-733146D384F2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7</xdr:col>
      <xdr:colOff>635000</xdr:colOff>
      <xdr:row>7</xdr:row>
      <xdr:rowOff>148167</xdr:rowOff>
    </xdr:from>
    <xdr:to>
      <xdr:col>9</xdr:col>
      <xdr:colOff>455083</xdr:colOff>
      <xdr:row>11</xdr:row>
      <xdr:rowOff>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660804B-C208-467E-86C2-484FFF72EC85}"/>
            </a:ext>
          </a:extLst>
        </xdr:cNvPr>
        <xdr:cNvSpPr txBox="1"/>
      </xdr:nvSpPr>
      <xdr:spPr>
        <a:xfrm>
          <a:off x="6711950" y="1662642"/>
          <a:ext cx="1753658" cy="651933"/>
        </a:xfrm>
        <a:prstGeom prst="rect">
          <a:avLst/>
        </a:prstGeom>
        <a:solidFill>
          <a:srgbClr val="C1003B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Colorfast softness for Pools &amp; Beaches, generously-sized</a:t>
          </a: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43" name="AutoShape 133">
          <a:extLst>
            <a:ext uri="{FF2B5EF4-FFF2-40B4-BE49-F238E27FC236}">
              <a16:creationId xmlns:a16="http://schemas.microsoft.com/office/drawing/2014/main" id="{A28CFFBA-6033-4E1B-AB9E-C7B395A96FDA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44" name="AutoShape 133">
          <a:extLst>
            <a:ext uri="{FF2B5EF4-FFF2-40B4-BE49-F238E27FC236}">
              <a16:creationId xmlns:a16="http://schemas.microsoft.com/office/drawing/2014/main" id="{5099E265-4006-4DE9-94D3-CF237CD4EC60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F72086C-7A16-4264-AA0A-1236534D10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213F21F-AB17-4093-9AD1-3826F716315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B1C1192-0CFB-40E3-814F-75B966E726A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CADA2917-5606-4D48-B8DE-1BE3402997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4988597-3DE4-44AD-B27C-915D65ADBF7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C34EB20-646B-454D-8F5D-471A8F4B70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2E29E834-12B1-4143-BA49-5AD0F2F604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2F2AEC4-84BB-49C2-BC73-907FFBECF57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EE9E204E-C515-4D69-B056-B2FA19347E2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76F0E4E-E905-4A50-B8E3-906DE4E2234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3740A37D-F6E6-4A35-9F0E-948C4C413A2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ACFCF59-611B-45CD-B08E-46D3BE0C3B6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39C28AD-7E22-4FAE-83B8-7C3201ED66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81AC0DF-82CA-4EBE-A018-97BB95E1FE3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37226540-71DF-4BB4-BAAC-78E65417937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3EAF3E4E-98CA-478F-B605-B5C20725F5C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961A6A4-75ED-4148-B377-6D846825A80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9D6FD75-7756-4976-8F8B-1E8751AF2CC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26F758E-DB89-4898-853C-9BC8169F727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E191838-6AB9-4B23-AD7B-E8EEC49EF35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3EBB819-7FE6-4A99-AD52-BE755082C4A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9BED82F3-69D7-42AF-A888-EDB3C3F933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3E5594B-93CB-450D-8395-672B92248F4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065A411-39C6-4558-A15E-B50EF126B63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7CA7FB3B-128A-46E7-89D0-FA86A26A604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575876FF-D7CF-455E-A63C-F213E54A273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B40CAF7A-8547-4809-990E-4E0E1096553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3272A105-14A2-4124-A7C4-6D2F07994D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FEDC7ED-82FA-4E0A-B1E6-9CC06ED6DB4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9438B0B2-271F-4B23-920F-476DB9A795F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86FE799B-B484-4713-8371-FEB403F6AEE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FBCE258E-7DBF-4842-B9BC-A1C6FE53ABF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08ECB9F-8400-4C33-BC7B-AC79540766B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DFE8C2C7-A708-4FDC-BB63-6C5E1295B5B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2E9BFE8-A291-4B7C-8594-AC845737988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30E67C32-0164-46ED-B588-389AC9692C0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91167574-FB48-4788-88D6-8F68ED751E3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C1B5ADEE-0E2B-4470-B4AF-C433F8517E1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BD6C65F-0DD0-4528-8ED2-FC1AE9D05ED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66A3420D-A2AF-4250-B03B-30C982BFA4A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3FB8929-2995-4FFF-9018-873FC4732AD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8D057780-8820-4B6F-9719-B9D523EDDC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2BD9094F-4DD9-404E-AB32-4598AF6DDB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3BD0D3D2-B2DC-43E5-BEB9-B9A8FD8525A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B3EBB3C-0A62-40DA-91DD-BB24DCEDFA1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E1DA9954-1DBA-4C79-A628-E4F2797AC99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3899D8CA-1E8C-4F29-A32A-48B775914B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D82B9BA-7862-46AB-A7BB-689A4ABAB8D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4CF956B7-35D2-41AE-839B-03C3D20BC8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7A9C9EF7-1100-4E89-B98B-170AAA621A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0402DD7-35A0-4368-9728-8B1FC51200C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5539458-3A35-418B-8930-47174F99955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7CBE86B6-3F65-487C-A86F-DC009AFECEA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7484242E-6BCF-414E-AE7A-6B686646E19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A09E8A1C-D372-4D71-8333-66C246682CA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2F4D40A8-3FC2-4970-8D7B-BC6F1449F4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27FAB52-F358-4A29-8BFC-BE2999FAE7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4639AACD-ACB7-47A2-AA94-DEA5136E15C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071B904-CDE1-499D-B839-42BEA50ACAB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DF9B0E7-4389-4E6C-9E1A-530579297B7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AEDE68C0-E0C6-469D-B7C1-F0676EA8BDC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B30AADB6-9825-4207-B9A6-8DAB9C53132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134740F-BBE4-42B3-9D67-01872A953CA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6CFA7D7C-E51E-4024-8AD0-600C261D8EA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3B3CCF5B-D4DA-420E-80ED-249F3031256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5947E635-4EAC-4EDD-AB73-89D0EE4EAAF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432E91D7-2E36-4C64-B29A-1BBDF2A035C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D4B8D2CB-0150-4D38-8C25-BBFC0ED02E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F7E15FF0-4BF6-437B-B04D-9E68F28E915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15A48395-2F21-426B-85CA-68569494C01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FE18929-481F-4BD1-851B-80C050B417A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DA46F75D-1854-4DC9-A73A-A49E04CF304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9B0A901C-4BD0-4BE6-862E-A855520A33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36E08EAC-669D-4484-A6F7-1FADE8A59EB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CF620698-2943-48E2-AFAF-E720AD4CD82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6A330D0-36F5-430A-AEE8-287DAFADA6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FA79FEAB-D8EE-4651-9D69-F82B33933B8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1BB35FD4-C302-489C-9324-E555E432AC8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56CBF816-F39A-4CA7-8812-F97BB2B49B1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55DC979A-F009-454A-8542-A2FEDDB21F2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C4F1A554-26C1-43D0-ADE2-07BAAB1018A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AA371157-719E-4E6D-8203-3517B25DDEC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390613B-42B6-405B-86B3-06B7752CB7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5A0310FC-CE66-44EC-AEE9-36A0E2A4AE1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A9799581-A1C0-4B9D-8DFB-55A94C37987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4E9CBB2-4AF8-476D-B5E6-59CD55942F5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19C9C8CD-E87A-4831-9A23-DDC0EE7FD2D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8B9D9C9E-B8A8-44E7-BA19-459D4D87F59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27B851DE-0AEC-4F43-A994-CD4F92A908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15C364B3-053C-4EEC-9D7A-554777E2367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683BCE-E935-4AF9-A3E4-A7DAFA8350B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B8211ACD-1437-48E5-9ED3-41A31F1F848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975796F6-DA2B-4C3B-A385-5319F47232B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9EF6D39B-D252-4E34-A963-506C98A443F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FB3A93C0-FA6A-4DB7-AFAE-6C34AE5CE4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205107EB-4EC6-4A3F-ADA6-DE8CA1B9524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433DE922-C446-4D43-9547-A78B9F8DEF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B4C7AF7D-BFC3-4FE6-BE2E-EF4C4FDCAF6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7ADA91BF-7EA3-418B-8179-06682BFBB6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9E59D10-0D57-4C64-9095-4C7857493D8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66FCFF96-730E-415D-9B87-87752D6311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110A025F-AB02-4EBF-8884-70C379CB426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F7C5FD51-7334-426B-8D76-5E5356047AA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BBF9534D-FD34-4AB5-BCC5-300CBDC0624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CD1A818E-31A2-47F3-A677-3E30BF1DF48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C17554B4-59F8-488A-AB68-C570DA7B90F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A1887889-E05D-43CC-AE15-74402345C95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C359655B-B124-45BC-9EB9-7C2CFFBD7D8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8923C075-0747-4006-8983-F84888A5113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3089B58E-2BBA-41A9-BDBA-D813EE64C8C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2DA993D4-E596-4F12-A350-AA8CDE143FA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0563DCE-5892-4FE1-B702-FE9CA9FDF1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2CDC37E1-9E1C-4AD7-B5DA-241667042D2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14762A61-1C56-4F39-83EF-B1FBC29E4F9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3CC196AE-E0C0-408F-937D-FBB6AF591E3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FC340744-141F-437C-B092-AE6E02E5AE0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B7A36194-0045-4558-B641-1155160BC83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DA4CAD22-9D6A-46B2-B025-E4ABD76728C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B9055F08-B03E-4B62-B83B-7328E1E13AF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14A13BB5-8BD7-4AE1-8EDD-FC638D1031D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45D960A7-77CB-4084-AB64-2B4B8B6A7F8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C7150460-754F-4807-8981-5CECA3F5FE7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FAF31F78-7D84-48FC-AD5A-EAF05F272AC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60329ED-A51E-4EC1-9CA7-B90783A4330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CDB7CD9E-D976-4FFF-BBD3-414CEA90598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37278E54-8D93-444B-ADC6-396C01FF3F0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2FD1191D-8095-4616-8BC4-401C390DE3C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B28E242D-5ACF-40C4-84D9-40CB33EDB7F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A65F01C-DC70-4C1E-89DD-792934C2443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893161A-CB01-4412-BE36-779C1B6A82D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F6B49BA9-FC9D-4825-94A8-50EE2E73897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587C6FE7-FE10-4986-943C-08E6EEE67C9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381A4245-F6EF-4BA3-81AD-E4DFDA1947D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FFABDD6-FC2E-49F2-940B-58C223E914C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47AB4338-748A-421C-90FA-9CA3D599F48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35D60602-D76D-444F-9B72-9A6ABE2B791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180A0E76-146E-4412-A117-C008B14001A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3A954743-B464-466B-9859-B7C56FEB8A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26973470-9613-4B07-8EEB-0AA3ADDFEB8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E9A47242-10ED-4911-8998-79570890537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D3D44F34-4B75-4A40-8976-FB116AA1563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4E25BE4E-3585-433A-B530-106E173B8FF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F447D9CC-77B7-4809-A4C2-AB5558F14F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7A958597-9961-42D9-9824-2F639AEEA10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C2BDA53-4C18-427A-9981-CB4A4409B0C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792FD4A9-17D4-43BB-A8BF-8D1234443B3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3E3B2510-2909-493C-B17B-A3327E3298D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F6F920B3-8426-4921-8F09-899C51CB207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252BB675-056D-43D4-B510-DD2C9F5865A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18C5EAA5-7571-4A9C-A282-B3A81554F12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282D4D6A-0141-49C9-975F-F91E57D0D45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FDC196FC-0316-46B0-8C26-949622A4F90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71D0853F-749A-437D-80B7-EA99A005BB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DEEC7A4C-260A-4841-A2F5-8D4B9B07EB2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CDDFFF6E-CB31-4DD4-B808-8F509D8081A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9C5C215B-9C06-45BE-8FF4-B959B06DB6B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622AACB5-2012-4E91-B850-F2EF5919B80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F191D76F-D74C-4138-BA28-49719D8C23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57AFE86F-366F-4E91-94AD-A454A067C5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F86BEBE9-52B3-4A73-951A-9B4A0E0D48D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784B6E42-9152-4C11-9FB5-EC392D364CE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4EA3673A-4DD7-4F30-8A35-9E2AE082A62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ED0439E7-952A-4CBD-A22E-97D942005D9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C3295665-0BDC-426D-B901-A141CB9293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846F1167-79ED-4A3D-B929-B830F25E583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559FD701-1DE3-4271-85D6-CCCE38866C9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7C1198BE-7E21-4DFC-9CAC-0747E2D77F3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CBEF07B6-F73E-4A20-B5D1-8C050655771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BE1F2687-A5A7-4866-A5ED-9AF460312B7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53AC9865-8528-4499-9596-9143B89663F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5B52AD5C-D63D-4D3C-8B45-1BC98A63268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D071A6B0-2FE6-4EF0-8CD0-47CA9990E7D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EAE86778-60E6-4878-8547-B6769C3A49B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C47E823A-7F5E-42C7-BD94-28325E4C194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F11386FE-C6C2-42E6-BDD3-2E329720790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28A33E5F-761E-4280-9B12-B605A06723A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C04EA868-BF40-46FB-B86F-ECDC1D9D57A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3C48DEB0-0857-405A-BAA7-81A69A6DB90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BD78FD81-201A-4B15-AD2A-D0ADEDF07B4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103F9953-CFE1-4B43-8606-9D8AE5B14D3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34</xdr:row>
      <xdr:rowOff>47625</xdr:rowOff>
    </xdr:from>
    <xdr:ext cx="2095500" cy="43815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A3ECC669-BB90-4D2C-AC1A-D5D0719D7D4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542925</xdr:colOff>
      <xdr:row>9</xdr:row>
      <xdr:rowOff>47625</xdr:rowOff>
    </xdr:from>
    <xdr:ext cx="922731" cy="1143"/>
    <xdr:sp macro="" textlink="">
      <xdr:nvSpPr>
        <xdr:cNvPr id="226" name="AutoShape 133">
          <a:extLst>
            <a:ext uri="{FF2B5EF4-FFF2-40B4-BE49-F238E27FC236}">
              <a16:creationId xmlns:a16="http://schemas.microsoft.com/office/drawing/2014/main" id="{6F67198A-F5B0-4EBD-A9CC-A0BD47C872B4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22731" cy="1143"/>
    <xdr:sp macro="" textlink="">
      <xdr:nvSpPr>
        <xdr:cNvPr id="227" name="AutoShape 133">
          <a:extLst>
            <a:ext uri="{FF2B5EF4-FFF2-40B4-BE49-F238E27FC236}">
              <a16:creationId xmlns:a16="http://schemas.microsoft.com/office/drawing/2014/main" id="{CB0E2C8B-A8FA-43D9-8065-EDA649B33E90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8</xdr:row>
      <xdr:rowOff>47625</xdr:rowOff>
    </xdr:from>
    <xdr:to>
      <xdr:col>3</xdr:col>
      <xdr:colOff>495301</xdr:colOff>
      <xdr:row>10</xdr:row>
      <xdr:rowOff>171449</xdr:rowOff>
    </xdr:to>
    <xdr:sp macro="" textlink="">
      <xdr:nvSpPr>
        <xdr:cNvPr id="2" name="AutoShape 133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828925" y="1571625"/>
          <a:ext cx="6762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3</xdr:col>
      <xdr:colOff>509589</xdr:colOff>
      <xdr:row>10</xdr:row>
      <xdr:rowOff>171449</xdr:rowOff>
    </xdr:to>
    <xdr:sp macro="" textlink="">
      <xdr:nvSpPr>
        <xdr:cNvPr id="6" name="AutoShape 133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390775" y="1571625"/>
          <a:ext cx="681038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45</xdr:row>
      <xdr:rowOff>31750</xdr:rowOff>
    </xdr:from>
    <xdr:to>
      <xdr:col>6</xdr:col>
      <xdr:colOff>635000</xdr:colOff>
      <xdr:row>46</xdr:row>
      <xdr:rowOff>10583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/>
      </xdr:nvSpPr>
      <xdr:spPr>
        <a:xfrm>
          <a:off x="2986616" y="23377525"/>
          <a:ext cx="2629959" cy="245533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2</xdr:col>
      <xdr:colOff>624417</xdr:colOff>
      <xdr:row>45</xdr:row>
      <xdr:rowOff>21167</xdr:rowOff>
    </xdr:from>
    <xdr:to>
      <xdr:col>6</xdr:col>
      <xdr:colOff>804334</xdr:colOff>
      <xdr:row>46</xdr:row>
      <xdr:rowOff>21167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/>
      </xdr:nvSpPr>
      <xdr:spPr>
        <a:xfrm>
          <a:off x="3122084" y="10657417"/>
          <a:ext cx="2635250" cy="26458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930275</xdr:colOff>
      <xdr:row>53</xdr:row>
      <xdr:rowOff>152400</xdr:rowOff>
    </xdr:from>
    <xdr:to>
      <xdr:col>7</xdr:col>
      <xdr:colOff>665692</xdr:colOff>
      <xdr:row>55</xdr:row>
      <xdr:rowOff>35983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/>
      </xdr:nvSpPr>
      <xdr:spPr>
        <a:xfrm>
          <a:off x="1863725" y="12792075"/>
          <a:ext cx="4917017" cy="26458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201084</xdr:colOff>
      <xdr:row>0</xdr:row>
      <xdr:rowOff>0</xdr:rowOff>
    </xdr:from>
    <xdr:to>
      <xdr:col>8</xdr:col>
      <xdr:colOff>569388</xdr:colOff>
      <xdr:row>7</xdr:row>
      <xdr:rowOff>66675</xdr:rowOff>
    </xdr:to>
    <xdr:pic>
      <xdr:nvPicPr>
        <xdr:cNvPr id="13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4751" y="0"/>
          <a:ext cx="6453720" cy="1590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698500</xdr:colOff>
      <xdr:row>7</xdr:row>
      <xdr:rowOff>116416</xdr:rowOff>
    </xdr:from>
    <xdr:to>
      <xdr:col>9</xdr:col>
      <xdr:colOff>518583</xdr:colOff>
      <xdr:row>10</xdr:row>
      <xdr:rowOff>169332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 txBox="1"/>
      </xdr:nvSpPr>
      <xdr:spPr>
        <a:xfrm>
          <a:off x="6783917" y="1640416"/>
          <a:ext cx="1756833" cy="656166"/>
        </a:xfrm>
        <a:prstGeom prst="rect">
          <a:avLst/>
        </a:prstGeom>
        <a:solidFill>
          <a:srgbClr val="005587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Easy for housekeepers and a</a:t>
          </a: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clean look for the top of the bed</a:t>
          </a: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3</xdr:col>
      <xdr:colOff>495301</xdr:colOff>
      <xdr:row>10</xdr:row>
      <xdr:rowOff>171449</xdr:rowOff>
    </xdr:to>
    <xdr:sp macro="" textlink="">
      <xdr:nvSpPr>
        <xdr:cNvPr id="32" name="AutoShape 133">
          <a:extLst>
            <a:ext uri="{FF2B5EF4-FFF2-40B4-BE49-F238E27FC236}">
              <a16:creationId xmlns:a16="http://schemas.microsoft.com/office/drawing/2014/main" id="{E6FBB550-7B2B-482E-803F-D5AE1F11D8DA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3</xdr:col>
      <xdr:colOff>509589</xdr:colOff>
      <xdr:row>10</xdr:row>
      <xdr:rowOff>171449</xdr:rowOff>
    </xdr:to>
    <xdr:sp macro="" textlink="">
      <xdr:nvSpPr>
        <xdr:cNvPr id="33" name="AutoShape 133">
          <a:extLst>
            <a:ext uri="{FF2B5EF4-FFF2-40B4-BE49-F238E27FC236}">
              <a16:creationId xmlns:a16="http://schemas.microsoft.com/office/drawing/2014/main" id="{9306E7B1-30D4-4238-9FEB-31C2684B7CFA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7</xdr:col>
      <xdr:colOff>698500</xdr:colOff>
      <xdr:row>7</xdr:row>
      <xdr:rowOff>116416</xdr:rowOff>
    </xdr:from>
    <xdr:to>
      <xdr:col>9</xdr:col>
      <xdr:colOff>518583</xdr:colOff>
      <xdr:row>10</xdr:row>
      <xdr:rowOff>169332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354924D7-0994-4D5F-B3AB-372541CD69A1}"/>
            </a:ext>
          </a:extLst>
        </xdr:cNvPr>
        <xdr:cNvSpPr txBox="1"/>
      </xdr:nvSpPr>
      <xdr:spPr>
        <a:xfrm>
          <a:off x="6775450" y="1630891"/>
          <a:ext cx="1753658" cy="652991"/>
        </a:xfrm>
        <a:prstGeom prst="rect">
          <a:avLst/>
        </a:prstGeom>
        <a:solidFill>
          <a:srgbClr val="005587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Easy for housekeepers and a</a:t>
          </a: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clean look for the top of the bed</a:t>
          </a: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5" name="AutoShape 133">
          <a:extLst>
            <a:ext uri="{FF2B5EF4-FFF2-40B4-BE49-F238E27FC236}">
              <a16:creationId xmlns:a16="http://schemas.microsoft.com/office/drawing/2014/main" id="{90D2682C-00C5-438A-BBD7-5826BA9B7A55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36" name="AutoShape 133">
          <a:extLst>
            <a:ext uri="{FF2B5EF4-FFF2-40B4-BE49-F238E27FC236}">
              <a16:creationId xmlns:a16="http://schemas.microsoft.com/office/drawing/2014/main" id="{D9400F57-506E-45C8-8BAC-D89BA05B4F7B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B44E363-8D6F-4356-A997-9DBFB04E88A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E7237CA-56DB-492D-BD9B-5BDF51695F6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13E6ACF-AEF7-41C1-93F1-D80A409397F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E9E3679-CBB4-4DD2-B474-114F923A87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B7020A7-1A09-4A9F-AB3A-862F9E363B7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CB61DAA-EF12-40A3-90BF-DD8DAB8AD0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A321F35-92CE-4D83-8292-AFDF5B1D1FF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C025A17-EAB0-46F7-821B-AC1E9445FE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3F178F02-DBFC-4DE8-8F7A-A90C323565C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FDD90B6-9598-4640-AF9D-26220E2DFF9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5BD77561-4969-4BBA-9CFF-D5511E90302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5887B859-23AD-4DB2-8A63-B2EAB3FAD26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76D89D1-4ED3-4948-A147-72B828002DC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77C57FD3-8735-4D49-9A5F-C37135E5918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1F8581D2-321C-4563-9952-257A2FD7A8E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50943DD-C68B-4733-A050-40BC5CC0FE7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FAC8727-8692-4D94-B8B8-FD36C31DC72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DCD4899-A3BC-4195-B3CA-AABB253C9BD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F3CC64E6-6FF8-462A-88D5-4C276C66609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4B958D51-4304-4FBB-8B4F-B9F5ABE1E44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F8469F8-A353-458E-8702-C31571C4F57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4EA0B830-912B-4198-AD47-FE7AF2DCC33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E2DF005D-FE16-4A02-ADBC-60E3307D959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75355D1E-E473-44A9-8F62-A3003E3168D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A9F15110-E5D3-47B9-BAC3-E07F52DFCD2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B433926-6044-4C1B-9570-F242CEEE654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97DAFADF-9A7D-48E7-B127-2AF2CAC65B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EC6F3021-006D-4559-B890-21D501D19A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489FEED-EE52-4157-B32E-886A9269F3B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F75CFDC-B3C9-4B1C-B1A9-3B99DF61F19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50A6197-C8FB-402A-9169-364C21879B4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83D66A35-D4DD-4F7E-8107-D24D9BA0DD4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CCA083ED-98CB-4646-B28E-AEA10A23E0F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B65F4AD5-77E1-485E-B099-DE9E0C47106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E09A15B-BD05-4CDA-98A7-5EC6E84B8BE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FE9CE677-9F93-4B2D-B5EE-E6D20A2C5D8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6868308-6BDE-4AEF-8009-CE9E45CC85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2BF7A3E2-7D5B-4D8A-9667-BC520FD4465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6921632C-0052-4D27-A4EA-5182A9B6B5A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3852CE58-CE73-42BF-A4E8-2195CAAEDE3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A695976-F3E0-44BF-92EB-0FE2A0203EA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4B3DE1EE-2FC4-4963-A0FD-25E11A1B07E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7B1191C8-81F7-4E58-AC73-5350394A99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8356A59-C58C-4142-B488-CA8623A254E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2D8BC881-69BA-4FCB-9936-6AB69627016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EA55A7BD-8CD3-4639-9625-C7DF5EFC210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AABB8993-4742-4313-8903-E9222FE07D4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FB11B08-D98E-4DD0-A377-7BEE3B50F3D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1B217E2-5AFE-4B9E-81AA-BA6098454EF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CB585803-8C68-456F-A1CF-DFF5B48B84E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33B863E-AA57-4BE2-A847-587E8015771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9EBB2AFD-ADFB-41EB-AD36-52A3B9FBA09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C76230C4-12D3-4BFB-B9C1-A528AC17209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477331FD-BFB5-4AD1-916A-30A198547A8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AD6A2E28-B9BB-4085-B9A2-FF963275C6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A70D4F41-A031-4025-9AF1-FD71F3541B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B3C8A0F6-1B39-4CDC-868F-BF83C461789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FEDABB30-3D0F-4700-AA51-55DD5DC77CD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4D4581D-B1D5-4B58-877F-40CBCC75CA9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8884C41D-D67A-4746-9C2B-BE990DF124A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6F683110-0A84-4D50-82C8-78448FFB0FC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7429FDF-ECAE-4088-A859-82B5BF56C1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6A4CCC1-E420-4DFD-A048-6947E45652E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75D9CF1E-FD16-4ED4-8FB6-ED101A9EF83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F56E3F74-3710-416A-A216-7F46B37A6BF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364EAC22-805E-44EE-BBB4-4AD0733F73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487C44BD-CE3F-4F2E-A07C-C11FA015D3D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963A3DFE-4A2D-4013-8E83-A2C3226441F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1D82F2B6-9D36-4695-A378-866AA35B83C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3AC7DA27-C887-4377-8878-36901594D37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44968DB1-C82E-4807-947F-1FCFA24B85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4685BEC7-46FA-4A44-A1B9-72D4012D9E9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C98E95B-0DB9-4420-BE54-4777BFA3341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2F432DCE-ECEC-4368-A433-9DA34FF67D6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EE5691E8-45FF-443C-9719-4B694727DA4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6C57D586-5966-42A0-BDCE-EA53AE29DF0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364C6674-0BE1-4B9E-9699-A1A430A7E3D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ACB7704E-2451-49CA-B59C-4E07283B1F8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A779F624-E44D-4A26-8205-F56E051EFC5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4C10CE0A-9646-42F1-B4AB-B08F576BDA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DC4B853D-50D4-48F3-B788-9CAA4F67208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D74BA2B2-A9E5-4E9A-99B0-6203BD361DB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C0A195D8-98C3-48A3-A6AD-3D6DA8BCEB7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A2B05D1-E73C-40C0-9172-66EA0628A6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4183B68E-23EA-4B5A-91A4-95F0537CFFA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B69CDF61-40C5-46F7-8B78-7622D11F093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F6A55D5-1E81-463E-A24D-4F582F0083B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DADBF87E-3998-4AE5-83DE-2A47BF83579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BBD47BA-E9F2-4063-88B1-66F5FD0FFB1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EE38B03-3B29-447F-9C75-67866EEABB2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5E05D247-651E-4419-A4C6-50EAAF62DCC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F4610180-E5A2-41CE-A4E4-B506B93A055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8F48BC39-E520-421A-B5C0-653C44DDE72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94695624-43D7-42D8-AC8D-F097FD41443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63C83D6E-EB3F-40D3-883E-FED6BD6A870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EE501FD4-5215-4B36-8302-60D6F48B96C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C45A8FA9-CA17-47F2-999D-290C93D4FBD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42D12752-9476-4076-9040-6D69D77BFF8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B6ED689A-9C41-4DE6-BC35-03EA46E3AEE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5EB293F2-705E-4D9E-A970-055F5B89E24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3F75B02E-457E-414F-84B3-4D1107475D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6188881D-7A58-466E-8BCB-F50F6D9D46D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DB86A611-D166-47F6-8C43-B825D88C815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79FE5222-B762-412D-A24F-857D4E8C511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527D6221-E616-4F3E-86E1-4FC2A9EACE9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6BC94B1-A00C-4BCC-9471-6F7BECDAC94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840CD0F9-3256-417E-8933-FAB298F15BA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F8B976C4-9253-4E14-A913-02B10321018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CDF92BB3-0700-48BC-A94D-865614DF864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405C281A-E7CB-4838-B783-AC207ACB92D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E8481A1-C93F-452C-AC5B-E86A8E8FEA3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120527B7-2A49-46AB-AF4E-455AE7A9565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2020CA96-635B-4C08-87D0-6B5FB0114B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85D65357-4D69-4E8E-AB30-5AE9CAFF01A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5D59AEA-975C-4D63-ABB7-9E3820DFB2E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48673580-6911-4EBD-93D1-77635EB572E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BF6BA8F2-37E1-4EA0-9EF2-79A16BAFC9C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67FB697B-C626-4314-AE20-A08A9622746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CA50451B-696C-430E-AAA5-9EBA6D042C3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7818BAF-6E2F-4561-BD64-1ABF3321660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101E90E5-4BE1-40B1-964F-4BD2DE24A60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99651D05-2BBC-422E-AB06-D0D0B5B0DF5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BB1A868E-C2DC-4C2D-A139-70A40FF7A78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8ABA7437-41E5-405D-B296-884FA464B8E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90D69905-CDAC-4227-A0F3-B22CB23CE8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3DDA8911-1ACF-4CC4-A243-0A4BFD360FE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45AA32A5-16D4-4F4A-89BA-AD4ECB917DC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CC63256C-51F5-4602-932E-AAC44F91AD9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23C700C4-5378-4CA6-91EC-B8A995E083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9ED9BA1A-701B-4F4C-93DE-741381B17FD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F2715E96-F79B-47C8-9B2F-652ED54464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3E68165B-2AA1-4C71-90B8-05C9860EDBC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6B09ACB5-044F-450E-83EA-9ECA48AEFFA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45BBC75E-EBA1-4632-BB71-50486DB5AC5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10FE8496-2AAA-4CCD-8182-41583FD999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8BCC52B3-A1E0-401B-8148-27BB2BE5172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D3B0EC57-2DAF-447C-87E3-367F6AA79AF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D2D7648D-73CA-4B93-97B9-0E63ADFD230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FA11EDD-70ED-4CE4-9ECD-21B45BB7920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73D7990B-0344-4891-91EA-10D69109D0B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B072AAC0-81BF-49E8-90CE-FFB6BD9B61F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588B64F-CDFA-4702-A4FF-8391BD2F247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6737373-ADF4-4B05-9AF9-8FC73FA1093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63C94C34-959F-4328-8A9F-A60EE56FE41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19D4DF56-9956-4090-9C0F-E9C2299336F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31730D5F-8A05-4221-9EAB-91DA640F339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3E85F256-7E3D-4D00-B53A-8437551FB7C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29B7FFC-E839-477D-83DB-EA3BD309F1C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10D2B62B-0654-4A3F-8A87-5040334E117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3F8C4941-A4CC-4237-ABCE-2CFB1C824A2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D6B3832D-02CA-46C0-93E5-F9DF7C9329D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C40F9E8C-DC38-4CB0-B9B6-B023A55B44B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83BD2B2B-508A-45D3-873A-6FA5764567B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DED6155E-87BC-4602-9123-E060EDFB6C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3F10D02-0138-4E9D-A67C-19EC0929BD8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49C96B51-F152-4DDE-AA3A-ADEE7A37802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E6BDBFFD-CA0D-46FF-A8F9-D1B12F7A123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73B40761-E2D1-45B1-B007-467AB06D308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CA2B61F-2EF9-4F08-8209-06D6B84E4F0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5F383AA3-5E62-4DAD-87B5-21E5E047FD4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1FF892F-4D86-4668-BE22-A3BFA71FEE8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55F82A3B-49FE-4BFF-AA03-E47ED7B55B5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FC8A129-3FD0-4AED-A457-25C09C2495F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5036D46A-BE44-48C6-ABB4-58EA58559F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13CEDAA6-A90E-4982-B1A8-3D0F04D0989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539E6439-E529-449C-AC8D-A47F74EE7E7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708E5D76-D5ED-41B2-9902-7DD33638B09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E0BD7255-85D0-4C83-A0E7-5EC135D690F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325EB028-EEDD-43A0-A657-0DFFA73C85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13BF3BC7-B65C-4E8D-8C55-5ED1467D1F5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6898429A-AD30-4BE3-A465-4367CFA71EC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4C1F72CA-45DD-4790-BEC7-4E15C68A007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61D927DB-1F5E-462F-AC3F-4C3C1B6523C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E5745889-2618-4081-BDDF-1BDFB21D810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896EFAAB-B13D-4F5A-998B-9DF6D907B8A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D6F577DB-EA3E-4B22-A819-D6B4D726F1F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3E7AC277-0140-4C0C-B47A-0C84B2D6A42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621F8C76-D032-4F76-850D-908788C3306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D836510C-6DFA-4AC1-8ED9-5D1CB590CD5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205D649B-10F7-40F8-86BA-11A0BBAAF00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37</xdr:row>
      <xdr:rowOff>47625</xdr:rowOff>
    </xdr:from>
    <xdr:ext cx="2095500" cy="4381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B7CB9C54-73F9-41B1-A7FE-C8E3E58F1C9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542925</xdr:colOff>
      <xdr:row>9</xdr:row>
      <xdr:rowOff>47625</xdr:rowOff>
    </xdr:from>
    <xdr:ext cx="922731" cy="1143"/>
    <xdr:sp macro="" textlink="">
      <xdr:nvSpPr>
        <xdr:cNvPr id="218" name="AutoShape 133">
          <a:extLst>
            <a:ext uri="{FF2B5EF4-FFF2-40B4-BE49-F238E27FC236}">
              <a16:creationId xmlns:a16="http://schemas.microsoft.com/office/drawing/2014/main" id="{636D8D30-814B-44F8-9D62-79ECDA34A7E5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22731" cy="1143"/>
    <xdr:sp macro="" textlink="">
      <xdr:nvSpPr>
        <xdr:cNvPr id="219" name="AutoShape 133">
          <a:extLst>
            <a:ext uri="{FF2B5EF4-FFF2-40B4-BE49-F238E27FC236}">
              <a16:creationId xmlns:a16="http://schemas.microsoft.com/office/drawing/2014/main" id="{B25A9282-9BF1-48E7-99A5-E2667251A65A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8</xdr:row>
      <xdr:rowOff>47625</xdr:rowOff>
    </xdr:from>
    <xdr:to>
      <xdr:col>3</xdr:col>
      <xdr:colOff>509588</xdr:colOff>
      <xdr:row>10</xdr:row>
      <xdr:rowOff>171449</xdr:rowOff>
    </xdr:to>
    <xdr:sp macro="" textlink="">
      <xdr:nvSpPr>
        <xdr:cNvPr id="2" name="AutoShape 133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324100" y="1571625"/>
          <a:ext cx="6762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14</xdr:col>
      <xdr:colOff>298845</xdr:colOff>
      <xdr:row>21</xdr:row>
      <xdr:rowOff>92870</xdr:rowOff>
    </xdr:from>
    <xdr:to>
      <xdr:col>17</xdr:col>
      <xdr:colOff>135686</xdr:colOff>
      <xdr:row>24</xdr:row>
      <xdr:rowOff>261938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11359751" y="4783933"/>
          <a:ext cx="1658498" cy="7405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3</xdr:col>
      <xdr:colOff>509588</xdr:colOff>
      <xdr:row>10</xdr:row>
      <xdr:rowOff>171449</xdr:rowOff>
    </xdr:to>
    <xdr:sp macro="" textlink="">
      <xdr:nvSpPr>
        <xdr:cNvPr id="12" name="AutoShape 133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2390775" y="1571625"/>
          <a:ext cx="681038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7</xdr:col>
      <xdr:colOff>695327</xdr:colOff>
      <xdr:row>7</xdr:row>
      <xdr:rowOff>123826</xdr:rowOff>
    </xdr:from>
    <xdr:to>
      <xdr:col>9</xdr:col>
      <xdr:colOff>569772</xdr:colOff>
      <xdr:row>11</xdr:row>
      <xdr:rowOff>26510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 txBox="1"/>
      </xdr:nvSpPr>
      <xdr:spPr>
        <a:xfrm>
          <a:off x="6772277" y="1638301"/>
          <a:ext cx="1808020" cy="702784"/>
        </a:xfrm>
        <a:prstGeom prst="rect">
          <a:avLst/>
        </a:prstGeom>
        <a:solidFill>
          <a:srgbClr val="FFD85B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ysClr val="windowText" lastClr="000000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Add an</a:t>
          </a:r>
          <a:r>
            <a:rPr lang="en-US" sz="1050" b="1" baseline="0">
              <a:solidFill>
                <a:sysClr val="windowText" lastClr="000000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elegant touch with our decorative PIllow Shams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44</xdr:row>
      <xdr:rowOff>31750</xdr:rowOff>
    </xdr:from>
    <xdr:to>
      <xdr:col>6</xdr:col>
      <xdr:colOff>635000</xdr:colOff>
      <xdr:row>45</xdr:row>
      <xdr:rowOff>10583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/>
      </xdr:nvSpPr>
      <xdr:spPr>
        <a:xfrm>
          <a:off x="2986616" y="23377525"/>
          <a:ext cx="2629959" cy="245533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2</xdr:col>
      <xdr:colOff>497417</xdr:colOff>
      <xdr:row>44</xdr:row>
      <xdr:rowOff>21167</xdr:rowOff>
    </xdr:from>
    <xdr:to>
      <xdr:col>6</xdr:col>
      <xdr:colOff>952500</xdr:colOff>
      <xdr:row>45</xdr:row>
      <xdr:rowOff>23813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/>
      </xdr:nvSpPr>
      <xdr:spPr>
        <a:xfrm>
          <a:off x="2997730" y="10439136"/>
          <a:ext cx="2907770" cy="26458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958850</xdr:colOff>
      <xdr:row>52</xdr:row>
      <xdr:rowOff>133351</xdr:rowOff>
    </xdr:from>
    <xdr:to>
      <xdr:col>7</xdr:col>
      <xdr:colOff>694267</xdr:colOff>
      <xdr:row>54</xdr:row>
      <xdr:rowOff>64559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/>
      </xdr:nvSpPr>
      <xdr:spPr>
        <a:xfrm>
          <a:off x="1892300" y="12506326"/>
          <a:ext cx="4917017" cy="312208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588698</xdr:colOff>
      <xdr:row>44</xdr:row>
      <xdr:rowOff>210344</xdr:rowOff>
    </xdr:from>
    <xdr:to>
      <xdr:col>11</xdr:col>
      <xdr:colOff>2540000</xdr:colOff>
      <xdr:row>45</xdr:row>
      <xdr:rowOff>189177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/>
      </xdr:nvSpPr>
      <xdr:spPr>
        <a:xfrm>
          <a:off x="9458854" y="10628313"/>
          <a:ext cx="2558521" cy="240770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6</xdr:col>
      <xdr:colOff>922073</xdr:colOff>
      <xdr:row>43</xdr:row>
      <xdr:rowOff>198438</xdr:rowOff>
    </xdr:from>
    <xdr:to>
      <xdr:col>9</xdr:col>
      <xdr:colOff>408781</xdr:colOff>
      <xdr:row>44</xdr:row>
      <xdr:rowOff>201083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/>
      </xdr:nvSpPr>
      <xdr:spPr>
        <a:xfrm>
          <a:off x="5875073" y="10378282"/>
          <a:ext cx="2558521" cy="240770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1</xdr:col>
      <xdr:colOff>196849</xdr:colOff>
      <xdr:row>0</xdr:row>
      <xdr:rowOff>0</xdr:rowOff>
    </xdr:from>
    <xdr:to>
      <xdr:col>8</xdr:col>
      <xdr:colOff>556687</xdr:colOff>
      <xdr:row>7</xdr:row>
      <xdr:rowOff>57150</xdr:rowOff>
    </xdr:to>
    <xdr:pic>
      <xdr:nvPicPr>
        <xdr:cNvPr id="14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8399" y="0"/>
          <a:ext cx="6436788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3</xdr:col>
      <xdr:colOff>509588</xdr:colOff>
      <xdr:row>10</xdr:row>
      <xdr:rowOff>171449</xdr:rowOff>
    </xdr:to>
    <xdr:sp macro="" textlink="">
      <xdr:nvSpPr>
        <xdr:cNvPr id="36" name="AutoShape 133">
          <a:extLst>
            <a:ext uri="{FF2B5EF4-FFF2-40B4-BE49-F238E27FC236}">
              <a16:creationId xmlns:a16="http://schemas.microsoft.com/office/drawing/2014/main" id="{9925AE75-704A-4B25-893D-7F164FC1E607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8</xdr:row>
      <xdr:rowOff>47625</xdr:rowOff>
    </xdr:from>
    <xdr:to>
      <xdr:col>3</xdr:col>
      <xdr:colOff>509588</xdr:colOff>
      <xdr:row>10</xdr:row>
      <xdr:rowOff>171449</xdr:rowOff>
    </xdr:to>
    <xdr:sp macro="" textlink="">
      <xdr:nvSpPr>
        <xdr:cNvPr id="37" name="AutoShape 133">
          <a:extLst>
            <a:ext uri="{FF2B5EF4-FFF2-40B4-BE49-F238E27FC236}">
              <a16:creationId xmlns:a16="http://schemas.microsoft.com/office/drawing/2014/main" id="{BAB19694-EAA2-40CB-BABD-C370D499469E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7</xdr:col>
      <xdr:colOff>695327</xdr:colOff>
      <xdr:row>7</xdr:row>
      <xdr:rowOff>123826</xdr:rowOff>
    </xdr:from>
    <xdr:to>
      <xdr:col>9</xdr:col>
      <xdr:colOff>569772</xdr:colOff>
      <xdr:row>11</xdr:row>
      <xdr:rowOff>26510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305DC1D-AC1E-4808-98A7-7579848F1E3D}"/>
            </a:ext>
          </a:extLst>
        </xdr:cNvPr>
        <xdr:cNvSpPr txBox="1"/>
      </xdr:nvSpPr>
      <xdr:spPr>
        <a:xfrm>
          <a:off x="6772277" y="1638301"/>
          <a:ext cx="1808020" cy="702784"/>
        </a:xfrm>
        <a:prstGeom prst="rect">
          <a:avLst/>
        </a:prstGeom>
        <a:solidFill>
          <a:srgbClr val="FFD85B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ysClr val="windowText" lastClr="000000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Add an</a:t>
          </a:r>
          <a:r>
            <a:rPr lang="en-US" sz="1050" b="1" baseline="0">
              <a:solidFill>
                <a:sysClr val="windowText" lastClr="000000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elegant touch with our decorative PIllow Shams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9" name="AutoShape 133">
          <a:extLst>
            <a:ext uri="{FF2B5EF4-FFF2-40B4-BE49-F238E27FC236}">
              <a16:creationId xmlns:a16="http://schemas.microsoft.com/office/drawing/2014/main" id="{4F8B45E2-0833-4A31-B15E-02184EE83CE2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60EF09C-34FA-4518-BF0C-444C17A83B4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932E5B9-BE4C-4C75-8661-E7E1B7951CE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9BE1490-35E1-4F4F-BFF0-99B068B39C5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F1BF349-56C0-40FC-A491-96CB2D85FBC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305D051-DEA1-4E05-A4FE-6874916A58C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E0814F9E-DB0D-40C3-AAF5-76930EFE995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1F74C35-A4E5-4BF4-9735-0F475385016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2DDA6BD-77BE-43FA-A3E5-328D73F9C73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15FD9C6-B932-40F4-8E30-31A1BE4D1F4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68C2D39-C5B3-4500-BCE5-20F7FFF7165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6B5E764-2CD5-4CAC-9A94-E0588B5841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55EAF48-9EE5-41AA-8815-CDA59833506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4F69A95E-967C-4D4B-B2AE-7980F2E33AD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07065E8-9FA1-49C9-99D9-B61A45ACE8D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56A0198A-2A4D-43C9-A5B1-A3AB1C9079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185DDC0-DD20-4B77-B92F-531C99BD32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BC39A9D4-975C-4DE8-AA02-97B775D97F7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6E0106B7-9876-4842-A08C-1913AC5AF00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94A77B5E-CEE5-4123-9407-028CB5006B4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9405E2CC-A4AC-4C63-B0FC-0C5501D2E6A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383F28D5-BEBB-40ED-8DE1-27966F6A55E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ACDE65D0-CFC7-4A56-8949-5291C5983F9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6B31064-6E24-47E0-A7B0-8973878A4D6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A20F75F-0785-4891-B15F-AC457878BBF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B11F7F07-2E64-4A09-9119-84792C83859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926D892-5F07-45B0-B4F1-F9556986572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1D1B15D-1C12-4D93-8421-3EC88DA8E54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65B8A48F-A7EA-41AD-8CBF-92B0CA439C1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63C3B3A-8199-48EB-AD8C-A1C14C2EC8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F92744E-14F7-427A-9523-2FD27969F22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61711DA7-D48B-4844-A9A6-7911ED005E4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A9CC954-3A92-4881-BF30-3E23A9F2BB4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27E8E36-46EC-426D-8AB6-2EA80FFC3C9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EB6A2182-FF43-4FFF-95FE-08A4891F32C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4A4EB9B3-FCE4-443C-91EB-16420B11620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40437E3B-9C2B-42B1-A74A-A9334311CD7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49D0199-4328-46CF-B790-80C7480DF3C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AF73662-DF29-41D7-9018-2F71E7FEE9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6495EF0C-16CE-46B3-BC00-31DBCB3F04D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360CD97-0D52-43A8-8ECB-3361FC13BB1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E843773E-68D2-492C-897D-47FCB3FB2D4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B4477FB6-2159-421C-8A82-9F68B8EB5E5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FAF97947-C1A2-4604-9D99-D3DC8DAB0E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B2BC45E0-2602-4FA3-8621-2756609EBBC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438E1FD0-9504-4C25-90A3-7D2E79B9928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40A39022-D218-494B-ADE4-826F3E5F137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19F31C7B-29D7-4BCA-B172-CF851180C55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EA2CC951-A47D-4066-B2F7-2F8614EB931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2204E57D-FB56-43A7-BE67-3046C78592E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C4F0B74-EFAB-4DD5-AFC7-0C0F69B736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0E389BC-AF26-456D-B026-9216ABF5101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EE0C1AEE-47BA-4B6E-AE91-C9101ABEE9F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AFEC95BC-49B2-43BC-897F-C64AC02E3C8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72758C35-D189-430C-8389-36BDF33A614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C6C2270A-549E-457B-A963-3C2E8381B06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4616B73C-EDEF-4BEF-B19C-0D1B0388B24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5AAD6EA8-CEE1-4B53-8AED-653DD371A1D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9C82A238-E47C-4621-A65C-E3814C9089B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CA76D4E-5F1D-4AAC-8D9C-0677BBA8AA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F0BACB78-2085-45C2-B344-E843921A1B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1B49CC0-A693-4283-B095-41002F812CC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D02C433E-0E25-4B68-B71C-9CBFB771E3D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6B84B6F-F67B-4C46-B957-3799EC81338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FC0D6903-816A-44F1-8E9D-D2B128C423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9306AED3-3064-44EC-B697-46E84D78349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D760923F-A6A4-419F-AED7-66D03ECA81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457F9F38-D91C-4076-BFD4-8DFF1C3112E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8C384518-A20D-4EDD-9490-77B15B6F2EF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49453D99-F10B-41C0-B2DC-CB946C63ACA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94703865-E4EB-49DC-9A8B-0CAC069E9D2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BC3F436-F3B7-44B4-88BC-9C219E9FB6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84D0EE32-F823-4B27-983B-4CCE271DCE6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37D1FF0A-C9E2-415D-A9D2-2DD6374CC06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37517DD-37C6-43FC-BF13-D613C7C85C8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FFF0A640-758C-4100-BCB0-B0667DE5239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DD7400A6-A9FB-4164-AFF5-C236E54AAE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EAF3ACCF-8860-4016-B57C-FCA9AD175F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3109F02B-1E78-4934-BD40-C781AD84BA6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4AF49C5A-800F-46B1-B576-79BA64CBEB3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BC5B4D22-1720-412C-B23E-FFD7B72F20A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487A74BF-E9A4-4EE4-8F7B-14DDEDF7ED2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71A32D64-88DB-47FA-8DE3-9B668B90561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874C072C-455C-4DC2-9242-D4015F3F285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BF406D4-AB63-4CE6-89B0-D13233DE657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DBC20540-0578-442A-B5B2-731B414EE17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E6451FF4-D906-49C4-AD83-936C50A66F6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68B72CF2-1DF8-452A-92CC-BD0C062281E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DB9AF120-ED73-4634-93C5-91BD546D6CA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86909F3C-57EB-4794-B6C7-B908CD45730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F32E5085-4789-4DB4-8FE2-2F991287D5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7D8D4792-F8B9-4B60-AD8B-A44850D4B64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B39FC2E8-C074-429C-9DFF-EF99AA8F0C4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BB6DC96C-28FD-4A04-B70E-4ED4BC460DE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4FECADEF-2DC3-49E5-803C-932AE4EEA9F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CFDF945F-2F35-4911-80DA-3AABF355DEB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9E87C925-BCC2-4E14-8718-A94172CB0FE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67D50357-08CB-464C-86E8-89AAD26E2C3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BE6E23C8-92D6-4B3B-B32C-3F3ADC7265D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DEABCB8F-4D03-4596-B7EF-A1B23665C7C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A6430F7-EAF6-4D91-9260-D22E1268382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A2677C2E-5E8D-4C3D-9561-7618061412D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DE045AB0-816E-4B78-B07D-421BF49AEE8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88C183B4-2EFD-4410-A4B3-249CAA3E837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A38C5AA4-D7D0-4D6C-AEF2-CDEC4991473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C78C3CC0-5245-48CD-8B5B-0214CF8787A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DBF923FC-5315-4C9A-8C34-B24C9437062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A0932BF3-BD7B-46EE-A1E5-AC5520B5084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3E77470A-7BCC-4FAE-AB8F-B357511D682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B948FD6D-3BF9-4625-B7E6-373E9551E43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8EAEE7DE-764B-4898-9D82-77DF191926B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7D5F493-38A6-4157-B819-AE1BB75F600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BEDF8883-F784-4E09-A24E-47305CEA8F6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3D2577DE-5966-492A-9963-925C2E6E7E3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7CDDEF55-4D93-4CB2-9394-F8DF35F7067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2E2CC54B-2FBF-4A23-86F3-A183C8B34D1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AAEC1822-5D70-48D2-B6D7-A4221FBDA8B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C17030D6-F832-4366-A003-AC71F946219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BCC543A8-76C3-444D-BFDD-CF00A32F204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492ED599-CCBA-4D95-9A47-3A543D4409C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92B7FD54-1083-4482-A1E3-EE6EC947C1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1987FCDA-E35B-4C2D-91D3-A4F23145991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ABC90FAA-BE9F-474A-9D29-3200ED817F6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6743B1C1-6D1D-4A31-9D2B-03E0338C5B1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7E94B72B-CE88-47B2-BC0D-DAEE6CAA7D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6401AB1F-39B4-4099-B1FE-37D98803CEE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2F3F951D-5FDD-4BBD-B518-D41A6AB7E1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8788D132-0ABF-45D8-8DE1-520CA41AB06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886A0F6F-CD01-4B8A-AD2D-25C3D3105F3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268863B2-9215-4198-9290-B1CDD1A9D64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2AB878E0-9C4A-4414-A0AE-70E5C46FAC0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4AB91E6E-B716-4FF6-ACD0-4AD657B1944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8AEE602F-4E48-4851-A0FA-2EA8DEBA46C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77F4F329-ED54-4ACE-B8F7-3FE28728664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A9D08CFF-B20B-4F93-A676-4D9E8BC73AB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F74235A2-7DEE-4338-B1AC-BC656E8A92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890E9FD4-546E-4C26-93CF-6F0BBA0D562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DB94A7F5-A2C3-423A-95C1-9FED9A05989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F2CE6F2-3B8C-474B-89F8-B1B51181501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6387372C-E2F0-404A-9AD5-8ED871BEBF8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DB3B8101-79D5-4D4F-88BC-E235BEB0EEA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DE5F7C30-9B90-4D61-9E44-D840E0BCB5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AFBB2178-9F27-4C1A-93F7-6C4AE413B11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669DB1DC-8ECA-4875-89B5-83549F0AE98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C70F6928-7835-41A0-BD1B-5D493E60CA7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D794D23E-1717-49B6-82BC-8B1034410A5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5A22E022-6BD8-493C-A2F0-CE9377F677C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F7C8D8AD-803B-4818-A811-905512D6C3E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C5C9F7E8-1503-4451-A6B5-0061904D503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CC9C9FC8-DAC5-4521-A1F0-1BCC52C26E2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7BC0083C-444E-4E2B-A33F-E8AD2D8F377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8C6588B5-3EE4-4DCA-AB9B-8A13F29B556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5659B055-5A22-4522-976D-43DD206B8F4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877A0552-6A93-4A67-BBCF-FDF980B8C1E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B86403D5-F919-4545-AD3A-F4FD5BDC531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F0C5FACB-F12A-4FBA-BDA0-58B245847BE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C0D4E261-D82D-4B56-A1B7-E33578650F6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3F4E7E61-CA10-4EF0-B8CA-1E827A80F5B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B6E2F8F2-3011-4ADA-BFEA-5521CA1742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5A4B41C5-F5E5-45DF-86CD-3D68023D21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B602B80A-439A-4E56-A65A-40D1391AF50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E307573E-E2ED-47E1-8755-686FA9F5AFC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B6EAE3DC-1C7F-4E6E-ABE9-264BE81935D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33F4B32B-119D-403C-92BC-3F38F1CCEED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449D3F9C-A88A-4185-91E9-138169B35AC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22B73C9E-5DF0-4743-9561-FDF0C6A7D23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A0D088BD-E957-4FA3-8FED-85AA42C62AF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92F0F6F-C004-4398-965B-0E16B7E03AB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D4A0C11-A872-470D-84DB-58AE5C5EC81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BA40FA1-0FC4-441D-A26C-6F12CEE3CE1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EAA9EDBD-FB3F-407B-972E-931FD5E93DA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136B685C-1938-478C-85EA-A202F373578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DAFDFD4-6D37-4A38-A0FE-A413603C3EA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20B8F526-D4B9-4984-A788-2C5FAD51763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124FE729-2A0A-4412-9DA6-DC5656D8F96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3996DF71-595D-416B-8EB3-C805346AE3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D3B9FB46-CF79-42F8-9311-738DC745AF8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76B8C337-B5AB-4BC8-AB9A-D8722A626D9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A537CD3A-8691-49C8-89DE-7A682588E3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A8401E2-846B-4E39-A28C-5258F49E5E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66D8F160-8CEC-40D6-B307-333E4988AE6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36</xdr:row>
      <xdr:rowOff>47625</xdr:rowOff>
    </xdr:from>
    <xdr:ext cx="2095500" cy="43815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7A95796C-8840-48CE-B5C3-52FF04D65A8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542925</xdr:colOff>
      <xdr:row>8</xdr:row>
      <xdr:rowOff>47625</xdr:rowOff>
    </xdr:from>
    <xdr:ext cx="671513" cy="523875"/>
    <xdr:sp macro="" textlink="">
      <xdr:nvSpPr>
        <xdr:cNvPr id="2" name="AutoShape 133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762125" y="1571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115436</xdr:colOff>
      <xdr:row>17</xdr:row>
      <xdr:rowOff>59532</xdr:rowOff>
    </xdr:from>
    <xdr:ext cx="1825284" cy="702468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2636" y="3298032"/>
          <a:ext cx="1825284" cy="702468"/>
        </a:xfrm>
        <a:prstGeom prst="rect">
          <a:avLst/>
        </a:prstGeom>
        <a:noFill/>
      </xdr:spPr>
    </xdr:pic>
    <xdr:clientData/>
  </xdr:oneCellAnchor>
  <xdr:oneCellAnchor>
    <xdr:from>
      <xdr:col>7</xdr:col>
      <xdr:colOff>231947</xdr:colOff>
      <xdr:row>28</xdr:row>
      <xdr:rowOff>23811</xdr:rowOff>
    </xdr:from>
    <xdr:ext cx="1613520" cy="769007"/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/>
        <a:srcRect l="-1" t="-8029" r="3751"/>
        <a:stretch/>
      </xdr:blipFill>
      <xdr:spPr bwMode="auto">
        <a:xfrm>
          <a:off x="4499147" y="5167311"/>
          <a:ext cx="1613520" cy="769007"/>
        </a:xfrm>
        <a:prstGeom prst="rect">
          <a:avLst/>
        </a:prstGeom>
        <a:noFill/>
      </xdr:spPr>
    </xdr:pic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11</xdr:col>
      <xdr:colOff>1090082</xdr:colOff>
      <xdr:row>50</xdr:row>
      <xdr:rowOff>222250</xdr:rowOff>
    </xdr:from>
    <xdr:to>
      <xdr:col>12</xdr:col>
      <xdr:colOff>455083</xdr:colOff>
      <xdr:row>51</xdr:row>
      <xdr:rowOff>179917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9747249" y="11652250"/>
          <a:ext cx="2603501" cy="222250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2</xdr:col>
      <xdr:colOff>635000</xdr:colOff>
      <xdr:row>57</xdr:row>
      <xdr:rowOff>31750</xdr:rowOff>
    </xdr:from>
    <xdr:to>
      <xdr:col>6</xdr:col>
      <xdr:colOff>825501</xdr:colOff>
      <xdr:row>58</xdr:row>
      <xdr:rowOff>31750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3132667" y="12996333"/>
          <a:ext cx="2645834" cy="243417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2914650" y="212312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1016000</xdr:colOff>
      <xdr:row>65</xdr:row>
      <xdr:rowOff>123825</xdr:rowOff>
    </xdr:from>
    <xdr:to>
      <xdr:col>7</xdr:col>
      <xdr:colOff>751417</xdr:colOff>
      <xdr:row>67</xdr:row>
      <xdr:rowOff>95250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/>
      </xdr:nvSpPr>
      <xdr:spPr>
        <a:xfrm>
          <a:off x="1949450" y="15011400"/>
          <a:ext cx="4917017" cy="3524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1322916</xdr:colOff>
      <xdr:row>45</xdr:row>
      <xdr:rowOff>10583</xdr:rowOff>
    </xdr:from>
    <xdr:to>
      <xdr:col>13</xdr:col>
      <xdr:colOff>74084</xdr:colOff>
      <xdr:row>46</xdr:row>
      <xdr:rowOff>42333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/>
      </xdr:nvSpPr>
      <xdr:spPr>
        <a:xfrm>
          <a:off x="9980083" y="9906000"/>
          <a:ext cx="2603501" cy="222250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1</xdr:col>
      <xdr:colOff>198967</xdr:colOff>
      <xdr:row>0</xdr:row>
      <xdr:rowOff>0</xdr:rowOff>
    </xdr:from>
    <xdr:to>
      <xdr:col>8</xdr:col>
      <xdr:colOff>550339</xdr:colOff>
      <xdr:row>7</xdr:row>
      <xdr:rowOff>47625</xdr:rowOff>
    </xdr:to>
    <xdr:pic>
      <xdr:nvPicPr>
        <xdr:cNvPr id="13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70517" y="0"/>
          <a:ext cx="6428322" cy="1562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613832</xdr:colOff>
      <xdr:row>7</xdr:row>
      <xdr:rowOff>21167</xdr:rowOff>
    </xdr:from>
    <xdr:to>
      <xdr:col>9</xdr:col>
      <xdr:colOff>592666</xdr:colOff>
      <xdr:row>11</xdr:row>
      <xdr:rowOff>31750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 txBox="1"/>
      </xdr:nvSpPr>
      <xdr:spPr>
        <a:xfrm>
          <a:off x="6699249" y="1545167"/>
          <a:ext cx="1915584" cy="814916"/>
        </a:xfrm>
        <a:prstGeom prst="rect">
          <a:avLst/>
        </a:prstGeom>
        <a:solidFill>
          <a:srgbClr val="C5003E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Wide</a:t>
          </a: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s</a:t>
          </a:r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election of Bed</a:t>
          </a: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Linen </a:t>
          </a:r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choices</a:t>
          </a: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for Hospitals, Nursing Homes and Assisted-Living facilities.</a:t>
          </a: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 txBox="1"/>
      </xdr:nvSpPr>
      <xdr:spPr>
        <a:xfrm>
          <a:off x="2381250" y="909637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542925</xdr:colOff>
      <xdr:row>8</xdr:row>
      <xdr:rowOff>47625</xdr:rowOff>
    </xdr:from>
    <xdr:ext cx="671513" cy="523875"/>
    <xdr:sp macro="" textlink="">
      <xdr:nvSpPr>
        <xdr:cNvPr id="34" name="AutoShape 133">
          <a:extLst>
            <a:ext uri="{FF2B5EF4-FFF2-40B4-BE49-F238E27FC236}">
              <a16:creationId xmlns:a16="http://schemas.microsoft.com/office/drawing/2014/main" id="{DF480566-31FF-49C4-9955-A4967B24BD80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7</xdr:col>
      <xdr:colOff>613832</xdr:colOff>
      <xdr:row>7</xdr:row>
      <xdr:rowOff>21167</xdr:rowOff>
    </xdr:from>
    <xdr:to>
      <xdr:col>9</xdr:col>
      <xdr:colOff>592666</xdr:colOff>
      <xdr:row>11</xdr:row>
      <xdr:rowOff>31750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E928AE0-167C-4568-9EF7-4621A5B95F2C}"/>
            </a:ext>
          </a:extLst>
        </xdr:cNvPr>
        <xdr:cNvSpPr txBox="1"/>
      </xdr:nvSpPr>
      <xdr:spPr>
        <a:xfrm>
          <a:off x="6690782" y="1535642"/>
          <a:ext cx="1912409" cy="810683"/>
        </a:xfrm>
        <a:prstGeom prst="rect">
          <a:avLst/>
        </a:prstGeom>
        <a:solidFill>
          <a:srgbClr val="C5003E"/>
        </a:solidFill>
        <a:ln w="222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  <a:scene3d>
          <a:camera prst="orthographicFront"/>
          <a:lightRig rig="threePt" dir="t"/>
        </a:scene3d>
        <a:sp3d>
          <a:bevelT/>
          <a:bevelB w="152400" h="508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Wide</a:t>
          </a: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s</a:t>
          </a:r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election of Bed</a:t>
          </a: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Linen </a:t>
          </a:r>
          <a:r>
            <a:rPr lang="en-US" sz="1050" b="1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choices</a:t>
          </a:r>
          <a:r>
            <a:rPr lang="en-US" sz="1050" b="1" baseline="0">
              <a:solidFill>
                <a:schemeClr val="bg1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for Hospitals, Nursing Homes and Assisted-Living facilities.</a:t>
          </a:r>
          <a:endParaRPr lang="en-US" sz="1050" b="1">
            <a:solidFill>
              <a:schemeClr val="bg1"/>
            </a:solidFill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pPr algn="ctr"/>
          <a:endParaRPr lang="en-US" sz="1050"/>
        </a:p>
      </xdr:txBody>
    </xdr:sp>
    <xdr:clientData/>
  </xdr:two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6" name="AutoShape 133">
          <a:extLst>
            <a:ext uri="{FF2B5EF4-FFF2-40B4-BE49-F238E27FC236}">
              <a16:creationId xmlns:a16="http://schemas.microsoft.com/office/drawing/2014/main" id="{3A9634E8-DFF0-494F-8315-C803DDE85465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37" name="AutoShape 133">
          <a:extLst>
            <a:ext uri="{FF2B5EF4-FFF2-40B4-BE49-F238E27FC236}">
              <a16:creationId xmlns:a16="http://schemas.microsoft.com/office/drawing/2014/main" id="{7D65C66B-0722-4EA7-96E7-4FDF928491C7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7621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0D7F2A6-6B11-4C23-A856-8BACE675778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09FE41D-FFE5-4D01-9E7B-72A1457398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4B441BF-7AC9-4E51-BA43-E50066509EE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42CCF38-6FE3-444A-9BC1-57FAD1E6993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9C9B620-C99F-4940-A457-35ED863959E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785B515-793C-48A5-89A2-69EEF198D32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626C5EF-876B-4A5F-8406-B1C1B816D04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326D226-D6D6-48BF-8B13-BED36CD05AE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E72CBCC9-7E97-4E81-BE96-3F640F059F9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C41AEC0-A78B-4F7B-B6F0-66DAE8035C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D61F8F7-3804-46FD-920D-AFD3A8BB52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7143E4DF-749A-4173-922C-1EB7CF2D427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656E90B-A690-43C0-AA15-E1D00855046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49294EF-6F6B-447D-9531-44782084EE5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674C08E-183C-4942-A2D8-B3F26F50429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A838A5D9-4FE5-4B0E-868F-F8E45C7B46D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7045CB3D-9240-4DE2-9C80-18D5A8BC146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9369A3DD-67AC-4677-B96C-99F97028722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79329BB3-BB7F-4B69-9051-66F036C165F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AD98271-5792-45A3-AD5B-E80BBC3BC30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0FAF6FC-61BD-4438-81EA-1704BA6E1F9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EC1F711-9D2F-4E15-ABF0-91633B044DC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362C1A4E-E669-43EB-88AA-ADAE17E985C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3F6E9D00-1AEC-466E-9006-A966A829BD8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6622E48-8D30-4C64-B0B1-CACE4E0AEEE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0D94440-1477-48E5-9F2E-C6DEEC38C0E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E1613228-E69C-4154-A1DD-9803D096D6A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DA2B88CB-CA17-4FC0-A8CD-B5F7C43DF33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6676C8F0-65E0-40EA-83CD-95D692A4226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728790E-2AB2-4379-A678-D890B760764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8DF788BB-EEAA-4F0F-999E-2CAA2923C05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5A1B6E0-864D-435E-865A-1A619449C9C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618560B-E71A-4188-9CE9-4EB598887E4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23B891D-C0EA-4063-B6C1-065C0AB164B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931B9D6-5FBF-4AB0-A5A8-37F8EAA84C6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2C7E655B-10B3-45E5-8DA9-E29B305306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9B9A142-5D12-435C-8EAB-0030FC748A5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AA316BA5-CE74-4239-8AB8-94CDCE7C7F7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31C4AD6E-7BDF-44F6-BE2A-FD6B14BC651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517CE98-B9F2-4B0B-BFE7-C74CE448D1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B2C0779-8500-4B83-AD00-9FA9B5A11D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31FFF122-B296-4857-B0C4-4FC2DFF11A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19EC2F82-752B-4798-870B-E94A67423E1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169C22C7-B0C5-4BF3-B215-20787BB0F13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38EB4678-E45F-4F74-8A51-6162254CC87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0E52FDE-6CDE-4385-A64B-2807354D7F2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1B3E14F-291A-480D-8736-60E38A300B7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FABEF68-CD85-4EA8-9057-88BA90BBFF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64A7176-7367-463C-AB67-15CBBE945C5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B057E26A-89BB-4C99-9FAD-283A885122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F096104-4F9A-4638-B648-78CA62418BC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52D05919-8C7B-4911-9730-53BA8D9B4F6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495FA92-B8DA-4157-A6B8-1AFEDE4649D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238B840E-1060-46DA-AE7D-11FF2BFAFB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D378650C-3C43-40E2-B772-651BE9A1DD4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9122F30E-40EF-4036-847B-5AF7CEEDEE5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BDB5B81-3190-477E-9AA7-164859BF1F9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965FD7A1-2F9D-4D96-8CAD-52A8A309A68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4653556-8395-4FE7-9915-585FC10C622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86B992AB-E788-481C-A93A-E88A02D5D5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3F37CF9C-3C7D-4A4B-92EB-39B4888FACF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98F11C98-EE91-49D4-92FA-9CC4D932E42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DC9682BD-F1F9-4590-AA48-022C2556FED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15BD9D2C-7616-4347-830B-0C707E0FDEF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45D1E286-FBB0-4EDC-AA8F-D8C7E964810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F86A3D9B-DD25-4BDC-A76C-B0FE6397323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F77BAC51-4CA0-4FCB-95AE-9B621D07258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A6653AD0-5FD4-4D11-B1F1-2B79C20848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FB63F8A4-0794-4924-B747-8B14C65C482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8C2FD736-40D0-4F62-89F2-FA905482051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69355C3A-75A9-42AA-AA9E-68411BD91EC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29603156-07BF-499B-B85E-DA4A11E79E8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816A7AFC-5418-4F2C-B676-83CBBDBF9D6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34F2B6D-5F8C-413C-B6CD-6023E8581B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4D3378F4-A0C5-4502-84A0-FD63EED1A60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DBAC4012-B7F5-4478-9D0D-47AD9405B55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982DA924-458A-4137-AB24-C82B49BF31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25D2C7A7-5A90-4116-8D38-0EEDC5AA3F5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50625C6-E77E-4DAE-9162-236B87250E1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D2290A2-BFDD-479F-AD5F-089D71CFAE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F3354B19-DB6B-4919-AA6A-0DBA5B167CC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2CE1DD2B-2D2D-4204-ACD7-691634E17F4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3451E2E7-3FA9-44D9-98A8-0CB09BB349C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C2C1E92-FBEC-479B-85A2-DB4E36AC56F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BBAB7484-F245-42EA-BFAD-63B83612E78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EF8E0646-8FD7-4EF8-9613-E8879833398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314A2F3-5A75-4CDC-96D0-7ABB380EB66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B0BA9EE5-D7DC-4AB8-B5C6-666956E3FAD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7FCE18B7-12AB-4521-B8A8-BFC09DDF2EF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3674D7E4-F030-46D4-BC08-654298FDB9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87E42BA8-BB7E-4505-BEBC-EE292516AA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D2293068-3FAC-4451-AD42-473FC566BC5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56433A7-63BE-453C-9B1F-8A997BD37DA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D3F3E796-3982-46E2-8695-AD268BE1BF7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74B90BCD-D75A-44BA-AFAF-DBE70155A0E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EF640618-4A4E-443B-9464-799CC230F32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7815ED0D-3906-4FD4-AEA8-DA20BFEE052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A8E784AA-4150-4A9E-882C-AF8B6F459CB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A23382-E54C-4AD5-85B7-9761D0B8ED6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DAE8C4DC-B006-4D3C-A3C7-D90CD2F8CC3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FF39E932-9055-4D1C-829E-48F50EA69C5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8C616905-623B-4793-BF8E-5E66FDAF7C5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EDFCC398-923C-45E6-987A-4D3C2594F9F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F258B2D3-B007-4970-BC84-BDCB37908B8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86E6751B-822D-4A5A-9581-546BE9167E4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F4C0B4B2-6039-4E1A-83EB-E24BBCE5715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86165331-7A60-4A16-8636-00393AA578D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1129AB3-641A-4F81-AA74-23843C05015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1927728B-15A7-462E-95E3-B3766E9CEED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C5981638-0C99-43AF-8D16-F5C207BEB3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5B31ADE2-C8A1-43A4-903E-9AA29002966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4A0C9B65-73BC-4B25-A3F4-3E0E492F408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FAA2F18D-F632-43DE-ADAC-7558019B679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70B1DCBF-D33C-4EF2-9181-7721737657C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8E0B9B23-197B-4AD1-8D68-C45F0DC82E3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938B21C5-3626-4FDE-9E6A-702830D667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CC815252-CA75-4BAB-89D4-BAB4134E039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EA5DC67A-449B-4F8A-8609-1B7B3A74955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7C0E67C-ACC7-4D14-AE97-8DD55A59C7D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C3EBF079-4A8F-4846-9721-D30847FA18F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2E0A1633-4CD3-4019-B95D-4D9712A4D42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541C1C40-BA4C-4D74-AE98-C6478381D24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6FB7A5EC-5F80-4E6D-8168-47CBDB82B06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68580B6A-4351-4FF4-BB93-E47ACE6328D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B590F8F0-1558-4E19-87A8-9354DCA47C1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831E611B-23FB-4638-A93D-A47ED6657B4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57CE23AD-D8F8-4125-B537-DF863A3AC4F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EB01C3A7-BB99-40C1-9732-496F806A484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2B6D4514-1023-4FE6-9D52-1B8B6874F46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337F5900-D651-4758-805F-65774BC5899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9ED1F263-104E-46BF-8A74-6B342EF0DB5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45972784-F3EE-4F47-901F-17036E2CBE2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9D09A28E-4660-4AA2-9251-4FA8ABACD28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DB6DA534-141D-4BEB-99C7-8B12A4C49D2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D3406D97-1720-42C9-99B4-3F175ABF12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9CC28830-C28F-4934-9814-C69F0010D61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7C31357D-ECA4-4B75-AA9F-DF33D3FBD13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3C65211-E0E2-4B6D-A143-E11A18330A5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E001FBDB-83E0-41B1-8571-D8BF10190D6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6604B6C4-D306-43A2-80A1-2F3E98867EC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DD7E353-B886-4E0E-9E3D-7CD62C2C0E5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7839F128-AACB-44F5-9732-461E3B5317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7E8F37A5-9F24-4FE1-BBFE-2CD466ECA0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575188E8-9494-4FD1-A6E5-01F71F18F24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79012369-C148-439C-8845-437F431440D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BA47E3CA-0D13-4A09-B549-A79DF4FCBF7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9B6F5019-B624-4E22-9053-D1A7DD2B3D2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DC19354C-E614-494D-A8BA-62655BFD56E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56243E64-1F8A-41DA-92D9-FCF7741C939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E418DA2D-C8BA-45EA-9A98-70435F01368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AF7028DD-1799-4A77-A918-9DAD935D7B3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73B246CD-71F6-4B39-B1CA-58E841AF47E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FC2D2067-8B59-4E52-AD3A-88802D1E575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46FAAFFB-87FF-4762-9307-07CD9BBC9E8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DF5F949F-E2F1-444F-B444-532494FC895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9CCBA912-7236-45AF-B660-F18D240A785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85CFFBEA-2302-47F1-AE07-86724876B24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8F62B2AB-5D31-4313-AEC8-C03082BDA18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39212294-49A0-47BA-B94A-DEAEAEE00BC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9E4AD047-F2B7-4E2A-838C-278F8A8813F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A43E5A74-1FEC-48D0-B3E8-0E3A4F09F10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AEA4FB82-107C-4CAC-9C41-3F843D7BA1E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F0ADF45-9A44-4A44-A3AD-4EDB0CA38AF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A036EE0C-D599-4B69-9091-8EA0F49D349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F3124CC6-7C50-4EBC-8564-F66C3E803A6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19145E14-629C-4BA9-887C-3BB610075D0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20B09175-4624-43D7-91C9-CF2216A029E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4FDEC797-FE83-4E7C-B7BF-1780506F6AB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A9C4548C-D4E5-4EA7-958A-F61C935B2B7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468BB1F-B837-4623-80A5-59C94C5629B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D5D913A3-D0F5-418F-A668-26C48F1543B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58BF8D-00EA-4690-A775-5BF4498C202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CDB079EC-681F-4A9C-8321-AA1F01334E7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A4C68A9E-F132-409B-A003-6C7F526D32D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BC1029FE-B2D7-4A9E-8DC7-E9244DB8D64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C3475EEE-BC61-40AA-8164-B36B5546A39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DE908F6D-B3DD-465A-852D-F4582186936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8D1DE70D-A864-4AA0-B25F-7763FDC741F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F46E2A34-53E7-40F4-AA57-BCB7369EF3D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5C5C1E6F-F980-4510-9715-9B9E65F0A8E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49</xdr:row>
      <xdr:rowOff>47625</xdr:rowOff>
    </xdr:from>
    <xdr:ext cx="2095500" cy="43815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DA6C53F2-BCB0-411E-AF82-EFA41D55256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542925</xdr:colOff>
      <xdr:row>9</xdr:row>
      <xdr:rowOff>47625</xdr:rowOff>
    </xdr:from>
    <xdr:ext cx="922731" cy="1143"/>
    <xdr:sp macro="" textlink="">
      <xdr:nvSpPr>
        <xdr:cNvPr id="221" name="AutoShape 133">
          <a:extLst>
            <a:ext uri="{FF2B5EF4-FFF2-40B4-BE49-F238E27FC236}">
              <a16:creationId xmlns:a16="http://schemas.microsoft.com/office/drawing/2014/main" id="{2C7EC291-0A76-4AAA-B292-663AC8DE8ADE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22731" cy="1143"/>
    <xdr:sp macro="" textlink="">
      <xdr:nvSpPr>
        <xdr:cNvPr id="222" name="AutoShape 133">
          <a:extLst>
            <a:ext uri="{FF2B5EF4-FFF2-40B4-BE49-F238E27FC236}">
              <a16:creationId xmlns:a16="http://schemas.microsoft.com/office/drawing/2014/main" id="{73258008-B983-40AA-85FC-7BF5E0ADE026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77270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" name="AutoShape 133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466975" y="174307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0</xdr:row>
      <xdr:rowOff>0</xdr:rowOff>
    </xdr:from>
    <xdr:to>
      <xdr:col>3</xdr:col>
      <xdr:colOff>581152</xdr:colOff>
      <xdr:row>0</xdr:row>
      <xdr:rowOff>1143</xdr:rowOff>
    </xdr:to>
    <xdr:sp macro="" textlink="">
      <xdr:nvSpPr>
        <xdr:cNvPr id="4" name="AutoShape 13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466975" y="0"/>
          <a:ext cx="128706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211666</xdr:colOff>
      <xdr:row>0</xdr:row>
      <xdr:rowOff>0</xdr:rowOff>
    </xdr:from>
    <xdr:to>
      <xdr:col>8</xdr:col>
      <xdr:colOff>615954</xdr:colOff>
      <xdr:row>7</xdr:row>
      <xdr:rowOff>132292</xdr:rowOff>
    </xdr:to>
    <xdr:pic>
      <xdr:nvPicPr>
        <xdr:cNvPr id="5" name="Picture 7" descr="7bb8e4b7-cc1b-4d41-806f-d5e32f7a8096@thomastonmills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5333" y="0"/>
          <a:ext cx="6436788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529166</xdr:colOff>
      <xdr:row>51</xdr:row>
      <xdr:rowOff>31750</xdr:rowOff>
    </xdr:from>
    <xdr:to>
      <xdr:col>6</xdr:col>
      <xdr:colOff>635000</xdr:colOff>
      <xdr:row>52</xdr:row>
      <xdr:rowOff>10583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/>
      </xdr:nvSpPr>
      <xdr:spPr>
        <a:xfrm>
          <a:off x="3024716" y="10928350"/>
          <a:ext cx="2553759" cy="245533"/>
        </a:xfrm>
        <a:prstGeom prst="rect">
          <a:avLst/>
        </a:prstGeom>
        <a:noFill/>
        <a:ln w="12700" cmpd="sng">
          <a:solidFill>
            <a:schemeClr val="tx2">
              <a:alpha val="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 w="6350">
              <a:solidFill>
                <a:schemeClr val="tx2"/>
              </a:solidFill>
            </a:ln>
          </a:endParaRPr>
        </a:p>
      </xdr:txBody>
    </xdr:sp>
    <xdr:clientData/>
  </xdr:twoCellAnchor>
  <xdr:twoCellAnchor>
    <xdr:from>
      <xdr:col>2</xdr:col>
      <xdr:colOff>645584</xdr:colOff>
      <xdr:row>51</xdr:row>
      <xdr:rowOff>21167</xdr:rowOff>
    </xdr:from>
    <xdr:to>
      <xdr:col>6</xdr:col>
      <xdr:colOff>1100667</xdr:colOff>
      <xdr:row>52</xdr:row>
      <xdr:rowOff>23813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/>
      </xdr:nvSpPr>
      <xdr:spPr>
        <a:xfrm>
          <a:off x="3143251" y="12054417"/>
          <a:ext cx="2910416" cy="267229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958850</xdr:colOff>
      <xdr:row>59</xdr:row>
      <xdr:rowOff>133351</xdr:rowOff>
    </xdr:from>
    <xdr:to>
      <xdr:col>7</xdr:col>
      <xdr:colOff>694267</xdr:colOff>
      <xdr:row>61</xdr:row>
      <xdr:rowOff>64559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/>
      </xdr:nvSpPr>
      <xdr:spPr>
        <a:xfrm>
          <a:off x="1930400" y="13068301"/>
          <a:ext cx="4840817" cy="312208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 txBox="1"/>
      </xdr:nvSpPr>
      <xdr:spPr>
        <a:xfrm>
          <a:off x="2952750" y="881062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0" name="AutoShape 133">
          <a:extLst>
            <a:ext uri="{FF2B5EF4-FFF2-40B4-BE49-F238E27FC236}">
              <a16:creationId xmlns:a16="http://schemas.microsoft.com/office/drawing/2014/main" id="{8FC85E19-CEF4-43E2-B3CC-5E05C55B66A3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676400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8</xdr:row>
      <xdr:rowOff>47625</xdr:rowOff>
    </xdr:from>
    <xdr:ext cx="681718" cy="535538"/>
    <xdr:sp macro="" textlink="">
      <xdr:nvSpPr>
        <xdr:cNvPr id="31" name="AutoShape 133">
          <a:extLst>
            <a:ext uri="{FF2B5EF4-FFF2-40B4-BE49-F238E27FC236}">
              <a16:creationId xmlns:a16="http://schemas.microsoft.com/office/drawing/2014/main" id="{27BEBC53-124F-42AB-8A41-E4AA548233D3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676400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8</xdr:row>
      <xdr:rowOff>47625</xdr:rowOff>
    </xdr:from>
    <xdr:to>
      <xdr:col>4</xdr:col>
      <xdr:colOff>163906</xdr:colOff>
      <xdr:row>8</xdr:row>
      <xdr:rowOff>48768</xdr:rowOff>
    </xdr:to>
    <xdr:sp macro="" textlink="">
      <xdr:nvSpPr>
        <xdr:cNvPr id="32" name="AutoShape 133">
          <a:extLst>
            <a:ext uri="{FF2B5EF4-FFF2-40B4-BE49-F238E27FC236}">
              <a16:creationId xmlns:a16="http://schemas.microsoft.com/office/drawing/2014/main" id="{379A0ACE-C73F-4C9B-9C22-402032092857}"/>
            </a:ext>
          </a:extLst>
        </xdr:cNvPr>
        <xdr:cNvSpPr>
          <a:spLocks noChangeAspect="1" noChangeArrowheads="1"/>
        </xdr:cNvSpPr>
      </xdr:nvSpPr>
      <xdr:spPr bwMode="auto">
        <a:xfrm>
          <a:off x="3038475" y="1676400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BB8177D-C822-499A-B537-5D95FB1E0AE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E9A72E5-F027-49CD-B5AC-DFAF38B6EB9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F16EC45-5784-4CA0-9956-C0D6943B5A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E462EE4-3763-4233-BD78-E26F0AD1D91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606F64C-AF87-47AB-8E2E-0631C492AE5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2BA1486-75EB-4B8C-8602-4FBE0F56FEF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C478002-9096-4869-BD53-1F17C117413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EA8F9A2-82AF-4FD4-974F-9F02ECA8A96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713B44D-4969-4286-B984-B460F918011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07A2F70-0454-4206-8364-3C4F7C6B808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2526EAED-EA0C-42BF-9B74-B787BF6EB9C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92FB009-6CEA-48C4-9D96-8BB34F5B542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4B00DC2-551D-4E86-AC2C-33F7EE35076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88B30B5-8F2B-4B4D-BBD0-FB992B6391A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40E348C-EEED-4600-AB3B-10A04A145F1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B8A9D16-84C1-408D-8242-A56CBF4B92B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39E8057-F980-47E2-984D-6B839C7B98E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C061B7AF-C40C-4D4B-9A74-2A021D5BDB5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9975C55-A0D9-49BD-9DFF-E76CA4A46C7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F6261055-4C93-479D-85C4-1340A04CD86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ADE35661-D605-4127-8CE6-BFD4A57D7A1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4E9F625-563B-40A4-90E9-0958E5D5D89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02E9EFD-17B5-4A87-AEDE-BB5C77B724C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CDB9FF07-B4E0-40DD-8CC8-6B1F00A0780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F6449BD5-9186-4793-BB9A-1A0C15A7B0D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5D1CE8A-D561-47DE-A1AF-43CF026DAC4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827C50E2-9CE2-4E76-851C-5A6111AE92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DE7BF9CA-20ED-4975-9AD2-7626168D01C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9DA6CD8-9DA6-41E4-8D57-8D8F9D6781C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DE2DDCE-C831-4AEF-B281-5BFC779CE88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4B454FE9-73BE-4C28-B4E4-A79EF403BF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3292274-A74D-4660-A604-5954940146A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5BD361B-AC3D-4AE5-8FB0-5B0DFB6BD4F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8B0ED0B-37CC-4892-ACC4-FB06D84FB6B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7B83EDB9-CDE9-46AF-8852-FB4914932A8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E6F73DED-0992-43D6-993A-CC619190A05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63661E2-CB7D-48BA-B8C2-CBD20437563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AF2CB0A-B3B4-4269-93C9-6188806E3AB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AD70DECD-0390-425C-BCB0-798B0705C4F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E11630FD-E45D-42F9-B23A-05418E759D0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80BEB313-4DCB-4560-903C-FFA3DA36E7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AF46B7EC-D9A7-4E0D-8136-7FE5588312C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805679CB-3FE2-4303-AACC-C1FF09B2081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3294AFF8-7A4F-4B9D-BFB1-5F08C3E788F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6081E12-BCCA-464E-99A1-5B8C59EC29F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A862A48A-FC9A-45D0-A854-1E7870E6E2E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E704F25C-D0AF-4A33-9054-2A94DCA4054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54221846-A7E4-4880-A566-9F513AAD023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6B8CCD7-0BCB-4D92-A395-03AF51DD211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57C3EF3-47F0-4494-B142-E5D9AEB72D3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66A6D66-8CD8-48D3-893D-DB60E478C09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889FA2B1-022E-4262-BFB0-012541AF71C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F06C1D28-C1D1-4696-B572-E2D3E852715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3790838-BCE7-43E3-AA77-A93CEAB5ACC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42477C2-5E10-455E-963C-AF8EA9571C8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1B3C622-B83A-43EC-B44F-4E4A85B68C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FD39AA60-FCE6-4EA1-8F76-A9AB5DF3F41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91B120E0-966B-4A45-8CB6-9F4DD1E8D48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D85C624E-7133-4986-BEFF-13ED63819E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BCBF03EA-4C08-4B1D-A180-4A43F4A170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614A0325-4B27-4FBF-803A-C220E7369A2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5B813D3-FAD1-478E-87D1-7DC0A28DC72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8558A0AB-B4D0-43A0-8DEA-919E05C0A5E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1EEA87EB-32A0-4217-ADFA-D968CA91E7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D072FDC-6C38-4F8F-9960-07E449EA1EA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848C2C0-BED8-4A35-8ED5-9909AFB112B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FC8855E9-D8D6-4A09-A234-30E1A10B3A3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613E3053-D8DC-4A87-838D-D551EC12B9D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06FCF65-7B3E-4B55-9C87-B1E998B7EF0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4F951007-4BD6-479A-857C-28A9D5097B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C5026A57-FA3D-4547-8C67-E4A0CD5F46C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16F6D433-F7CB-487B-92CF-97415B7ABF6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7AD8BBF8-A7AD-4FB1-AC1A-8DD54E843F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A8505E4A-A51E-4991-BA86-C7674BA609C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889CB2FD-CA8E-49D7-AA6F-06AF8149CE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8FD2B00E-7164-44A2-A1D8-9E2E51F77D8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3BA3FCE5-C038-4DF8-854C-0B5FF44F449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F9293857-087B-4E6D-9311-242B40852E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8DC10BF9-A280-453E-910F-785C3B18741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5AB48750-68EE-43BD-AC4E-658700603D4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53FA0C2-340F-4946-B809-D4BBDD0E52D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40E8C282-65A3-4723-9A18-68F7E04348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38BA2C71-B462-4504-96FA-31217392586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C1417CEC-9084-4B2A-B7D5-FD497BF8102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10B0C5D5-13BC-44AD-A06F-1600DFE788E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6422116-7A0F-4F5C-881A-00BED178B27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368FCFB-E375-4A3D-A302-BFAFC56E839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4D662241-AD5F-4804-836D-A8211404638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1C57006-D9F7-4F77-AFB6-1FEF3EC56C0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E4A54191-E855-4FBA-8EB2-DD102D99B61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A8A06BA-2AD5-4354-91B7-88D6A81ECF5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6ABB0350-FBF7-4F4F-8962-5187E0C6273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A126F7FD-9144-41AA-966B-AD05F8434C2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3B01447A-86DC-4B73-998C-7F98547AC56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70090C18-0EC5-4127-AE9C-9A3FF9F6308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43E2A42-4772-4AC7-84C5-01156D41F05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CB1B4C08-CAB2-4E45-AA0F-0E4257EA2A9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4539F96E-6869-49BE-A442-8E80586A893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4FA6F9B-8D99-4F6B-966D-409940EEF57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90E73785-A0EB-43C5-9AC7-8D56D251AAE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7AD54420-6EF8-4CBD-9AF1-59FA444FC5A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BF0C1684-7651-4A23-87D2-52D9B824239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B698F021-AD8D-4EE7-B0AF-00F4CA21246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FC035D66-A4B1-48AD-A4DF-D0C8A0D13D2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378A8DAE-EF79-4572-9206-A86B0E27B0B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95567F01-27AB-4EFE-B4E4-EB138F6082C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FE018493-9087-49E6-97D9-D0999409D81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B4952D07-3959-499A-B976-9026110635B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34DA0D03-A19B-47CB-B63A-709249EC6DA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D1964A80-7840-4843-887C-F9573FB44B7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1624017F-1E41-4C03-BC6F-FC54459B861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04012D-B4FE-4B64-B56D-F9947128AD0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5D934CB0-A90F-46A4-A633-64F64E7F75F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66178A6A-188D-4F90-8392-8ED13E20C1A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56FCB754-4CA7-4D3E-8E6D-F01111FB672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E1635A55-0D9D-45F2-B547-650FEF59F0E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BFF7BEC0-04B7-449E-8DAC-460A1B1B770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C78A7274-237B-436D-BAE3-3A4A726286E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765278B-E555-4A9D-9FB3-8957CAE1B20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AA229EF2-758B-4DF1-B7AA-093D86ED8F7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15519F1A-98A7-44A2-A003-918A17A0CD1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FF8521F-48ED-4660-9B59-088A8D816C2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79F3A1D7-6993-4863-8D39-1C34DA47AE2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132AC62-ED89-4042-9955-AC9C51242B5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B6B4BF5-EDDC-42CF-8076-FCC15C001A2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6C952D76-24C5-4EAB-A9B1-7B35B616BBD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B6B298CD-4421-4F47-AB4C-19D917CB3E6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D7750008-E467-4AA0-A5A1-21954EC1E17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11E2D9F0-253B-4783-9159-640CBCC740A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9CDF57E8-766C-4851-8424-2B3E1402BDB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DF40E669-9446-473E-8475-8BA75553DA5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C6783FD1-EB5F-48FF-911A-6E9B83EE0A6E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E5D748C-9C38-4A99-A6B6-1D633F51413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3BB48496-15B2-4301-A3E3-03342EACEEA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3125F222-C5E9-42CA-B2F0-A9037831D71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172D380F-CA2B-4C98-8E27-1BBBBBA3B065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D9E61F27-F4CD-4C81-8C26-F62E83D1A5A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8AEEE346-A7B3-49DE-B757-540EF3B9F62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741DA945-95CA-4846-A58F-45E01407C1D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421F7F34-559C-4986-BB7B-1F51466A17D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5359A22C-CAD0-4884-A5AC-670C1638B8F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635903A6-FCFC-4173-A7C7-18D03BEF4A4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AC894AA9-AC6E-44C3-A3AB-D1046346F22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9E252CA9-F698-44C2-B5F0-B74C3E617CF9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CCD8F932-7CD8-4A78-8B7C-C8C63E1BDD1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F171CFEE-2FD8-44B2-8047-FA6AD1CDDA7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A37DE724-B7AE-4945-82D4-010B422813F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B56EDA17-6696-4D99-91A8-FFA4096DB3D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D03E470F-CF24-4D7E-B16A-00E7422D515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FEEF33A-1965-4042-8EFE-EEFAC9A1051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1D2ADD27-E279-4311-B801-F5F50494061A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1B2F91D2-239C-4022-9A20-395E6599C38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CB60EB12-BF03-4FC4-90AE-AF97CB15D28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CF1C9B91-2F91-4B83-893A-A760D50FA8A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4C367BE5-A923-4AB0-9BC4-FA56AEAB244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977B2A5-7565-432F-8518-52BC2DC3115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CAF78D2-52E9-4136-9F5E-A0F8EB7C183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26A028F6-45F2-489F-8C09-3C1A5E43A0A3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DB6D5C87-967E-45F2-9A37-E5D308777AE8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6473CFCB-E41C-43C0-AA83-DBAD9D62DE2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6FE8CAE6-9E3E-477B-8B97-E898B31E4C04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3E75B441-51CB-4484-9261-1DC6169B9E1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BAE2B4C9-1DA7-430D-A149-2DF1F853371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FF01FECD-3FFE-4CD0-AD59-D68226CBB531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AFF0EBC4-9048-4762-B246-5AD1C746801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5839BEEF-D4D0-46B5-8413-9242C503F00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E479E56E-5CBE-48FC-AFCE-E7D310EC4CCD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65A16041-D4EE-4573-B267-75CD3BB3FFF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E1898000-A506-439F-8450-F89F998CB8F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B46D0D1C-8708-44C5-B8DC-DAE49C7D7E70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B68A0662-CD32-45A7-B9EC-8F7F3CAA2DEB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/>
            <a:t>   </a:t>
          </a:r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AB871FDD-0CB6-450C-88BF-4625E8EE974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1429E40F-45DC-441E-BC0B-FC27F5061266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FD7A4ED7-DCE5-48A6-9B36-DA54088D164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2B958EE7-7215-49BF-9B0F-FDAC8D6A71C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2AFDF13E-B464-4CCE-83D0-6812EF587E5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D814BAE-A908-4B11-86F8-BC5082653497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BD4200AB-030C-402E-A278-0DC9E89B248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F15C5290-C5DE-4675-AEC0-4FA60A2F7EC2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974F12BA-BBAB-4C9D-8821-775E0176410F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457200</xdr:colOff>
      <xdr:row>43</xdr:row>
      <xdr:rowOff>47625</xdr:rowOff>
    </xdr:from>
    <xdr:ext cx="2095500" cy="4381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F1E0D5CE-DF08-43D6-A111-5C834A8A67BC}"/>
            </a:ext>
          </a:extLst>
        </xdr:cNvPr>
        <xdr:cNvSpPr txBox="1"/>
      </xdr:nvSpPr>
      <xdr:spPr>
        <a:xfrm>
          <a:off x="3025140" y="22000845"/>
          <a:ext cx="2095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542925</xdr:colOff>
      <xdr:row>9</xdr:row>
      <xdr:rowOff>47625</xdr:rowOff>
    </xdr:from>
    <xdr:ext cx="922731" cy="1143"/>
    <xdr:sp macro="" textlink="">
      <xdr:nvSpPr>
        <xdr:cNvPr id="214" name="AutoShape 133">
          <a:extLst>
            <a:ext uri="{FF2B5EF4-FFF2-40B4-BE49-F238E27FC236}">
              <a16:creationId xmlns:a16="http://schemas.microsoft.com/office/drawing/2014/main" id="{390B5DB4-BF3B-4CB9-930D-0E823DE4BFB3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67745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10</xdr:row>
      <xdr:rowOff>47625</xdr:rowOff>
    </xdr:from>
    <xdr:ext cx="922731" cy="1143"/>
    <xdr:sp macro="" textlink="">
      <xdr:nvSpPr>
        <xdr:cNvPr id="215" name="AutoShape 133">
          <a:extLst>
            <a:ext uri="{FF2B5EF4-FFF2-40B4-BE49-F238E27FC236}">
              <a16:creationId xmlns:a16="http://schemas.microsoft.com/office/drawing/2014/main" id="{C5BEF5FA-93AC-4B85-B1E4-70D46B997BCC}"/>
            </a:ext>
          </a:extLst>
        </xdr:cNvPr>
        <xdr:cNvSpPr>
          <a:spLocks noChangeAspect="1" noChangeArrowheads="1"/>
        </xdr:cNvSpPr>
      </xdr:nvSpPr>
      <xdr:spPr bwMode="auto">
        <a:xfrm>
          <a:off x="3040592" y="1677458"/>
          <a:ext cx="92273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2" name="AutoShape 133">
          <a:extLst>
            <a:ext uri="{FF2B5EF4-FFF2-40B4-BE49-F238E27FC236}">
              <a16:creationId xmlns:a16="http://schemas.microsoft.com/office/drawing/2014/main" id="{1F74F272-7F1F-46D0-A99B-CE5FCE889B08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393507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7</xdr:row>
      <xdr:rowOff>47625</xdr:rowOff>
    </xdr:from>
    <xdr:ext cx="681038" cy="525991"/>
    <xdr:sp macro="" textlink="">
      <xdr:nvSpPr>
        <xdr:cNvPr id="3" name="AutoShape 133">
          <a:extLst>
            <a:ext uri="{FF2B5EF4-FFF2-40B4-BE49-F238E27FC236}">
              <a16:creationId xmlns:a16="http://schemas.microsoft.com/office/drawing/2014/main" id="{AFE79C6A-99BD-442E-A0A9-7823EA0956A2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4525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4" name="AutoShape 133">
          <a:extLst>
            <a:ext uri="{FF2B5EF4-FFF2-40B4-BE49-F238E27FC236}">
              <a16:creationId xmlns:a16="http://schemas.microsoft.com/office/drawing/2014/main" id="{7EFE89B7-5378-487E-B97C-C53A0377130E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412557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5" name="AutoShape 133">
          <a:extLst>
            <a:ext uri="{FF2B5EF4-FFF2-40B4-BE49-F238E27FC236}">
              <a16:creationId xmlns:a16="http://schemas.microsoft.com/office/drawing/2014/main" id="{CA95195A-E225-4E58-B13D-C2437172A4D0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412557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6" name="AutoShape 133">
          <a:extLst>
            <a:ext uri="{FF2B5EF4-FFF2-40B4-BE49-F238E27FC236}">
              <a16:creationId xmlns:a16="http://schemas.microsoft.com/office/drawing/2014/main" id="{904BD14C-0977-4285-AC6B-109D3F0B2D8C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393507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7" name="AutoShape 133">
          <a:extLst>
            <a:ext uri="{FF2B5EF4-FFF2-40B4-BE49-F238E27FC236}">
              <a16:creationId xmlns:a16="http://schemas.microsoft.com/office/drawing/2014/main" id="{6B9DBFDD-7021-4AA8-A607-C56C66CEF095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393507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8" name="AutoShape 133">
          <a:extLst>
            <a:ext uri="{FF2B5EF4-FFF2-40B4-BE49-F238E27FC236}">
              <a16:creationId xmlns:a16="http://schemas.microsoft.com/office/drawing/2014/main" id="{818D795C-3B25-483C-B936-C8EF5DC1BECD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393507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9" name="AutoShape 133">
          <a:extLst>
            <a:ext uri="{FF2B5EF4-FFF2-40B4-BE49-F238E27FC236}">
              <a16:creationId xmlns:a16="http://schemas.microsoft.com/office/drawing/2014/main" id="{717BBC70-4AFA-44B6-ADF6-A8FAD783462E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393507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10" name="AutoShape 133">
          <a:extLst>
            <a:ext uri="{FF2B5EF4-FFF2-40B4-BE49-F238E27FC236}">
              <a16:creationId xmlns:a16="http://schemas.microsoft.com/office/drawing/2014/main" id="{267F5BC3-373B-4B55-AE71-7458C46B84FC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393507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11" name="AutoShape 133">
          <a:extLst>
            <a:ext uri="{FF2B5EF4-FFF2-40B4-BE49-F238E27FC236}">
              <a16:creationId xmlns:a16="http://schemas.microsoft.com/office/drawing/2014/main" id="{2E9D1E5E-7038-40EA-A6D5-A6FC58E50D60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412557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12" name="AutoShape 133">
          <a:extLst>
            <a:ext uri="{FF2B5EF4-FFF2-40B4-BE49-F238E27FC236}">
              <a16:creationId xmlns:a16="http://schemas.microsoft.com/office/drawing/2014/main" id="{4C5BCA34-B6B9-4280-8D06-5909293CFAC7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393507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13" name="AutoShape 133">
          <a:extLst>
            <a:ext uri="{FF2B5EF4-FFF2-40B4-BE49-F238E27FC236}">
              <a16:creationId xmlns:a16="http://schemas.microsoft.com/office/drawing/2014/main" id="{27927A30-9256-4076-84F9-FB54DA9B5194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412557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14" name="AutoShape 133">
          <a:extLst>
            <a:ext uri="{FF2B5EF4-FFF2-40B4-BE49-F238E27FC236}">
              <a16:creationId xmlns:a16="http://schemas.microsoft.com/office/drawing/2014/main" id="{C7A50627-E0E6-4A31-8E44-365B8CB5F18C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412557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15" name="AutoShape 133">
          <a:extLst>
            <a:ext uri="{FF2B5EF4-FFF2-40B4-BE49-F238E27FC236}">
              <a16:creationId xmlns:a16="http://schemas.microsoft.com/office/drawing/2014/main" id="{6109E1C8-412E-416A-86E3-A02F53803862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393507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16" name="AutoShape 133">
          <a:extLst>
            <a:ext uri="{FF2B5EF4-FFF2-40B4-BE49-F238E27FC236}">
              <a16:creationId xmlns:a16="http://schemas.microsoft.com/office/drawing/2014/main" id="{EF8942D5-B529-4400-9D55-6ED03E34765C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393507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17" name="AutoShape 133">
          <a:extLst>
            <a:ext uri="{FF2B5EF4-FFF2-40B4-BE49-F238E27FC236}">
              <a16:creationId xmlns:a16="http://schemas.microsoft.com/office/drawing/2014/main" id="{EEF4D563-1C9B-47D3-81F8-A8FEE070F679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18" name="AutoShape 133">
          <a:extLst>
            <a:ext uri="{FF2B5EF4-FFF2-40B4-BE49-F238E27FC236}">
              <a16:creationId xmlns:a16="http://schemas.microsoft.com/office/drawing/2014/main" id="{98E79C0D-FDB7-4189-98FC-7BD2464EDA43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96327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19" name="AutoShape 133">
          <a:extLst>
            <a:ext uri="{FF2B5EF4-FFF2-40B4-BE49-F238E27FC236}">
              <a16:creationId xmlns:a16="http://schemas.microsoft.com/office/drawing/2014/main" id="{CC1E3172-0DAC-4C61-BE67-661E20F80984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5632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20" name="AutoShape 133">
          <a:extLst>
            <a:ext uri="{FF2B5EF4-FFF2-40B4-BE49-F238E27FC236}">
              <a16:creationId xmlns:a16="http://schemas.microsoft.com/office/drawing/2014/main" id="{11CC735A-2B81-4B36-80E4-9072CD870358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5632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21" name="AutoShape 133">
          <a:extLst>
            <a:ext uri="{FF2B5EF4-FFF2-40B4-BE49-F238E27FC236}">
              <a16:creationId xmlns:a16="http://schemas.microsoft.com/office/drawing/2014/main" id="{F8F3F197-3C7C-466F-A644-6A41EC41288C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22" name="AutoShape 133">
          <a:extLst>
            <a:ext uri="{FF2B5EF4-FFF2-40B4-BE49-F238E27FC236}">
              <a16:creationId xmlns:a16="http://schemas.microsoft.com/office/drawing/2014/main" id="{8186346C-819C-46D6-820C-A6342C7D1A1C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23" name="AutoShape 133">
          <a:extLst>
            <a:ext uri="{FF2B5EF4-FFF2-40B4-BE49-F238E27FC236}">
              <a16:creationId xmlns:a16="http://schemas.microsoft.com/office/drawing/2014/main" id="{CF63647B-1A54-4ECF-8B09-77D15E23C777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24" name="AutoShape 133">
          <a:extLst>
            <a:ext uri="{FF2B5EF4-FFF2-40B4-BE49-F238E27FC236}">
              <a16:creationId xmlns:a16="http://schemas.microsoft.com/office/drawing/2014/main" id="{279D4912-B768-4DEB-85E1-B405A04EBF6E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25" name="AutoShape 133">
          <a:extLst>
            <a:ext uri="{FF2B5EF4-FFF2-40B4-BE49-F238E27FC236}">
              <a16:creationId xmlns:a16="http://schemas.microsoft.com/office/drawing/2014/main" id="{9FFE7A60-C7E8-4177-94E7-4DDAF1172C70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26" name="AutoShape 133">
          <a:extLst>
            <a:ext uri="{FF2B5EF4-FFF2-40B4-BE49-F238E27FC236}">
              <a16:creationId xmlns:a16="http://schemas.microsoft.com/office/drawing/2014/main" id="{B8C8972A-D9DF-4F94-860E-BF3161E23B7A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5632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27" name="AutoShape 133">
          <a:extLst>
            <a:ext uri="{FF2B5EF4-FFF2-40B4-BE49-F238E27FC236}">
              <a16:creationId xmlns:a16="http://schemas.microsoft.com/office/drawing/2014/main" id="{DECD9B74-0D18-479E-B532-8FBDE1AEE5A0}"/>
            </a:ext>
          </a:extLst>
        </xdr:cNvPr>
        <xdr:cNvSpPr>
          <a:spLocks noChangeAspect="1" noChangeArrowheads="1"/>
        </xdr:cNvSpPr>
      </xdr:nvSpPr>
      <xdr:spPr bwMode="auto">
        <a:xfrm>
          <a:off x="16353367" y="106584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28" name="AutoShape 133">
          <a:extLst>
            <a:ext uri="{FF2B5EF4-FFF2-40B4-BE49-F238E27FC236}">
              <a16:creationId xmlns:a16="http://schemas.microsoft.com/office/drawing/2014/main" id="{E2FB6CEE-0A28-4EE8-8E3C-5BEF20B2FA83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29" name="AutoShape 133">
          <a:extLst>
            <a:ext uri="{FF2B5EF4-FFF2-40B4-BE49-F238E27FC236}">
              <a16:creationId xmlns:a16="http://schemas.microsoft.com/office/drawing/2014/main" id="{744C7D67-68B9-4C7B-832F-9ECC054AEDCD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5632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30" name="AutoShape 133">
          <a:extLst>
            <a:ext uri="{FF2B5EF4-FFF2-40B4-BE49-F238E27FC236}">
              <a16:creationId xmlns:a16="http://schemas.microsoft.com/office/drawing/2014/main" id="{1D39C882-39A6-48E4-9A75-63178AD5AB01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5632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31" name="AutoShape 133">
          <a:extLst>
            <a:ext uri="{FF2B5EF4-FFF2-40B4-BE49-F238E27FC236}">
              <a16:creationId xmlns:a16="http://schemas.microsoft.com/office/drawing/2014/main" id="{CCC38010-1085-42FB-B7D1-FE65F59A5E7D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32" name="AutoShape 133">
          <a:extLst>
            <a:ext uri="{FF2B5EF4-FFF2-40B4-BE49-F238E27FC236}">
              <a16:creationId xmlns:a16="http://schemas.microsoft.com/office/drawing/2014/main" id="{9BA285EB-F473-4D82-A890-271154FA94E6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33" name="AutoShape 133">
          <a:extLst>
            <a:ext uri="{FF2B5EF4-FFF2-40B4-BE49-F238E27FC236}">
              <a16:creationId xmlns:a16="http://schemas.microsoft.com/office/drawing/2014/main" id="{2E063F8A-5009-4D22-BFC6-D83DD2263583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34" name="AutoShape 133">
          <a:extLst>
            <a:ext uri="{FF2B5EF4-FFF2-40B4-BE49-F238E27FC236}">
              <a16:creationId xmlns:a16="http://schemas.microsoft.com/office/drawing/2014/main" id="{18BF365F-A949-41CF-832C-A4951F5C6284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35" name="AutoShape 133">
          <a:extLst>
            <a:ext uri="{FF2B5EF4-FFF2-40B4-BE49-F238E27FC236}">
              <a16:creationId xmlns:a16="http://schemas.microsoft.com/office/drawing/2014/main" id="{A299FC28-A72A-4CC7-A936-20972DC8AE37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36" name="AutoShape 133">
          <a:extLst>
            <a:ext uri="{FF2B5EF4-FFF2-40B4-BE49-F238E27FC236}">
              <a16:creationId xmlns:a16="http://schemas.microsoft.com/office/drawing/2014/main" id="{FE73498A-EE4D-401C-A4EF-A202FD1B4663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96327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37" name="AutoShape 133">
          <a:extLst>
            <a:ext uri="{FF2B5EF4-FFF2-40B4-BE49-F238E27FC236}">
              <a16:creationId xmlns:a16="http://schemas.microsoft.com/office/drawing/2014/main" id="{A5114A46-4041-42EA-B90A-395CE6A30CFF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5632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38" name="AutoShape 133">
          <a:extLst>
            <a:ext uri="{FF2B5EF4-FFF2-40B4-BE49-F238E27FC236}">
              <a16:creationId xmlns:a16="http://schemas.microsoft.com/office/drawing/2014/main" id="{8D26FC59-1BA5-4E7E-AE71-CCD7CF83AC55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5632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39" name="AutoShape 133">
          <a:extLst>
            <a:ext uri="{FF2B5EF4-FFF2-40B4-BE49-F238E27FC236}">
              <a16:creationId xmlns:a16="http://schemas.microsoft.com/office/drawing/2014/main" id="{DFDA87F1-1151-4FE2-95FC-C64A97814C9E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E626FCFC-AC03-4E11-9A6E-0ACA1EDE35FC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41" name="AutoShape 133">
          <a:extLst>
            <a:ext uri="{FF2B5EF4-FFF2-40B4-BE49-F238E27FC236}">
              <a16:creationId xmlns:a16="http://schemas.microsoft.com/office/drawing/2014/main" id="{DEDB6B57-FDF6-4C75-B4D4-608802B2E1F7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42" name="AutoShape 133">
          <a:extLst>
            <a:ext uri="{FF2B5EF4-FFF2-40B4-BE49-F238E27FC236}">
              <a16:creationId xmlns:a16="http://schemas.microsoft.com/office/drawing/2014/main" id="{7980DF2A-BAAB-4624-B1EF-BB14BD2EDC31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43" name="AutoShape 133">
          <a:extLst>
            <a:ext uri="{FF2B5EF4-FFF2-40B4-BE49-F238E27FC236}">
              <a16:creationId xmlns:a16="http://schemas.microsoft.com/office/drawing/2014/main" id="{16A7A88C-AD91-4E89-92B4-2A18167555C5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44" name="AutoShape 133">
          <a:extLst>
            <a:ext uri="{FF2B5EF4-FFF2-40B4-BE49-F238E27FC236}">
              <a16:creationId xmlns:a16="http://schemas.microsoft.com/office/drawing/2014/main" id="{871F766A-FADD-44B6-B424-C319B49616CA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5632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45" name="AutoShape 133">
          <a:extLst>
            <a:ext uri="{FF2B5EF4-FFF2-40B4-BE49-F238E27FC236}">
              <a16:creationId xmlns:a16="http://schemas.microsoft.com/office/drawing/2014/main" id="{916D2C11-B50F-4CED-B740-6512F35B5A90}"/>
            </a:ext>
          </a:extLst>
        </xdr:cNvPr>
        <xdr:cNvSpPr>
          <a:spLocks noChangeAspect="1" noChangeArrowheads="1"/>
        </xdr:cNvSpPr>
      </xdr:nvSpPr>
      <xdr:spPr bwMode="auto">
        <a:xfrm>
          <a:off x="16353367" y="106584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46" name="AutoShape 133">
          <a:extLst>
            <a:ext uri="{FF2B5EF4-FFF2-40B4-BE49-F238E27FC236}">
              <a16:creationId xmlns:a16="http://schemas.microsoft.com/office/drawing/2014/main" id="{D0E91CC7-D78A-4AD8-8DC1-A39A53E5ECE0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47" name="AutoShape 133">
          <a:extLst>
            <a:ext uri="{FF2B5EF4-FFF2-40B4-BE49-F238E27FC236}">
              <a16:creationId xmlns:a16="http://schemas.microsoft.com/office/drawing/2014/main" id="{24C6A8B8-67B6-43D7-A391-FED599380D47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5632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48" name="AutoShape 133">
          <a:extLst>
            <a:ext uri="{FF2B5EF4-FFF2-40B4-BE49-F238E27FC236}">
              <a16:creationId xmlns:a16="http://schemas.microsoft.com/office/drawing/2014/main" id="{7689256D-F457-4D1D-963A-3D22F715E4D9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5632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49" name="AutoShape 133">
          <a:extLst>
            <a:ext uri="{FF2B5EF4-FFF2-40B4-BE49-F238E27FC236}">
              <a16:creationId xmlns:a16="http://schemas.microsoft.com/office/drawing/2014/main" id="{04FD2905-4543-4A5E-8819-091B0B8E0ED2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50" name="AutoShape 133">
          <a:extLst>
            <a:ext uri="{FF2B5EF4-FFF2-40B4-BE49-F238E27FC236}">
              <a16:creationId xmlns:a16="http://schemas.microsoft.com/office/drawing/2014/main" id="{28BA85F8-228F-4A63-8DD0-F8D00D75ABBB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51" name="AutoShape 133">
          <a:extLst>
            <a:ext uri="{FF2B5EF4-FFF2-40B4-BE49-F238E27FC236}">
              <a16:creationId xmlns:a16="http://schemas.microsoft.com/office/drawing/2014/main" id="{AE4CD006-2CBA-446E-8375-0403C653F719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52" name="AutoShape 133">
          <a:extLst>
            <a:ext uri="{FF2B5EF4-FFF2-40B4-BE49-F238E27FC236}">
              <a16:creationId xmlns:a16="http://schemas.microsoft.com/office/drawing/2014/main" id="{D44B879F-76D0-4D30-9C28-D5B856568BFF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0363200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53" name="AutoShape 133">
          <a:extLst>
            <a:ext uri="{FF2B5EF4-FFF2-40B4-BE49-F238E27FC236}">
              <a16:creationId xmlns:a16="http://schemas.microsoft.com/office/drawing/2014/main" id="{A6465742-97CB-421D-B8E4-08692D22CEF3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1634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7</xdr:row>
      <xdr:rowOff>47625</xdr:rowOff>
    </xdr:from>
    <xdr:ext cx="681038" cy="525991"/>
    <xdr:sp macro="" textlink="">
      <xdr:nvSpPr>
        <xdr:cNvPr id="54" name="AutoShape 133">
          <a:extLst>
            <a:ext uri="{FF2B5EF4-FFF2-40B4-BE49-F238E27FC236}">
              <a16:creationId xmlns:a16="http://schemas.microsoft.com/office/drawing/2014/main" id="{2E6FC273-2004-41B7-90E7-290BBBBAB683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763500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55" name="AutoShape 133">
          <a:extLst>
            <a:ext uri="{FF2B5EF4-FFF2-40B4-BE49-F238E27FC236}">
              <a16:creationId xmlns:a16="http://schemas.microsoft.com/office/drawing/2014/main" id="{594DB7B3-0200-4EFB-BE56-B2AF4636E810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363450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56" name="AutoShape 133">
          <a:extLst>
            <a:ext uri="{FF2B5EF4-FFF2-40B4-BE49-F238E27FC236}">
              <a16:creationId xmlns:a16="http://schemas.microsoft.com/office/drawing/2014/main" id="{E28CF978-A04D-45FC-A622-DEB7722D2474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363450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57" name="AutoShape 133">
          <a:extLst>
            <a:ext uri="{FF2B5EF4-FFF2-40B4-BE49-F238E27FC236}">
              <a16:creationId xmlns:a16="http://schemas.microsoft.com/office/drawing/2014/main" id="{964D8A47-9445-4A72-810E-5191A3FADF69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1634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58" name="AutoShape 133">
          <a:extLst>
            <a:ext uri="{FF2B5EF4-FFF2-40B4-BE49-F238E27FC236}">
              <a16:creationId xmlns:a16="http://schemas.microsoft.com/office/drawing/2014/main" id="{0074A2B5-943F-492F-9B14-01EF88534361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1634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59" name="AutoShape 133">
          <a:extLst>
            <a:ext uri="{FF2B5EF4-FFF2-40B4-BE49-F238E27FC236}">
              <a16:creationId xmlns:a16="http://schemas.microsoft.com/office/drawing/2014/main" id="{714584A8-4452-40EC-92A7-089498BB7D46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1634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60" name="AutoShape 133">
          <a:extLst>
            <a:ext uri="{FF2B5EF4-FFF2-40B4-BE49-F238E27FC236}">
              <a16:creationId xmlns:a16="http://schemas.microsoft.com/office/drawing/2014/main" id="{65F82989-F5B8-43AC-A0FC-83922C02FBE9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1634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61" name="AutoShape 133">
          <a:extLst>
            <a:ext uri="{FF2B5EF4-FFF2-40B4-BE49-F238E27FC236}">
              <a16:creationId xmlns:a16="http://schemas.microsoft.com/office/drawing/2014/main" id="{4A12609E-C30B-4F47-8132-6D1C4EB7E2DD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1634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62" name="AutoShape 133">
          <a:extLst>
            <a:ext uri="{FF2B5EF4-FFF2-40B4-BE49-F238E27FC236}">
              <a16:creationId xmlns:a16="http://schemas.microsoft.com/office/drawing/2014/main" id="{656E6F14-3AB4-4C03-B6A0-101F5EAC6009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363450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532342</xdr:colOff>
      <xdr:row>5</xdr:row>
      <xdr:rowOff>142875</xdr:rowOff>
    </xdr:from>
    <xdr:ext cx="1125930" cy="1143"/>
    <xdr:sp macro="" textlink="">
      <xdr:nvSpPr>
        <xdr:cNvPr id="63" name="AutoShape 133">
          <a:extLst>
            <a:ext uri="{FF2B5EF4-FFF2-40B4-BE49-F238E27FC236}">
              <a16:creationId xmlns:a16="http://schemas.microsoft.com/office/drawing/2014/main" id="{3DF103A0-0BD3-4B69-9803-9E84860472A2}"/>
            </a:ext>
          </a:extLst>
        </xdr:cNvPr>
        <xdr:cNvSpPr>
          <a:spLocks noChangeAspect="1" noChangeArrowheads="1"/>
        </xdr:cNvSpPr>
      </xdr:nvSpPr>
      <xdr:spPr bwMode="auto">
        <a:xfrm>
          <a:off x="16353367" y="12458700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64" name="AutoShape 133">
          <a:extLst>
            <a:ext uri="{FF2B5EF4-FFF2-40B4-BE49-F238E27FC236}">
              <a16:creationId xmlns:a16="http://schemas.microsoft.com/office/drawing/2014/main" id="{154ABC44-EC5E-42A1-B364-0EFCEC6CE4BC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1634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65" name="AutoShape 133">
          <a:extLst>
            <a:ext uri="{FF2B5EF4-FFF2-40B4-BE49-F238E27FC236}">
              <a16:creationId xmlns:a16="http://schemas.microsoft.com/office/drawing/2014/main" id="{512305F2-8E8A-408C-83A6-594D28D842B9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363450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66" name="AutoShape 133">
          <a:extLst>
            <a:ext uri="{FF2B5EF4-FFF2-40B4-BE49-F238E27FC236}">
              <a16:creationId xmlns:a16="http://schemas.microsoft.com/office/drawing/2014/main" id="{F3E1FC18-58AD-4F9A-8A48-58868C568394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363450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67" name="AutoShape 133">
          <a:extLst>
            <a:ext uri="{FF2B5EF4-FFF2-40B4-BE49-F238E27FC236}">
              <a16:creationId xmlns:a16="http://schemas.microsoft.com/office/drawing/2014/main" id="{CE617EF8-BA2B-4AFA-B9FB-D656A69E3746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1634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68" name="AutoShape 133">
          <a:extLst>
            <a:ext uri="{FF2B5EF4-FFF2-40B4-BE49-F238E27FC236}">
              <a16:creationId xmlns:a16="http://schemas.microsoft.com/office/drawing/2014/main" id="{3C1172D5-FF0A-44D1-BE73-5B52FD2E38D5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1634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69" name="AutoShape 133">
          <a:extLst>
            <a:ext uri="{FF2B5EF4-FFF2-40B4-BE49-F238E27FC236}">
              <a16:creationId xmlns:a16="http://schemas.microsoft.com/office/drawing/2014/main" id="{695EB7F4-4B64-4665-A52C-9C2581B0D22E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1634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70" name="AutoShape 133">
          <a:extLst>
            <a:ext uri="{FF2B5EF4-FFF2-40B4-BE49-F238E27FC236}">
              <a16:creationId xmlns:a16="http://schemas.microsoft.com/office/drawing/2014/main" id="{86717291-F6F8-499F-A371-0B77BFCDFB67}"/>
            </a:ext>
          </a:extLst>
        </xdr:cNvPr>
        <xdr:cNvSpPr>
          <a:spLocks noChangeAspect="1" noChangeArrowheads="1"/>
        </xdr:cNvSpPr>
      </xdr:nvSpPr>
      <xdr:spPr bwMode="auto">
        <a:xfrm>
          <a:off x="16363950" y="121634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71" name="AutoShape 133">
          <a:extLst>
            <a:ext uri="{FF2B5EF4-FFF2-40B4-BE49-F238E27FC236}">
              <a16:creationId xmlns:a16="http://schemas.microsoft.com/office/drawing/2014/main" id="{DE7BE9C3-E2CD-4B5E-BFB0-D602838748D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72" name="AutoShape 133">
          <a:extLst>
            <a:ext uri="{FF2B5EF4-FFF2-40B4-BE49-F238E27FC236}">
              <a16:creationId xmlns:a16="http://schemas.microsoft.com/office/drawing/2014/main" id="{3D155E94-038B-4602-A989-5F25396FC52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73" name="AutoShape 133">
          <a:extLst>
            <a:ext uri="{FF2B5EF4-FFF2-40B4-BE49-F238E27FC236}">
              <a16:creationId xmlns:a16="http://schemas.microsoft.com/office/drawing/2014/main" id="{1F2A2D04-3C91-415C-8842-6006710719D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74" name="AutoShape 133">
          <a:extLst>
            <a:ext uri="{FF2B5EF4-FFF2-40B4-BE49-F238E27FC236}">
              <a16:creationId xmlns:a16="http://schemas.microsoft.com/office/drawing/2014/main" id="{395B2DEC-7ED9-4779-B835-F0F5B403E50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75" name="AutoShape 133">
          <a:extLst>
            <a:ext uri="{FF2B5EF4-FFF2-40B4-BE49-F238E27FC236}">
              <a16:creationId xmlns:a16="http://schemas.microsoft.com/office/drawing/2014/main" id="{A71D03E5-2BC2-4A94-9E72-8EDBC9AB482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76" name="AutoShape 133">
          <a:extLst>
            <a:ext uri="{FF2B5EF4-FFF2-40B4-BE49-F238E27FC236}">
              <a16:creationId xmlns:a16="http://schemas.microsoft.com/office/drawing/2014/main" id="{0162C251-0CDF-422D-B834-449E37E90A8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77" name="AutoShape 133">
          <a:extLst>
            <a:ext uri="{FF2B5EF4-FFF2-40B4-BE49-F238E27FC236}">
              <a16:creationId xmlns:a16="http://schemas.microsoft.com/office/drawing/2014/main" id="{68F3E4AD-E957-4C6B-9668-85A096F56D5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78" name="AutoShape 133">
          <a:extLst>
            <a:ext uri="{FF2B5EF4-FFF2-40B4-BE49-F238E27FC236}">
              <a16:creationId xmlns:a16="http://schemas.microsoft.com/office/drawing/2014/main" id="{4992011C-FF74-4FA3-815F-4A8BF467D45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79" name="AutoShape 133">
          <a:extLst>
            <a:ext uri="{FF2B5EF4-FFF2-40B4-BE49-F238E27FC236}">
              <a16:creationId xmlns:a16="http://schemas.microsoft.com/office/drawing/2014/main" id="{DB408E6B-389C-4088-BBEA-006417D2DDF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80" name="AutoShape 133">
          <a:extLst>
            <a:ext uri="{FF2B5EF4-FFF2-40B4-BE49-F238E27FC236}">
              <a16:creationId xmlns:a16="http://schemas.microsoft.com/office/drawing/2014/main" id="{CA1B48FE-AF3E-40E2-BFA5-AA6833E1631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81" name="AutoShape 133">
          <a:extLst>
            <a:ext uri="{FF2B5EF4-FFF2-40B4-BE49-F238E27FC236}">
              <a16:creationId xmlns:a16="http://schemas.microsoft.com/office/drawing/2014/main" id="{62D72F2E-924B-435B-8B81-0CD542358F3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82" name="AutoShape 133">
          <a:extLst>
            <a:ext uri="{FF2B5EF4-FFF2-40B4-BE49-F238E27FC236}">
              <a16:creationId xmlns:a16="http://schemas.microsoft.com/office/drawing/2014/main" id="{D95A78D0-3013-49DB-9B62-10A7B19E27E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83" name="AutoShape 133">
          <a:extLst>
            <a:ext uri="{FF2B5EF4-FFF2-40B4-BE49-F238E27FC236}">
              <a16:creationId xmlns:a16="http://schemas.microsoft.com/office/drawing/2014/main" id="{90B3764E-5467-431E-904C-F4CD33C9D6B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84" name="AutoShape 133">
          <a:extLst>
            <a:ext uri="{FF2B5EF4-FFF2-40B4-BE49-F238E27FC236}">
              <a16:creationId xmlns:a16="http://schemas.microsoft.com/office/drawing/2014/main" id="{05DC7640-D842-4AE9-BABC-DCA3897977E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85" name="AutoShape 133">
          <a:extLst>
            <a:ext uri="{FF2B5EF4-FFF2-40B4-BE49-F238E27FC236}">
              <a16:creationId xmlns:a16="http://schemas.microsoft.com/office/drawing/2014/main" id="{2256F8CC-553F-4D37-A430-0CF56012797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86" name="AutoShape 133">
          <a:extLst>
            <a:ext uri="{FF2B5EF4-FFF2-40B4-BE49-F238E27FC236}">
              <a16:creationId xmlns:a16="http://schemas.microsoft.com/office/drawing/2014/main" id="{6F06D3BF-169C-4FF9-9433-49DE0ECBCAF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87" name="AutoShape 133">
          <a:extLst>
            <a:ext uri="{FF2B5EF4-FFF2-40B4-BE49-F238E27FC236}">
              <a16:creationId xmlns:a16="http://schemas.microsoft.com/office/drawing/2014/main" id="{43B9455F-EA9C-4F98-9073-E0DC157A6A8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88" name="AutoShape 133">
          <a:extLst>
            <a:ext uri="{FF2B5EF4-FFF2-40B4-BE49-F238E27FC236}">
              <a16:creationId xmlns:a16="http://schemas.microsoft.com/office/drawing/2014/main" id="{47E33DFE-DB58-433A-9C34-12A760A22AF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89" name="AutoShape 133">
          <a:extLst>
            <a:ext uri="{FF2B5EF4-FFF2-40B4-BE49-F238E27FC236}">
              <a16:creationId xmlns:a16="http://schemas.microsoft.com/office/drawing/2014/main" id="{CEF0F33C-11B9-42CE-9449-2123508F046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90" name="AutoShape 133">
          <a:extLst>
            <a:ext uri="{FF2B5EF4-FFF2-40B4-BE49-F238E27FC236}">
              <a16:creationId xmlns:a16="http://schemas.microsoft.com/office/drawing/2014/main" id="{C99DA509-FF6D-4E8A-AE59-D453FEA6E70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91" name="AutoShape 133">
          <a:extLst>
            <a:ext uri="{FF2B5EF4-FFF2-40B4-BE49-F238E27FC236}">
              <a16:creationId xmlns:a16="http://schemas.microsoft.com/office/drawing/2014/main" id="{18901563-F522-4F7C-B6DC-3AD7551859B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92" name="AutoShape 133">
          <a:extLst>
            <a:ext uri="{FF2B5EF4-FFF2-40B4-BE49-F238E27FC236}">
              <a16:creationId xmlns:a16="http://schemas.microsoft.com/office/drawing/2014/main" id="{81915CC8-EC9A-492E-B055-5B5AA719AB7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93" name="AutoShape 133">
          <a:extLst>
            <a:ext uri="{FF2B5EF4-FFF2-40B4-BE49-F238E27FC236}">
              <a16:creationId xmlns:a16="http://schemas.microsoft.com/office/drawing/2014/main" id="{2205A82E-9B4A-4061-A29D-E7AFD41D828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94" name="AutoShape 133">
          <a:extLst>
            <a:ext uri="{FF2B5EF4-FFF2-40B4-BE49-F238E27FC236}">
              <a16:creationId xmlns:a16="http://schemas.microsoft.com/office/drawing/2014/main" id="{BF306826-406D-414B-AFA1-C189A28D6E6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95" name="AutoShape 133">
          <a:extLst>
            <a:ext uri="{FF2B5EF4-FFF2-40B4-BE49-F238E27FC236}">
              <a16:creationId xmlns:a16="http://schemas.microsoft.com/office/drawing/2014/main" id="{42C9AFFE-0F72-4E3B-9729-FD6FDDA822C7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96" name="AutoShape 133">
          <a:extLst>
            <a:ext uri="{FF2B5EF4-FFF2-40B4-BE49-F238E27FC236}">
              <a16:creationId xmlns:a16="http://schemas.microsoft.com/office/drawing/2014/main" id="{27C037FF-F86E-4D72-989A-BED7FB750A4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97" name="AutoShape 133">
          <a:extLst>
            <a:ext uri="{FF2B5EF4-FFF2-40B4-BE49-F238E27FC236}">
              <a16:creationId xmlns:a16="http://schemas.microsoft.com/office/drawing/2014/main" id="{1D3A36C7-0E46-4CEA-A5C6-E2AE8B1A5C3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98" name="AutoShape 133">
          <a:extLst>
            <a:ext uri="{FF2B5EF4-FFF2-40B4-BE49-F238E27FC236}">
              <a16:creationId xmlns:a16="http://schemas.microsoft.com/office/drawing/2014/main" id="{C52C42F4-C4EB-4BF2-ABDC-230B85E7E54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99" name="AutoShape 133">
          <a:extLst>
            <a:ext uri="{FF2B5EF4-FFF2-40B4-BE49-F238E27FC236}">
              <a16:creationId xmlns:a16="http://schemas.microsoft.com/office/drawing/2014/main" id="{F1DC6D81-A22B-47F7-B160-066EE5E0AD7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100" name="AutoShape 133">
          <a:extLst>
            <a:ext uri="{FF2B5EF4-FFF2-40B4-BE49-F238E27FC236}">
              <a16:creationId xmlns:a16="http://schemas.microsoft.com/office/drawing/2014/main" id="{A220A21B-0FBA-4577-9B2A-FB756F1A377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101" name="AutoShape 133">
          <a:extLst>
            <a:ext uri="{FF2B5EF4-FFF2-40B4-BE49-F238E27FC236}">
              <a16:creationId xmlns:a16="http://schemas.microsoft.com/office/drawing/2014/main" id="{951EB38B-865A-41E5-A3E5-B3FB2402F6A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102" name="AutoShape 133">
          <a:extLst>
            <a:ext uri="{FF2B5EF4-FFF2-40B4-BE49-F238E27FC236}">
              <a16:creationId xmlns:a16="http://schemas.microsoft.com/office/drawing/2014/main" id="{E7B258D8-3914-45D4-8AC7-D7302E3E710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103" name="AutoShape 133">
          <a:extLst>
            <a:ext uri="{FF2B5EF4-FFF2-40B4-BE49-F238E27FC236}">
              <a16:creationId xmlns:a16="http://schemas.microsoft.com/office/drawing/2014/main" id="{E52CACD9-5B4A-468E-A2BB-2A4D3865BFA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104" name="AutoShape 133">
          <a:extLst>
            <a:ext uri="{FF2B5EF4-FFF2-40B4-BE49-F238E27FC236}">
              <a16:creationId xmlns:a16="http://schemas.microsoft.com/office/drawing/2014/main" id="{7CF851DB-A814-4BCB-A842-EEF3CDA0ED6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105" name="AutoShape 133">
          <a:extLst>
            <a:ext uri="{FF2B5EF4-FFF2-40B4-BE49-F238E27FC236}">
              <a16:creationId xmlns:a16="http://schemas.microsoft.com/office/drawing/2014/main" id="{756CFB07-1F5E-4991-A762-DEF44DBEEE2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106" name="AutoShape 133">
          <a:extLst>
            <a:ext uri="{FF2B5EF4-FFF2-40B4-BE49-F238E27FC236}">
              <a16:creationId xmlns:a16="http://schemas.microsoft.com/office/drawing/2014/main" id="{D9A62F62-98B9-4FC8-BD9D-9A5AFB05CB4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107" name="AutoShape 133">
          <a:extLst>
            <a:ext uri="{FF2B5EF4-FFF2-40B4-BE49-F238E27FC236}">
              <a16:creationId xmlns:a16="http://schemas.microsoft.com/office/drawing/2014/main" id="{ED4D9615-AA81-42C1-B4CB-D179E8CB267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108" name="AutoShape 133">
          <a:extLst>
            <a:ext uri="{FF2B5EF4-FFF2-40B4-BE49-F238E27FC236}">
              <a16:creationId xmlns:a16="http://schemas.microsoft.com/office/drawing/2014/main" id="{57B63FEC-9539-49F3-A41D-5809AB31B60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109" name="AutoShape 133">
          <a:extLst>
            <a:ext uri="{FF2B5EF4-FFF2-40B4-BE49-F238E27FC236}">
              <a16:creationId xmlns:a16="http://schemas.microsoft.com/office/drawing/2014/main" id="{5A254076-8343-441E-A262-8A92A9E57C6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110" name="AutoShape 133">
          <a:extLst>
            <a:ext uri="{FF2B5EF4-FFF2-40B4-BE49-F238E27FC236}">
              <a16:creationId xmlns:a16="http://schemas.microsoft.com/office/drawing/2014/main" id="{C9A2C7B2-D8E2-44C5-A0D8-8AF15AEA26F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111" name="AutoShape 133">
          <a:extLst>
            <a:ext uri="{FF2B5EF4-FFF2-40B4-BE49-F238E27FC236}">
              <a16:creationId xmlns:a16="http://schemas.microsoft.com/office/drawing/2014/main" id="{E11AE48E-64E1-4372-B530-E294044C8A2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112" name="AutoShape 133">
          <a:extLst>
            <a:ext uri="{FF2B5EF4-FFF2-40B4-BE49-F238E27FC236}">
              <a16:creationId xmlns:a16="http://schemas.microsoft.com/office/drawing/2014/main" id="{B3B4344D-B93B-4730-9D0D-84C052642B4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113" name="AutoShape 133">
          <a:extLst>
            <a:ext uri="{FF2B5EF4-FFF2-40B4-BE49-F238E27FC236}">
              <a16:creationId xmlns:a16="http://schemas.microsoft.com/office/drawing/2014/main" id="{AEDC295E-81E6-4C64-8EA3-C480C0D04B3C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114" name="AutoShape 133">
          <a:extLst>
            <a:ext uri="{FF2B5EF4-FFF2-40B4-BE49-F238E27FC236}">
              <a16:creationId xmlns:a16="http://schemas.microsoft.com/office/drawing/2014/main" id="{7ABB0817-F4D9-4488-83C0-0B28DFC33DD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115" name="AutoShape 133">
          <a:extLst>
            <a:ext uri="{FF2B5EF4-FFF2-40B4-BE49-F238E27FC236}">
              <a16:creationId xmlns:a16="http://schemas.microsoft.com/office/drawing/2014/main" id="{95E692B4-3151-4FA7-B1BA-4C2FB66068C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116" name="AutoShape 133">
          <a:extLst>
            <a:ext uri="{FF2B5EF4-FFF2-40B4-BE49-F238E27FC236}">
              <a16:creationId xmlns:a16="http://schemas.microsoft.com/office/drawing/2014/main" id="{6ADC806B-9F4D-4AF9-9AF0-59E764B779E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117" name="AutoShape 133">
          <a:extLst>
            <a:ext uri="{FF2B5EF4-FFF2-40B4-BE49-F238E27FC236}">
              <a16:creationId xmlns:a16="http://schemas.microsoft.com/office/drawing/2014/main" id="{E802064F-4876-4E5B-A975-2B4888F6AD8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118" name="AutoShape 133">
          <a:extLst>
            <a:ext uri="{FF2B5EF4-FFF2-40B4-BE49-F238E27FC236}">
              <a16:creationId xmlns:a16="http://schemas.microsoft.com/office/drawing/2014/main" id="{220BEA10-6D81-4DE8-A8CE-AD98EB439D2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119" name="AutoShape 133">
          <a:extLst>
            <a:ext uri="{FF2B5EF4-FFF2-40B4-BE49-F238E27FC236}">
              <a16:creationId xmlns:a16="http://schemas.microsoft.com/office/drawing/2014/main" id="{EBB9A422-37EF-466D-81E8-41FDFBC2999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120" name="AutoShape 133">
          <a:extLst>
            <a:ext uri="{FF2B5EF4-FFF2-40B4-BE49-F238E27FC236}">
              <a16:creationId xmlns:a16="http://schemas.microsoft.com/office/drawing/2014/main" id="{1D8CB178-8E41-41EA-A862-F2ED3B49017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121" name="AutoShape 133">
          <a:extLst>
            <a:ext uri="{FF2B5EF4-FFF2-40B4-BE49-F238E27FC236}">
              <a16:creationId xmlns:a16="http://schemas.microsoft.com/office/drawing/2014/main" id="{0CE5718D-E6CA-43EF-A291-58A22AABFD9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122" name="AutoShape 133">
          <a:extLst>
            <a:ext uri="{FF2B5EF4-FFF2-40B4-BE49-F238E27FC236}">
              <a16:creationId xmlns:a16="http://schemas.microsoft.com/office/drawing/2014/main" id="{300B84BD-C919-4BA4-A151-EE273D82989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123" name="AutoShape 133">
          <a:extLst>
            <a:ext uri="{FF2B5EF4-FFF2-40B4-BE49-F238E27FC236}">
              <a16:creationId xmlns:a16="http://schemas.microsoft.com/office/drawing/2014/main" id="{7D5FF85D-1760-437E-B7C3-9F6A427F2E3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124" name="AutoShape 133">
          <a:extLst>
            <a:ext uri="{FF2B5EF4-FFF2-40B4-BE49-F238E27FC236}">
              <a16:creationId xmlns:a16="http://schemas.microsoft.com/office/drawing/2014/main" id="{781C698A-2534-430B-9992-C16BC21FD8D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125" name="AutoShape 133">
          <a:extLst>
            <a:ext uri="{FF2B5EF4-FFF2-40B4-BE49-F238E27FC236}">
              <a16:creationId xmlns:a16="http://schemas.microsoft.com/office/drawing/2014/main" id="{BFAD12BC-75B7-4220-A306-C57EDFFAFEC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126" name="AutoShape 133">
          <a:extLst>
            <a:ext uri="{FF2B5EF4-FFF2-40B4-BE49-F238E27FC236}">
              <a16:creationId xmlns:a16="http://schemas.microsoft.com/office/drawing/2014/main" id="{4368BCD9-3C78-41D8-990F-67B80BDAE23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127" name="AutoShape 133">
          <a:extLst>
            <a:ext uri="{FF2B5EF4-FFF2-40B4-BE49-F238E27FC236}">
              <a16:creationId xmlns:a16="http://schemas.microsoft.com/office/drawing/2014/main" id="{64E3BE69-895D-4D9B-9647-FD444CC3A97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128" name="AutoShape 133">
          <a:extLst>
            <a:ext uri="{FF2B5EF4-FFF2-40B4-BE49-F238E27FC236}">
              <a16:creationId xmlns:a16="http://schemas.microsoft.com/office/drawing/2014/main" id="{D14967D0-F5B3-4947-9E92-3E1F450A3AE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129" name="AutoShape 133">
          <a:extLst>
            <a:ext uri="{FF2B5EF4-FFF2-40B4-BE49-F238E27FC236}">
              <a16:creationId xmlns:a16="http://schemas.microsoft.com/office/drawing/2014/main" id="{290DC896-7236-4CF7-900B-4F6B5269241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532342</xdr:colOff>
      <xdr:row>5</xdr:row>
      <xdr:rowOff>142875</xdr:rowOff>
    </xdr:from>
    <xdr:ext cx="1125930" cy="1143"/>
    <xdr:sp macro="" textlink="">
      <xdr:nvSpPr>
        <xdr:cNvPr id="130" name="AutoShape 133">
          <a:extLst>
            <a:ext uri="{FF2B5EF4-FFF2-40B4-BE49-F238E27FC236}">
              <a16:creationId xmlns:a16="http://schemas.microsoft.com/office/drawing/2014/main" id="{AEE7DE51-0A58-4359-B98C-0C7FB9C8EAF7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131" name="AutoShape 133">
          <a:extLst>
            <a:ext uri="{FF2B5EF4-FFF2-40B4-BE49-F238E27FC236}">
              <a16:creationId xmlns:a16="http://schemas.microsoft.com/office/drawing/2014/main" id="{C4B5E019-BE05-4F54-86A9-9E856FB876E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132" name="AutoShape 133">
          <a:extLst>
            <a:ext uri="{FF2B5EF4-FFF2-40B4-BE49-F238E27FC236}">
              <a16:creationId xmlns:a16="http://schemas.microsoft.com/office/drawing/2014/main" id="{FEA65294-9F98-4BB9-B9BC-CC2030D4FEC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133" name="AutoShape 133">
          <a:extLst>
            <a:ext uri="{FF2B5EF4-FFF2-40B4-BE49-F238E27FC236}">
              <a16:creationId xmlns:a16="http://schemas.microsoft.com/office/drawing/2014/main" id="{82D83717-5781-4EF6-B49B-5D3CD79FBF6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134" name="AutoShape 133">
          <a:extLst>
            <a:ext uri="{FF2B5EF4-FFF2-40B4-BE49-F238E27FC236}">
              <a16:creationId xmlns:a16="http://schemas.microsoft.com/office/drawing/2014/main" id="{F33D75AA-039E-439B-B5CC-20B0877A0E4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135" name="AutoShape 133">
          <a:extLst>
            <a:ext uri="{FF2B5EF4-FFF2-40B4-BE49-F238E27FC236}">
              <a16:creationId xmlns:a16="http://schemas.microsoft.com/office/drawing/2014/main" id="{17104D63-766D-4CD9-ACB9-0B873D9489E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136" name="AutoShape 133">
          <a:extLst>
            <a:ext uri="{FF2B5EF4-FFF2-40B4-BE49-F238E27FC236}">
              <a16:creationId xmlns:a16="http://schemas.microsoft.com/office/drawing/2014/main" id="{F6085DDD-3F51-4949-AFA7-0DAD63B3DC9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137" name="AutoShape 133">
          <a:extLst>
            <a:ext uri="{FF2B5EF4-FFF2-40B4-BE49-F238E27FC236}">
              <a16:creationId xmlns:a16="http://schemas.microsoft.com/office/drawing/2014/main" id="{46B8CB4E-9D94-4DB6-BB75-D988C5B0B9E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138" name="AutoShape 133">
          <a:extLst>
            <a:ext uri="{FF2B5EF4-FFF2-40B4-BE49-F238E27FC236}">
              <a16:creationId xmlns:a16="http://schemas.microsoft.com/office/drawing/2014/main" id="{F31C6FE9-457B-4169-ACF6-85F051BFCD3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139" name="AutoShape 133">
          <a:extLst>
            <a:ext uri="{FF2B5EF4-FFF2-40B4-BE49-F238E27FC236}">
              <a16:creationId xmlns:a16="http://schemas.microsoft.com/office/drawing/2014/main" id="{E18D84F2-EFA0-40E0-ACBD-5D26D153989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140" name="AutoShape 133">
          <a:extLst>
            <a:ext uri="{FF2B5EF4-FFF2-40B4-BE49-F238E27FC236}">
              <a16:creationId xmlns:a16="http://schemas.microsoft.com/office/drawing/2014/main" id="{31DDA3C4-312F-44FE-86FD-B7F79CC7DC6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141" name="AutoShape 133">
          <a:extLst>
            <a:ext uri="{FF2B5EF4-FFF2-40B4-BE49-F238E27FC236}">
              <a16:creationId xmlns:a16="http://schemas.microsoft.com/office/drawing/2014/main" id="{6A363C8C-B2A6-4866-ADA2-B4DDEAB62BC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142" name="AutoShape 133">
          <a:extLst>
            <a:ext uri="{FF2B5EF4-FFF2-40B4-BE49-F238E27FC236}">
              <a16:creationId xmlns:a16="http://schemas.microsoft.com/office/drawing/2014/main" id="{8BAD2BF0-47F0-4E8E-B258-544059BACD5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143" name="AutoShape 133">
          <a:extLst>
            <a:ext uri="{FF2B5EF4-FFF2-40B4-BE49-F238E27FC236}">
              <a16:creationId xmlns:a16="http://schemas.microsoft.com/office/drawing/2014/main" id="{EC9933B1-96AB-48AA-A2F7-FAB6306180E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144" name="AutoShape 133">
          <a:extLst>
            <a:ext uri="{FF2B5EF4-FFF2-40B4-BE49-F238E27FC236}">
              <a16:creationId xmlns:a16="http://schemas.microsoft.com/office/drawing/2014/main" id="{BAA7BC2F-F347-405D-BF0E-EAC95C31451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145" name="AutoShape 133">
          <a:extLst>
            <a:ext uri="{FF2B5EF4-FFF2-40B4-BE49-F238E27FC236}">
              <a16:creationId xmlns:a16="http://schemas.microsoft.com/office/drawing/2014/main" id="{2D90C89A-BFFB-4026-B2CA-3D7A63519BB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146" name="AutoShape 133">
          <a:extLst>
            <a:ext uri="{FF2B5EF4-FFF2-40B4-BE49-F238E27FC236}">
              <a16:creationId xmlns:a16="http://schemas.microsoft.com/office/drawing/2014/main" id="{DE963663-D2E6-4697-BC4A-CF719316A73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147" name="AutoShape 133">
          <a:extLst>
            <a:ext uri="{FF2B5EF4-FFF2-40B4-BE49-F238E27FC236}">
              <a16:creationId xmlns:a16="http://schemas.microsoft.com/office/drawing/2014/main" id="{8949415C-06E8-4042-BCD7-F8ACB30F922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148" name="AutoShape 133">
          <a:extLst>
            <a:ext uri="{FF2B5EF4-FFF2-40B4-BE49-F238E27FC236}">
              <a16:creationId xmlns:a16="http://schemas.microsoft.com/office/drawing/2014/main" id="{AB46749E-BA78-4D68-BC8E-E8A6F8D9FF6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149" name="AutoShape 133">
          <a:extLst>
            <a:ext uri="{FF2B5EF4-FFF2-40B4-BE49-F238E27FC236}">
              <a16:creationId xmlns:a16="http://schemas.microsoft.com/office/drawing/2014/main" id="{21005A8C-B257-48DC-835C-898086EE976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150" name="AutoShape 133">
          <a:extLst>
            <a:ext uri="{FF2B5EF4-FFF2-40B4-BE49-F238E27FC236}">
              <a16:creationId xmlns:a16="http://schemas.microsoft.com/office/drawing/2014/main" id="{D752740B-2A04-4F0E-9A17-5B5A6DB5E92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151" name="AutoShape 133">
          <a:extLst>
            <a:ext uri="{FF2B5EF4-FFF2-40B4-BE49-F238E27FC236}">
              <a16:creationId xmlns:a16="http://schemas.microsoft.com/office/drawing/2014/main" id="{ACA433FF-B6AE-474B-AB39-76A951C07E7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152" name="AutoShape 133">
          <a:extLst>
            <a:ext uri="{FF2B5EF4-FFF2-40B4-BE49-F238E27FC236}">
              <a16:creationId xmlns:a16="http://schemas.microsoft.com/office/drawing/2014/main" id="{B925135A-D511-4ABD-9FB0-4953679A095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153" name="AutoShape 133">
          <a:extLst>
            <a:ext uri="{FF2B5EF4-FFF2-40B4-BE49-F238E27FC236}">
              <a16:creationId xmlns:a16="http://schemas.microsoft.com/office/drawing/2014/main" id="{0403E068-2AF4-4E38-9014-33EE78258EA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154" name="AutoShape 133">
          <a:extLst>
            <a:ext uri="{FF2B5EF4-FFF2-40B4-BE49-F238E27FC236}">
              <a16:creationId xmlns:a16="http://schemas.microsoft.com/office/drawing/2014/main" id="{DFECD1D8-A5F3-4EC6-A8B2-CC844F152EB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155" name="AutoShape 133">
          <a:extLst>
            <a:ext uri="{FF2B5EF4-FFF2-40B4-BE49-F238E27FC236}">
              <a16:creationId xmlns:a16="http://schemas.microsoft.com/office/drawing/2014/main" id="{AC55F073-58D2-47A9-B9FB-AF6A6A73195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156" name="AutoShape 133">
          <a:extLst>
            <a:ext uri="{FF2B5EF4-FFF2-40B4-BE49-F238E27FC236}">
              <a16:creationId xmlns:a16="http://schemas.microsoft.com/office/drawing/2014/main" id="{DC762BB1-2A10-4BDA-BB94-A6234FA8DDC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157" name="AutoShape 133">
          <a:extLst>
            <a:ext uri="{FF2B5EF4-FFF2-40B4-BE49-F238E27FC236}">
              <a16:creationId xmlns:a16="http://schemas.microsoft.com/office/drawing/2014/main" id="{C7FCBA42-8EA9-4B42-84C9-076882EC74F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158" name="AutoShape 133">
          <a:extLst>
            <a:ext uri="{FF2B5EF4-FFF2-40B4-BE49-F238E27FC236}">
              <a16:creationId xmlns:a16="http://schemas.microsoft.com/office/drawing/2014/main" id="{CB4EA0C6-4B7A-46A8-9D26-901BF47BFE5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159" name="AutoShape 133">
          <a:extLst>
            <a:ext uri="{FF2B5EF4-FFF2-40B4-BE49-F238E27FC236}">
              <a16:creationId xmlns:a16="http://schemas.microsoft.com/office/drawing/2014/main" id="{78A91AE5-67FC-43F1-B392-A6F1DAE7404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160" name="AutoShape 133">
          <a:extLst>
            <a:ext uri="{FF2B5EF4-FFF2-40B4-BE49-F238E27FC236}">
              <a16:creationId xmlns:a16="http://schemas.microsoft.com/office/drawing/2014/main" id="{AC6E2C42-E927-4F09-8B3C-C3F3E26EB21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161" name="AutoShape 133">
          <a:extLst>
            <a:ext uri="{FF2B5EF4-FFF2-40B4-BE49-F238E27FC236}">
              <a16:creationId xmlns:a16="http://schemas.microsoft.com/office/drawing/2014/main" id="{8BC8EE5C-69D4-4D93-A60A-515E6FF0864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162" name="AutoShape 133">
          <a:extLst>
            <a:ext uri="{FF2B5EF4-FFF2-40B4-BE49-F238E27FC236}">
              <a16:creationId xmlns:a16="http://schemas.microsoft.com/office/drawing/2014/main" id="{8269209D-BC69-45B7-9D64-AAF071362A3F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163" name="AutoShape 133">
          <a:extLst>
            <a:ext uri="{FF2B5EF4-FFF2-40B4-BE49-F238E27FC236}">
              <a16:creationId xmlns:a16="http://schemas.microsoft.com/office/drawing/2014/main" id="{F51F75D4-9FEB-4715-A9E5-45344815C7A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164" name="AutoShape 133">
          <a:extLst>
            <a:ext uri="{FF2B5EF4-FFF2-40B4-BE49-F238E27FC236}">
              <a16:creationId xmlns:a16="http://schemas.microsoft.com/office/drawing/2014/main" id="{CB6FD157-01AB-4540-99F7-A6BD32978F2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165" name="AutoShape 133">
          <a:extLst>
            <a:ext uri="{FF2B5EF4-FFF2-40B4-BE49-F238E27FC236}">
              <a16:creationId xmlns:a16="http://schemas.microsoft.com/office/drawing/2014/main" id="{BC75882F-8D6D-47A1-B1A0-3D775699037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166" name="AutoShape 133">
          <a:extLst>
            <a:ext uri="{FF2B5EF4-FFF2-40B4-BE49-F238E27FC236}">
              <a16:creationId xmlns:a16="http://schemas.microsoft.com/office/drawing/2014/main" id="{C836E582-6DE1-447B-B5AC-A20B97FDE64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167" name="AutoShape 133">
          <a:extLst>
            <a:ext uri="{FF2B5EF4-FFF2-40B4-BE49-F238E27FC236}">
              <a16:creationId xmlns:a16="http://schemas.microsoft.com/office/drawing/2014/main" id="{A7E29125-F361-4720-ABC9-867CDB71B99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168" name="AutoShape 133">
          <a:extLst>
            <a:ext uri="{FF2B5EF4-FFF2-40B4-BE49-F238E27FC236}">
              <a16:creationId xmlns:a16="http://schemas.microsoft.com/office/drawing/2014/main" id="{1BEB8181-A0FB-4A71-9269-633C5803755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169" name="AutoShape 133">
          <a:extLst>
            <a:ext uri="{FF2B5EF4-FFF2-40B4-BE49-F238E27FC236}">
              <a16:creationId xmlns:a16="http://schemas.microsoft.com/office/drawing/2014/main" id="{35249D43-5366-4853-8DB2-F97575FFB95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170" name="AutoShape 133">
          <a:extLst>
            <a:ext uri="{FF2B5EF4-FFF2-40B4-BE49-F238E27FC236}">
              <a16:creationId xmlns:a16="http://schemas.microsoft.com/office/drawing/2014/main" id="{B32424E0-095E-4F68-AA38-A8D46EDE9EB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171" name="AutoShape 133">
          <a:extLst>
            <a:ext uri="{FF2B5EF4-FFF2-40B4-BE49-F238E27FC236}">
              <a16:creationId xmlns:a16="http://schemas.microsoft.com/office/drawing/2014/main" id="{5DBB5ED4-73D1-46EF-A69D-17B98778B5A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172" name="AutoShape 133">
          <a:extLst>
            <a:ext uri="{FF2B5EF4-FFF2-40B4-BE49-F238E27FC236}">
              <a16:creationId xmlns:a16="http://schemas.microsoft.com/office/drawing/2014/main" id="{F580710C-FA17-45F4-92D8-250EB199714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173" name="AutoShape 133">
          <a:extLst>
            <a:ext uri="{FF2B5EF4-FFF2-40B4-BE49-F238E27FC236}">
              <a16:creationId xmlns:a16="http://schemas.microsoft.com/office/drawing/2014/main" id="{33660F82-2400-43E7-BE69-A4DE026CA1A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174" name="AutoShape 133">
          <a:extLst>
            <a:ext uri="{FF2B5EF4-FFF2-40B4-BE49-F238E27FC236}">
              <a16:creationId xmlns:a16="http://schemas.microsoft.com/office/drawing/2014/main" id="{B1815178-A3BF-4083-AF90-F1ED99A0CDD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175" name="AutoShape 133">
          <a:extLst>
            <a:ext uri="{FF2B5EF4-FFF2-40B4-BE49-F238E27FC236}">
              <a16:creationId xmlns:a16="http://schemas.microsoft.com/office/drawing/2014/main" id="{454581E3-716C-4EF1-8BAF-F58DBCD6A1C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176" name="AutoShape 133">
          <a:extLst>
            <a:ext uri="{FF2B5EF4-FFF2-40B4-BE49-F238E27FC236}">
              <a16:creationId xmlns:a16="http://schemas.microsoft.com/office/drawing/2014/main" id="{B38A4E6C-5C50-4AE8-83DD-41856931B45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177" name="AutoShape 133">
          <a:extLst>
            <a:ext uri="{FF2B5EF4-FFF2-40B4-BE49-F238E27FC236}">
              <a16:creationId xmlns:a16="http://schemas.microsoft.com/office/drawing/2014/main" id="{1FB94E45-6E62-46B9-AB36-522F1158F5C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178" name="AutoShape 133">
          <a:extLst>
            <a:ext uri="{FF2B5EF4-FFF2-40B4-BE49-F238E27FC236}">
              <a16:creationId xmlns:a16="http://schemas.microsoft.com/office/drawing/2014/main" id="{74E9A943-DF79-40BC-9B8E-ECA1E47F591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179" name="AutoShape 133">
          <a:extLst>
            <a:ext uri="{FF2B5EF4-FFF2-40B4-BE49-F238E27FC236}">
              <a16:creationId xmlns:a16="http://schemas.microsoft.com/office/drawing/2014/main" id="{8FB40351-7C1C-4B07-B123-D3FC6516956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180" name="AutoShape 133">
          <a:extLst>
            <a:ext uri="{FF2B5EF4-FFF2-40B4-BE49-F238E27FC236}">
              <a16:creationId xmlns:a16="http://schemas.microsoft.com/office/drawing/2014/main" id="{5ED3235A-8368-480C-846A-C76C92C5BC6B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181" name="AutoShape 133">
          <a:extLst>
            <a:ext uri="{FF2B5EF4-FFF2-40B4-BE49-F238E27FC236}">
              <a16:creationId xmlns:a16="http://schemas.microsoft.com/office/drawing/2014/main" id="{EB7508B7-AFCB-4B69-A29E-2D1688EAC8F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182" name="AutoShape 133">
          <a:extLst>
            <a:ext uri="{FF2B5EF4-FFF2-40B4-BE49-F238E27FC236}">
              <a16:creationId xmlns:a16="http://schemas.microsoft.com/office/drawing/2014/main" id="{C5F521A6-7591-4854-B068-3D3BD29DA1C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183" name="AutoShape 133">
          <a:extLst>
            <a:ext uri="{FF2B5EF4-FFF2-40B4-BE49-F238E27FC236}">
              <a16:creationId xmlns:a16="http://schemas.microsoft.com/office/drawing/2014/main" id="{80D6073D-01B4-498E-942F-42326FBA725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184" name="AutoShape 133">
          <a:extLst>
            <a:ext uri="{FF2B5EF4-FFF2-40B4-BE49-F238E27FC236}">
              <a16:creationId xmlns:a16="http://schemas.microsoft.com/office/drawing/2014/main" id="{E530C8C9-643D-48B7-9578-01E822DB097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185" name="AutoShape 133">
          <a:extLst>
            <a:ext uri="{FF2B5EF4-FFF2-40B4-BE49-F238E27FC236}">
              <a16:creationId xmlns:a16="http://schemas.microsoft.com/office/drawing/2014/main" id="{11F2AA0D-961F-4134-91E3-4D9A7DCE855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186" name="AutoShape 133">
          <a:extLst>
            <a:ext uri="{FF2B5EF4-FFF2-40B4-BE49-F238E27FC236}">
              <a16:creationId xmlns:a16="http://schemas.microsoft.com/office/drawing/2014/main" id="{5F80B0A9-7A2C-437C-B56B-15E0B690394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187" name="AutoShape 133">
          <a:extLst>
            <a:ext uri="{FF2B5EF4-FFF2-40B4-BE49-F238E27FC236}">
              <a16:creationId xmlns:a16="http://schemas.microsoft.com/office/drawing/2014/main" id="{589F8DDB-2389-4EAD-98EC-CE21E1F97D3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188" name="AutoShape 133">
          <a:extLst>
            <a:ext uri="{FF2B5EF4-FFF2-40B4-BE49-F238E27FC236}">
              <a16:creationId xmlns:a16="http://schemas.microsoft.com/office/drawing/2014/main" id="{A03D6F88-BA5C-4443-9CC0-05DD9CFEF58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189" name="AutoShape 133">
          <a:extLst>
            <a:ext uri="{FF2B5EF4-FFF2-40B4-BE49-F238E27FC236}">
              <a16:creationId xmlns:a16="http://schemas.microsoft.com/office/drawing/2014/main" id="{0FDD50A2-2B46-4C50-B8B4-391FA756C9B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190" name="AutoShape 133">
          <a:extLst>
            <a:ext uri="{FF2B5EF4-FFF2-40B4-BE49-F238E27FC236}">
              <a16:creationId xmlns:a16="http://schemas.microsoft.com/office/drawing/2014/main" id="{6C0B87F7-F52D-4B25-A135-07D5F34F33C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191" name="AutoShape 133">
          <a:extLst>
            <a:ext uri="{FF2B5EF4-FFF2-40B4-BE49-F238E27FC236}">
              <a16:creationId xmlns:a16="http://schemas.microsoft.com/office/drawing/2014/main" id="{932A94BE-1701-4D9F-8151-CD23164148B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192" name="AutoShape 133">
          <a:extLst>
            <a:ext uri="{FF2B5EF4-FFF2-40B4-BE49-F238E27FC236}">
              <a16:creationId xmlns:a16="http://schemas.microsoft.com/office/drawing/2014/main" id="{3F8AA74A-F8B3-41AB-991C-F9DFD450A29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193" name="AutoShape 133">
          <a:extLst>
            <a:ext uri="{FF2B5EF4-FFF2-40B4-BE49-F238E27FC236}">
              <a16:creationId xmlns:a16="http://schemas.microsoft.com/office/drawing/2014/main" id="{D369F49C-BE9C-4796-B5A9-11FCEC70B58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194" name="AutoShape 133">
          <a:extLst>
            <a:ext uri="{FF2B5EF4-FFF2-40B4-BE49-F238E27FC236}">
              <a16:creationId xmlns:a16="http://schemas.microsoft.com/office/drawing/2014/main" id="{561B32FF-F790-4817-A093-53B10427B8B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195" name="AutoShape 133">
          <a:extLst>
            <a:ext uri="{FF2B5EF4-FFF2-40B4-BE49-F238E27FC236}">
              <a16:creationId xmlns:a16="http://schemas.microsoft.com/office/drawing/2014/main" id="{7310737B-5D67-4474-8CCB-0D3300F604F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196" name="AutoShape 133">
          <a:extLst>
            <a:ext uri="{FF2B5EF4-FFF2-40B4-BE49-F238E27FC236}">
              <a16:creationId xmlns:a16="http://schemas.microsoft.com/office/drawing/2014/main" id="{88AF6902-148A-45A1-B918-6CD19C6B3AC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532342</xdr:colOff>
      <xdr:row>5</xdr:row>
      <xdr:rowOff>142875</xdr:rowOff>
    </xdr:from>
    <xdr:ext cx="1125930" cy="1143"/>
    <xdr:sp macro="" textlink="">
      <xdr:nvSpPr>
        <xdr:cNvPr id="197" name="AutoShape 133">
          <a:extLst>
            <a:ext uri="{FF2B5EF4-FFF2-40B4-BE49-F238E27FC236}">
              <a16:creationId xmlns:a16="http://schemas.microsoft.com/office/drawing/2014/main" id="{0CD6738C-DCE3-4177-A64D-1F0160A45AFC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198" name="AutoShape 133">
          <a:extLst>
            <a:ext uri="{FF2B5EF4-FFF2-40B4-BE49-F238E27FC236}">
              <a16:creationId xmlns:a16="http://schemas.microsoft.com/office/drawing/2014/main" id="{1AA87A18-8CD5-467B-8A5C-34CA734EC24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199" name="AutoShape 133">
          <a:extLst>
            <a:ext uri="{FF2B5EF4-FFF2-40B4-BE49-F238E27FC236}">
              <a16:creationId xmlns:a16="http://schemas.microsoft.com/office/drawing/2014/main" id="{054FAF98-82F3-4081-8A6D-E7E8ABEF03B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200" name="AutoShape 133">
          <a:extLst>
            <a:ext uri="{FF2B5EF4-FFF2-40B4-BE49-F238E27FC236}">
              <a16:creationId xmlns:a16="http://schemas.microsoft.com/office/drawing/2014/main" id="{16D314FC-3EF0-4EA1-B729-4CEC2017485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201" name="AutoShape 133">
          <a:extLst>
            <a:ext uri="{FF2B5EF4-FFF2-40B4-BE49-F238E27FC236}">
              <a16:creationId xmlns:a16="http://schemas.microsoft.com/office/drawing/2014/main" id="{DD2B6D28-FFA3-445B-AC73-5E3831DDE8D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202" name="AutoShape 133">
          <a:extLst>
            <a:ext uri="{FF2B5EF4-FFF2-40B4-BE49-F238E27FC236}">
              <a16:creationId xmlns:a16="http://schemas.microsoft.com/office/drawing/2014/main" id="{F5AFC18B-4414-44AA-A8E5-99340F9E2A9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203" name="AutoShape 133">
          <a:extLst>
            <a:ext uri="{FF2B5EF4-FFF2-40B4-BE49-F238E27FC236}">
              <a16:creationId xmlns:a16="http://schemas.microsoft.com/office/drawing/2014/main" id="{61B5DD05-FA2A-4A88-8ED0-5A5F8620377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204" name="AutoShape 133">
          <a:extLst>
            <a:ext uri="{FF2B5EF4-FFF2-40B4-BE49-F238E27FC236}">
              <a16:creationId xmlns:a16="http://schemas.microsoft.com/office/drawing/2014/main" id="{F498E5F5-A6E5-486F-9D1F-5FF65388938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205" name="AutoShape 133">
          <a:extLst>
            <a:ext uri="{FF2B5EF4-FFF2-40B4-BE49-F238E27FC236}">
              <a16:creationId xmlns:a16="http://schemas.microsoft.com/office/drawing/2014/main" id="{AA35EB6B-8530-4914-8D75-2B396DFA763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206" name="AutoShape 133">
          <a:extLst>
            <a:ext uri="{FF2B5EF4-FFF2-40B4-BE49-F238E27FC236}">
              <a16:creationId xmlns:a16="http://schemas.microsoft.com/office/drawing/2014/main" id="{B9809510-97C7-4943-8344-3DEE9B2E1E9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207" name="AutoShape 133">
          <a:extLst>
            <a:ext uri="{FF2B5EF4-FFF2-40B4-BE49-F238E27FC236}">
              <a16:creationId xmlns:a16="http://schemas.microsoft.com/office/drawing/2014/main" id="{BA8D2FAB-00CA-44E7-AB4D-8A1AE6D1030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208" name="AutoShape 133">
          <a:extLst>
            <a:ext uri="{FF2B5EF4-FFF2-40B4-BE49-F238E27FC236}">
              <a16:creationId xmlns:a16="http://schemas.microsoft.com/office/drawing/2014/main" id="{1EDBD179-2FE6-4AA7-84DB-F4D458C87BD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209" name="AutoShape 133">
          <a:extLst>
            <a:ext uri="{FF2B5EF4-FFF2-40B4-BE49-F238E27FC236}">
              <a16:creationId xmlns:a16="http://schemas.microsoft.com/office/drawing/2014/main" id="{EAFBA5C8-DA9C-4D27-8F2C-254FDEF2FD5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210" name="AutoShape 133">
          <a:extLst>
            <a:ext uri="{FF2B5EF4-FFF2-40B4-BE49-F238E27FC236}">
              <a16:creationId xmlns:a16="http://schemas.microsoft.com/office/drawing/2014/main" id="{D543FDE6-D06D-4679-BEF9-6B02CD9CD8D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211" name="AutoShape 133">
          <a:extLst>
            <a:ext uri="{FF2B5EF4-FFF2-40B4-BE49-F238E27FC236}">
              <a16:creationId xmlns:a16="http://schemas.microsoft.com/office/drawing/2014/main" id="{7DDC57D4-655B-4332-9035-FB6C501336A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212" name="AutoShape 133">
          <a:extLst>
            <a:ext uri="{FF2B5EF4-FFF2-40B4-BE49-F238E27FC236}">
              <a16:creationId xmlns:a16="http://schemas.microsoft.com/office/drawing/2014/main" id="{8B1552A6-D2B4-41E4-8B0E-A36C799EDD0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213" name="AutoShape 133">
          <a:extLst>
            <a:ext uri="{FF2B5EF4-FFF2-40B4-BE49-F238E27FC236}">
              <a16:creationId xmlns:a16="http://schemas.microsoft.com/office/drawing/2014/main" id="{44A56E82-21F4-4BD7-B376-736C1F90385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214" name="AutoShape 133">
          <a:extLst>
            <a:ext uri="{FF2B5EF4-FFF2-40B4-BE49-F238E27FC236}">
              <a16:creationId xmlns:a16="http://schemas.microsoft.com/office/drawing/2014/main" id="{C82136EC-A441-4B96-A9EC-C6A1EBD25BA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215" name="AutoShape 133">
          <a:extLst>
            <a:ext uri="{FF2B5EF4-FFF2-40B4-BE49-F238E27FC236}">
              <a16:creationId xmlns:a16="http://schemas.microsoft.com/office/drawing/2014/main" id="{B930A524-9FD1-40BB-A439-02DAB4CB4685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216" name="AutoShape 133">
          <a:extLst>
            <a:ext uri="{FF2B5EF4-FFF2-40B4-BE49-F238E27FC236}">
              <a16:creationId xmlns:a16="http://schemas.microsoft.com/office/drawing/2014/main" id="{13D304E2-7C63-4F35-A638-C9F03BD2F93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217" name="AutoShape 133">
          <a:extLst>
            <a:ext uri="{FF2B5EF4-FFF2-40B4-BE49-F238E27FC236}">
              <a16:creationId xmlns:a16="http://schemas.microsoft.com/office/drawing/2014/main" id="{0F114209-A0D8-423B-8150-B5FD820AB85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218" name="AutoShape 133">
          <a:extLst>
            <a:ext uri="{FF2B5EF4-FFF2-40B4-BE49-F238E27FC236}">
              <a16:creationId xmlns:a16="http://schemas.microsoft.com/office/drawing/2014/main" id="{90D07635-68A5-4ACC-8F88-8CDA046F046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219" name="AutoShape 133">
          <a:extLst>
            <a:ext uri="{FF2B5EF4-FFF2-40B4-BE49-F238E27FC236}">
              <a16:creationId xmlns:a16="http://schemas.microsoft.com/office/drawing/2014/main" id="{BAC0AF1E-01E4-49B0-9C40-E1C05560511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220" name="AutoShape 133">
          <a:extLst>
            <a:ext uri="{FF2B5EF4-FFF2-40B4-BE49-F238E27FC236}">
              <a16:creationId xmlns:a16="http://schemas.microsoft.com/office/drawing/2014/main" id="{D819894F-201B-4F6C-9663-5B8760B421F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221" name="AutoShape 133">
          <a:extLst>
            <a:ext uri="{FF2B5EF4-FFF2-40B4-BE49-F238E27FC236}">
              <a16:creationId xmlns:a16="http://schemas.microsoft.com/office/drawing/2014/main" id="{D0A6A3DC-5D85-4098-950D-D44FB0FF753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222" name="AutoShape 133">
          <a:extLst>
            <a:ext uri="{FF2B5EF4-FFF2-40B4-BE49-F238E27FC236}">
              <a16:creationId xmlns:a16="http://schemas.microsoft.com/office/drawing/2014/main" id="{1BDAC845-7612-45D1-A4C6-5F0F443E498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223" name="AutoShape 133">
          <a:extLst>
            <a:ext uri="{FF2B5EF4-FFF2-40B4-BE49-F238E27FC236}">
              <a16:creationId xmlns:a16="http://schemas.microsoft.com/office/drawing/2014/main" id="{7E666335-EDC4-45D0-B11A-301B462B449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224" name="AutoShape 133">
          <a:extLst>
            <a:ext uri="{FF2B5EF4-FFF2-40B4-BE49-F238E27FC236}">
              <a16:creationId xmlns:a16="http://schemas.microsoft.com/office/drawing/2014/main" id="{E9E31C20-F57B-4300-8353-EBC959C0D20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225" name="AutoShape 133">
          <a:extLst>
            <a:ext uri="{FF2B5EF4-FFF2-40B4-BE49-F238E27FC236}">
              <a16:creationId xmlns:a16="http://schemas.microsoft.com/office/drawing/2014/main" id="{E3B57531-735B-463F-8F9D-B6D0E02F0DE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226" name="AutoShape 133">
          <a:extLst>
            <a:ext uri="{FF2B5EF4-FFF2-40B4-BE49-F238E27FC236}">
              <a16:creationId xmlns:a16="http://schemas.microsoft.com/office/drawing/2014/main" id="{9C5A3489-6D91-4963-AF8D-0FBEBFA58DE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227" name="AutoShape 133">
          <a:extLst>
            <a:ext uri="{FF2B5EF4-FFF2-40B4-BE49-F238E27FC236}">
              <a16:creationId xmlns:a16="http://schemas.microsoft.com/office/drawing/2014/main" id="{DF09B4B2-4F35-4301-A6D3-C616EB63682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228" name="AutoShape 133">
          <a:extLst>
            <a:ext uri="{FF2B5EF4-FFF2-40B4-BE49-F238E27FC236}">
              <a16:creationId xmlns:a16="http://schemas.microsoft.com/office/drawing/2014/main" id="{74CF67A1-4CB9-46EE-BDEF-5E0ED3A38C6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229" name="AutoShape 133">
          <a:extLst>
            <a:ext uri="{FF2B5EF4-FFF2-40B4-BE49-F238E27FC236}">
              <a16:creationId xmlns:a16="http://schemas.microsoft.com/office/drawing/2014/main" id="{CBF822D0-4FEB-46DD-AEA7-0978395EC29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230" name="AutoShape 133">
          <a:extLst>
            <a:ext uri="{FF2B5EF4-FFF2-40B4-BE49-F238E27FC236}">
              <a16:creationId xmlns:a16="http://schemas.microsoft.com/office/drawing/2014/main" id="{14C048B2-6E3D-40EA-B352-17EB487DD77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231" name="AutoShape 133">
          <a:extLst>
            <a:ext uri="{FF2B5EF4-FFF2-40B4-BE49-F238E27FC236}">
              <a16:creationId xmlns:a16="http://schemas.microsoft.com/office/drawing/2014/main" id="{2703E0C5-601A-49E5-B3E4-11D6621FE9F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532342</xdr:colOff>
      <xdr:row>5</xdr:row>
      <xdr:rowOff>142875</xdr:rowOff>
    </xdr:from>
    <xdr:ext cx="1125930" cy="1143"/>
    <xdr:sp macro="" textlink="">
      <xdr:nvSpPr>
        <xdr:cNvPr id="232" name="AutoShape 133">
          <a:extLst>
            <a:ext uri="{FF2B5EF4-FFF2-40B4-BE49-F238E27FC236}">
              <a16:creationId xmlns:a16="http://schemas.microsoft.com/office/drawing/2014/main" id="{B7B4B6BB-3BCA-4C67-BF85-46F459E75F77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233" name="AutoShape 133">
          <a:extLst>
            <a:ext uri="{FF2B5EF4-FFF2-40B4-BE49-F238E27FC236}">
              <a16:creationId xmlns:a16="http://schemas.microsoft.com/office/drawing/2014/main" id="{638596D2-173B-4BCC-9430-15590082A67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234" name="AutoShape 133">
          <a:extLst>
            <a:ext uri="{FF2B5EF4-FFF2-40B4-BE49-F238E27FC236}">
              <a16:creationId xmlns:a16="http://schemas.microsoft.com/office/drawing/2014/main" id="{8C877E60-C049-47DE-8675-843CDF0CB59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235" name="AutoShape 133">
          <a:extLst>
            <a:ext uri="{FF2B5EF4-FFF2-40B4-BE49-F238E27FC236}">
              <a16:creationId xmlns:a16="http://schemas.microsoft.com/office/drawing/2014/main" id="{FAA5BEC5-6400-47A5-9A52-29E8892A70D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236" name="AutoShape 133">
          <a:extLst>
            <a:ext uri="{FF2B5EF4-FFF2-40B4-BE49-F238E27FC236}">
              <a16:creationId xmlns:a16="http://schemas.microsoft.com/office/drawing/2014/main" id="{731FA47B-8A3E-49BF-9F8F-A55F286EF96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237" name="AutoShape 133">
          <a:extLst>
            <a:ext uri="{FF2B5EF4-FFF2-40B4-BE49-F238E27FC236}">
              <a16:creationId xmlns:a16="http://schemas.microsoft.com/office/drawing/2014/main" id="{A1A12AE1-280F-4A1C-B9CB-1E58852B40B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238" name="AutoShape 133">
          <a:extLst>
            <a:ext uri="{FF2B5EF4-FFF2-40B4-BE49-F238E27FC236}">
              <a16:creationId xmlns:a16="http://schemas.microsoft.com/office/drawing/2014/main" id="{64F52D9D-7000-4187-A227-125629DFEF1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239" name="AutoShape 133">
          <a:extLst>
            <a:ext uri="{FF2B5EF4-FFF2-40B4-BE49-F238E27FC236}">
              <a16:creationId xmlns:a16="http://schemas.microsoft.com/office/drawing/2014/main" id="{E3C1861E-B39C-4C0D-AC3F-D04D7F26453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240" name="AutoShape 133">
          <a:extLst>
            <a:ext uri="{FF2B5EF4-FFF2-40B4-BE49-F238E27FC236}">
              <a16:creationId xmlns:a16="http://schemas.microsoft.com/office/drawing/2014/main" id="{1EFB9C5E-B733-4814-BB0C-2A1D6D51A5F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241" name="AutoShape 133">
          <a:extLst>
            <a:ext uri="{FF2B5EF4-FFF2-40B4-BE49-F238E27FC236}">
              <a16:creationId xmlns:a16="http://schemas.microsoft.com/office/drawing/2014/main" id="{0A0A1855-F8FA-4B76-BE58-EE43D052478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242" name="AutoShape 133">
          <a:extLst>
            <a:ext uri="{FF2B5EF4-FFF2-40B4-BE49-F238E27FC236}">
              <a16:creationId xmlns:a16="http://schemas.microsoft.com/office/drawing/2014/main" id="{C319EC30-6335-424C-83D2-35C532F5217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243" name="AutoShape 133">
          <a:extLst>
            <a:ext uri="{FF2B5EF4-FFF2-40B4-BE49-F238E27FC236}">
              <a16:creationId xmlns:a16="http://schemas.microsoft.com/office/drawing/2014/main" id="{493ACDCE-7764-473A-82C0-F2938E7DAB6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244" name="AutoShape 133">
          <a:extLst>
            <a:ext uri="{FF2B5EF4-FFF2-40B4-BE49-F238E27FC236}">
              <a16:creationId xmlns:a16="http://schemas.microsoft.com/office/drawing/2014/main" id="{74E14BFD-FBB4-4295-ACA5-3875AAF6D2A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245" name="AutoShape 133">
          <a:extLst>
            <a:ext uri="{FF2B5EF4-FFF2-40B4-BE49-F238E27FC236}">
              <a16:creationId xmlns:a16="http://schemas.microsoft.com/office/drawing/2014/main" id="{46D1AB17-967A-47FA-BB11-294AE353E53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246" name="AutoShape 133">
          <a:extLst>
            <a:ext uri="{FF2B5EF4-FFF2-40B4-BE49-F238E27FC236}">
              <a16:creationId xmlns:a16="http://schemas.microsoft.com/office/drawing/2014/main" id="{B917F5C7-D21A-470F-95AE-B931BD1F1D0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247" name="AutoShape 133">
          <a:extLst>
            <a:ext uri="{FF2B5EF4-FFF2-40B4-BE49-F238E27FC236}">
              <a16:creationId xmlns:a16="http://schemas.microsoft.com/office/drawing/2014/main" id="{988CBA4A-386F-4782-8023-D2DE867D90F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248" name="AutoShape 133">
          <a:extLst>
            <a:ext uri="{FF2B5EF4-FFF2-40B4-BE49-F238E27FC236}">
              <a16:creationId xmlns:a16="http://schemas.microsoft.com/office/drawing/2014/main" id="{2DF00604-1C22-45DF-99E4-8F3221EFC98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249" name="AutoShape 133">
          <a:extLst>
            <a:ext uri="{FF2B5EF4-FFF2-40B4-BE49-F238E27FC236}">
              <a16:creationId xmlns:a16="http://schemas.microsoft.com/office/drawing/2014/main" id="{CDE9CD97-5284-4F21-9885-AB39FBF9B1E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250" name="AutoShape 133">
          <a:extLst>
            <a:ext uri="{FF2B5EF4-FFF2-40B4-BE49-F238E27FC236}">
              <a16:creationId xmlns:a16="http://schemas.microsoft.com/office/drawing/2014/main" id="{1CF901B3-402E-43E5-8DFE-77BDF02E40E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251" name="AutoShape 133">
          <a:extLst>
            <a:ext uri="{FF2B5EF4-FFF2-40B4-BE49-F238E27FC236}">
              <a16:creationId xmlns:a16="http://schemas.microsoft.com/office/drawing/2014/main" id="{6A66FA2A-1DFD-4796-AE01-CCAAAF2855D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252" name="AutoShape 133">
          <a:extLst>
            <a:ext uri="{FF2B5EF4-FFF2-40B4-BE49-F238E27FC236}">
              <a16:creationId xmlns:a16="http://schemas.microsoft.com/office/drawing/2014/main" id="{026AACFE-9FD0-41E1-988D-61EF6DA0BA7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253" name="AutoShape 133">
          <a:extLst>
            <a:ext uri="{FF2B5EF4-FFF2-40B4-BE49-F238E27FC236}">
              <a16:creationId xmlns:a16="http://schemas.microsoft.com/office/drawing/2014/main" id="{BBF284C1-F4B4-4526-B7F2-394AB0652ED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254" name="AutoShape 133">
          <a:extLst>
            <a:ext uri="{FF2B5EF4-FFF2-40B4-BE49-F238E27FC236}">
              <a16:creationId xmlns:a16="http://schemas.microsoft.com/office/drawing/2014/main" id="{59F01127-1A7B-4D08-96DD-7FC17A70741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255" name="AutoShape 133">
          <a:extLst>
            <a:ext uri="{FF2B5EF4-FFF2-40B4-BE49-F238E27FC236}">
              <a16:creationId xmlns:a16="http://schemas.microsoft.com/office/drawing/2014/main" id="{283E7737-BF30-46C2-B243-CBD54363349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256" name="AutoShape 133">
          <a:extLst>
            <a:ext uri="{FF2B5EF4-FFF2-40B4-BE49-F238E27FC236}">
              <a16:creationId xmlns:a16="http://schemas.microsoft.com/office/drawing/2014/main" id="{60BDB8D5-5370-42C6-A344-1724D18114A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257" name="AutoShape 133">
          <a:extLst>
            <a:ext uri="{FF2B5EF4-FFF2-40B4-BE49-F238E27FC236}">
              <a16:creationId xmlns:a16="http://schemas.microsoft.com/office/drawing/2014/main" id="{89176891-84DF-4680-BE03-346FC407AF5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258" name="AutoShape 133">
          <a:extLst>
            <a:ext uri="{FF2B5EF4-FFF2-40B4-BE49-F238E27FC236}">
              <a16:creationId xmlns:a16="http://schemas.microsoft.com/office/drawing/2014/main" id="{CB887EFE-ADC3-4FF9-AEC4-FED5CD0D4FD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259" name="AutoShape 133">
          <a:extLst>
            <a:ext uri="{FF2B5EF4-FFF2-40B4-BE49-F238E27FC236}">
              <a16:creationId xmlns:a16="http://schemas.microsoft.com/office/drawing/2014/main" id="{B784F2C1-9BFC-448C-82A2-A3B74F5F073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260" name="AutoShape 133">
          <a:extLst>
            <a:ext uri="{FF2B5EF4-FFF2-40B4-BE49-F238E27FC236}">
              <a16:creationId xmlns:a16="http://schemas.microsoft.com/office/drawing/2014/main" id="{4FAAFB58-B8B8-43E1-865B-642593ED3E8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261" name="AutoShape 133">
          <a:extLst>
            <a:ext uri="{FF2B5EF4-FFF2-40B4-BE49-F238E27FC236}">
              <a16:creationId xmlns:a16="http://schemas.microsoft.com/office/drawing/2014/main" id="{D1099531-D17E-46E5-828F-4B5ACC9F284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262" name="AutoShape 133">
          <a:extLst>
            <a:ext uri="{FF2B5EF4-FFF2-40B4-BE49-F238E27FC236}">
              <a16:creationId xmlns:a16="http://schemas.microsoft.com/office/drawing/2014/main" id="{C75E4B62-9CCD-4931-A49A-883AC1FA3C8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263" name="AutoShape 133">
          <a:extLst>
            <a:ext uri="{FF2B5EF4-FFF2-40B4-BE49-F238E27FC236}">
              <a16:creationId xmlns:a16="http://schemas.microsoft.com/office/drawing/2014/main" id="{2132D05F-7927-497A-BF89-416064B8FFA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264" name="AutoShape 133">
          <a:extLst>
            <a:ext uri="{FF2B5EF4-FFF2-40B4-BE49-F238E27FC236}">
              <a16:creationId xmlns:a16="http://schemas.microsoft.com/office/drawing/2014/main" id="{AACFC219-8E80-4D7F-82AB-D89400B00C7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265" name="AutoShape 133">
          <a:extLst>
            <a:ext uri="{FF2B5EF4-FFF2-40B4-BE49-F238E27FC236}">
              <a16:creationId xmlns:a16="http://schemas.microsoft.com/office/drawing/2014/main" id="{F2796658-AEDD-45E3-8CAF-82A852BBC9E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266" name="AutoShape 133">
          <a:extLst>
            <a:ext uri="{FF2B5EF4-FFF2-40B4-BE49-F238E27FC236}">
              <a16:creationId xmlns:a16="http://schemas.microsoft.com/office/drawing/2014/main" id="{4CF2720A-8F29-40C6-98DF-EB6F850BB4B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267" name="AutoShape 133">
          <a:extLst>
            <a:ext uri="{FF2B5EF4-FFF2-40B4-BE49-F238E27FC236}">
              <a16:creationId xmlns:a16="http://schemas.microsoft.com/office/drawing/2014/main" id="{97746B88-9818-4B2B-96CC-80D4F35C208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268" name="AutoShape 133">
          <a:extLst>
            <a:ext uri="{FF2B5EF4-FFF2-40B4-BE49-F238E27FC236}">
              <a16:creationId xmlns:a16="http://schemas.microsoft.com/office/drawing/2014/main" id="{DF36B7CF-6E47-4492-947C-2E101EEE2D9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269" name="AutoShape 133">
          <a:extLst>
            <a:ext uri="{FF2B5EF4-FFF2-40B4-BE49-F238E27FC236}">
              <a16:creationId xmlns:a16="http://schemas.microsoft.com/office/drawing/2014/main" id="{D878CB72-248F-4D5B-9D63-5538F4034C7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270" name="AutoShape 133">
          <a:extLst>
            <a:ext uri="{FF2B5EF4-FFF2-40B4-BE49-F238E27FC236}">
              <a16:creationId xmlns:a16="http://schemas.microsoft.com/office/drawing/2014/main" id="{23787BF3-1C4F-4358-BFC0-71E8FCAB879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271" name="AutoShape 133">
          <a:extLst>
            <a:ext uri="{FF2B5EF4-FFF2-40B4-BE49-F238E27FC236}">
              <a16:creationId xmlns:a16="http://schemas.microsoft.com/office/drawing/2014/main" id="{2146B97A-C8B4-4387-BDC6-4CEA29DF71F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272" name="AutoShape 133">
          <a:extLst>
            <a:ext uri="{FF2B5EF4-FFF2-40B4-BE49-F238E27FC236}">
              <a16:creationId xmlns:a16="http://schemas.microsoft.com/office/drawing/2014/main" id="{2F655CC9-E452-4D1B-A467-95EF4567CF2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273" name="AutoShape 133">
          <a:extLst>
            <a:ext uri="{FF2B5EF4-FFF2-40B4-BE49-F238E27FC236}">
              <a16:creationId xmlns:a16="http://schemas.microsoft.com/office/drawing/2014/main" id="{5B2E43F4-6090-4CE7-BA07-28CD41C4B16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274" name="AutoShape 133">
          <a:extLst>
            <a:ext uri="{FF2B5EF4-FFF2-40B4-BE49-F238E27FC236}">
              <a16:creationId xmlns:a16="http://schemas.microsoft.com/office/drawing/2014/main" id="{FFBBB470-139F-43D7-8059-753F3C7CC27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275" name="AutoShape 133">
          <a:extLst>
            <a:ext uri="{FF2B5EF4-FFF2-40B4-BE49-F238E27FC236}">
              <a16:creationId xmlns:a16="http://schemas.microsoft.com/office/drawing/2014/main" id="{D6BBA81F-F454-4C87-8D81-FF30A2439AD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276" name="AutoShape 133">
          <a:extLst>
            <a:ext uri="{FF2B5EF4-FFF2-40B4-BE49-F238E27FC236}">
              <a16:creationId xmlns:a16="http://schemas.microsoft.com/office/drawing/2014/main" id="{7C301592-EBF1-4233-AA4C-D392835AB2C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277" name="AutoShape 133">
          <a:extLst>
            <a:ext uri="{FF2B5EF4-FFF2-40B4-BE49-F238E27FC236}">
              <a16:creationId xmlns:a16="http://schemas.microsoft.com/office/drawing/2014/main" id="{3D51ECF7-73CC-46EF-B623-61F79419EC7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278" name="AutoShape 133">
          <a:extLst>
            <a:ext uri="{FF2B5EF4-FFF2-40B4-BE49-F238E27FC236}">
              <a16:creationId xmlns:a16="http://schemas.microsoft.com/office/drawing/2014/main" id="{08750958-AE05-4088-9DF8-2DEDAAC4A0D4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279" name="AutoShape 133">
          <a:extLst>
            <a:ext uri="{FF2B5EF4-FFF2-40B4-BE49-F238E27FC236}">
              <a16:creationId xmlns:a16="http://schemas.microsoft.com/office/drawing/2014/main" id="{2AB68D28-FFAD-47C0-B3B0-4A9EFBB7711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280" name="AutoShape 133">
          <a:extLst>
            <a:ext uri="{FF2B5EF4-FFF2-40B4-BE49-F238E27FC236}">
              <a16:creationId xmlns:a16="http://schemas.microsoft.com/office/drawing/2014/main" id="{8C93245C-AD8D-401B-BF1B-C098CA57783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281" name="AutoShape 133">
          <a:extLst>
            <a:ext uri="{FF2B5EF4-FFF2-40B4-BE49-F238E27FC236}">
              <a16:creationId xmlns:a16="http://schemas.microsoft.com/office/drawing/2014/main" id="{C8F739D5-9DD3-4215-81FE-4ADC6888023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282" name="AutoShape 133">
          <a:extLst>
            <a:ext uri="{FF2B5EF4-FFF2-40B4-BE49-F238E27FC236}">
              <a16:creationId xmlns:a16="http://schemas.microsoft.com/office/drawing/2014/main" id="{A4CFB890-559B-47C2-8DC5-6E65FBD8E70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283" name="AutoShape 133">
          <a:extLst>
            <a:ext uri="{FF2B5EF4-FFF2-40B4-BE49-F238E27FC236}">
              <a16:creationId xmlns:a16="http://schemas.microsoft.com/office/drawing/2014/main" id="{3E8FC5AC-6D92-4464-A74A-FCE9ECBA2F2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284" name="AutoShape 133">
          <a:extLst>
            <a:ext uri="{FF2B5EF4-FFF2-40B4-BE49-F238E27FC236}">
              <a16:creationId xmlns:a16="http://schemas.microsoft.com/office/drawing/2014/main" id="{07F25657-9D76-4F48-9ACE-64972B2C1BB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285" name="AutoShape 133">
          <a:extLst>
            <a:ext uri="{FF2B5EF4-FFF2-40B4-BE49-F238E27FC236}">
              <a16:creationId xmlns:a16="http://schemas.microsoft.com/office/drawing/2014/main" id="{90EF3CC4-3100-4B14-B7A9-A3018E13C5E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286" name="AutoShape 133">
          <a:extLst>
            <a:ext uri="{FF2B5EF4-FFF2-40B4-BE49-F238E27FC236}">
              <a16:creationId xmlns:a16="http://schemas.microsoft.com/office/drawing/2014/main" id="{7AC8CFDD-E163-48CA-B802-A5AAA2B84B7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287" name="AutoShape 133">
          <a:extLst>
            <a:ext uri="{FF2B5EF4-FFF2-40B4-BE49-F238E27FC236}">
              <a16:creationId xmlns:a16="http://schemas.microsoft.com/office/drawing/2014/main" id="{63CC7281-765F-486A-BE57-A6846812AE3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288" name="AutoShape 133">
          <a:extLst>
            <a:ext uri="{FF2B5EF4-FFF2-40B4-BE49-F238E27FC236}">
              <a16:creationId xmlns:a16="http://schemas.microsoft.com/office/drawing/2014/main" id="{4AFABAAF-2C18-4E59-9644-FFACE8FD378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289" name="AutoShape 133">
          <a:extLst>
            <a:ext uri="{FF2B5EF4-FFF2-40B4-BE49-F238E27FC236}">
              <a16:creationId xmlns:a16="http://schemas.microsoft.com/office/drawing/2014/main" id="{CC79B0B2-8468-4971-AF0C-B8D07D6F8EB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290" name="AutoShape 133">
          <a:extLst>
            <a:ext uri="{FF2B5EF4-FFF2-40B4-BE49-F238E27FC236}">
              <a16:creationId xmlns:a16="http://schemas.microsoft.com/office/drawing/2014/main" id="{7AB751B7-B84E-4807-A7DA-2200B3B141D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291" name="AutoShape 133">
          <a:extLst>
            <a:ext uri="{FF2B5EF4-FFF2-40B4-BE49-F238E27FC236}">
              <a16:creationId xmlns:a16="http://schemas.microsoft.com/office/drawing/2014/main" id="{604E69B3-B12D-4D69-A3C6-BCFF70631CE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292" name="AutoShape 133">
          <a:extLst>
            <a:ext uri="{FF2B5EF4-FFF2-40B4-BE49-F238E27FC236}">
              <a16:creationId xmlns:a16="http://schemas.microsoft.com/office/drawing/2014/main" id="{FE68482B-1C9D-423F-8A47-8867D05F64E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293" name="AutoShape 133">
          <a:extLst>
            <a:ext uri="{FF2B5EF4-FFF2-40B4-BE49-F238E27FC236}">
              <a16:creationId xmlns:a16="http://schemas.microsoft.com/office/drawing/2014/main" id="{B3C8EB5F-E9E4-4A91-8188-D58C5D8D309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294" name="AutoShape 133">
          <a:extLst>
            <a:ext uri="{FF2B5EF4-FFF2-40B4-BE49-F238E27FC236}">
              <a16:creationId xmlns:a16="http://schemas.microsoft.com/office/drawing/2014/main" id="{D9D40E48-DC74-49BD-ACAC-D8DC95E6E9F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295" name="AutoShape 133">
          <a:extLst>
            <a:ext uri="{FF2B5EF4-FFF2-40B4-BE49-F238E27FC236}">
              <a16:creationId xmlns:a16="http://schemas.microsoft.com/office/drawing/2014/main" id="{5E44EB32-A167-4504-91CD-9A90614F056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296" name="AutoShape 133">
          <a:extLst>
            <a:ext uri="{FF2B5EF4-FFF2-40B4-BE49-F238E27FC236}">
              <a16:creationId xmlns:a16="http://schemas.microsoft.com/office/drawing/2014/main" id="{24E317CD-B0F8-4416-B3DE-80CEEA155FBD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297" name="AutoShape 133">
          <a:extLst>
            <a:ext uri="{FF2B5EF4-FFF2-40B4-BE49-F238E27FC236}">
              <a16:creationId xmlns:a16="http://schemas.microsoft.com/office/drawing/2014/main" id="{2AD15AA5-4152-44B9-BAD4-4BBD0F5F4A3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298" name="AutoShape 133">
          <a:extLst>
            <a:ext uri="{FF2B5EF4-FFF2-40B4-BE49-F238E27FC236}">
              <a16:creationId xmlns:a16="http://schemas.microsoft.com/office/drawing/2014/main" id="{DBA4EB5E-90CB-4DA5-B938-5E44A7888EF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299" name="AutoShape 133">
          <a:extLst>
            <a:ext uri="{FF2B5EF4-FFF2-40B4-BE49-F238E27FC236}">
              <a16:creationId xmlns:a16="http://schemas.microsoft.com/office/drawing/2014/main" id="{D07D75E3-1856-4F4D-8390-A1DF5EA8146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300" name="AutoShape 133">
          <a:extLst>
            <a:ext uri="{FF2B5EF4-FFF2-40B4-BE49-F238E27FC236}">
              <a16:creationId xmlns:a16="http://schemas.microsoft.com/office/drawing/2014/main" id="{063678CD-AF40-4C92-AADD-BC20D616DDF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301" name="AutoShape 133">
          <a:extLst>
            <a:ext uri="{FF2B5EF4-FFF2-40B4-BE49-F238E27FC236}">
              <a16:creationId xmlns:a16="http://schemas.microsoft.com/office/drawing/2014/main" id="{3CF5453D-CF32-4D2C-AA57-6100EFC8324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302" name="AutoShape 133">
          <a:extLst>
            <a:ext uri="{FF2B5EF4-FFF2-40B4-BE49-F238E27FC236}">
              <a16:creationId xmlns:a16="http://schemas.microsoft.com/office/drawing/2014/main" id="{8C0D4DD4-4F19-497F-A268-62CF58D9526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303" name="AutoShape 133">
          <a:extLst>
            <a:ext uri="{FF2B5EF4-FFF2-40B4-BE49-F238E27FC236}">
              <a16:creationId xmlns:a16="http://schemas.microsoft.com/office/drawing/2014/main" id="{484E871C-8D5F-4166-A617-BBE76EFBACD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304" name="AutoShape 133">
          <a:extLst>
            <a:ext uri="{FF2B5EF4-FFF2-40B4-BE49-F238E27FC236}">
              <a16:creationId xmlns:a16="http://schemas.microsoft.com/office/drawing/2014/main" id="{4B4DFDA6-581E-4080-A34E-8E3A0675687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305" name="AutoShape 133">
          <a:extLst>
            <a:ext uri="{FF2B5EF4-FFF2-40B4-BE49-F238E27FC236}">
              <a16:creationId xmlns:a16="http://schemas.microsoft.com/office/drawing/2014/main" id="{BC96FFF0-DCAD-4F73-A51C-D59B444CE70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306" name="AutoShape 133">
          <a:extLst>
            <a:ext uri="{FF2B5EF4-FFF2-40B4-BE49-F238E27FC236}">
              <a16:creationId xmlns:a16="http://schemas.microsoft.com/office/drawing/2014/main" id="{9AFF6A05-B206-4BC4-8F41-7DD8EABA669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307" name="AutoShape 133">
          <a:extLst>
            <a:ext uri="{FF2B5EF4-FFF2-40B4-BE49-F238E27FC236}">
              <a16:creationId xmlns:a16="http://schemas.microsoft.com/office/drawing/2014/main" id="{2BEF60F4-1F3C-4273-A72B-508D983D677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308" name="AutoShape 133">
          <a:extLst>
            <a:ext uri="{FF2B5EF4-FFF2-40B4-BE49-F238E27FC236}">
              <a16:creationId xmlns:a16="http://schemas.microsoft.com/office/drawing/2014/main" id="{21642B15-0594-4EC1-80C8-F5BEC25E868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309" name="AutoShape 133">
          <a:extLst>
            <a:ext uri="{FF2B5EF4-FFF2-40B4-BE49-F238E27FC236}">
              <a16:creationId xmlns:a16="http://schemas.microsoft.com/office/drawing/2014/main" id="{6ACEDF3B-1582-495A-A88E-BB9AD3AA90E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310" name="AutoShape 133">
          <a:extLst>
            <a:ext uri="{FF2B5EF4-FFF2-40B4-BE49-F238E27FC236}">
              <a16:creationId xmlns:a16="http://schemas.microsoft.com/office/drawing/2014/main" id="{272056F9-F431-4044-8DA7-596F510BB02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311" name="AutoShape 133">
          <a:extLst>
            <a:ext uri="{FF2B5EF4-FFF2-40B4-BE49-F238E27FC236}">
              <a16:creationId xmlns:a16="http://schemas.microsoft.com/office/drawing/2014/main" id="{250C0029-131E-4D47-BDEF-A0F64AAA711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312" name="AutoShape 133">
          <a:extLst>
            <a:ext uri="{FF2B5EF4-FFF2-40B4-BE49-F238E27FC236}">
              <a16:creationId xmlns:a16="http://schemas.microsoft.com/office/drawing/2014/main" id="{97C4D256-0009-4AEC-B96F-39640B0565D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532342</xdr:colOff>
      <xdr:row>5</xdr:row>
      <xdr:rowOff>142875</xdr:rowOff>
    </xdr:from>
    <xdr:ext cx="1125930" cy="1143"/>
    <xdr:sp macro="" textlink="">
      <xdr:nvSpPr>
        <xdr:cNvPr id="313" name="AutoShape 133">
          <a:extLst>
            <a:ext uri="{FF2B5EF4-FFF2-40B4-BE49-F238E27FC236}">
              <a16:creationId xmlns:a16="http://schemas.microsoft.com/office/drawing/2014/main" id="{9B982B23-B79A-4CC3-9C5B-D935FFBBF6BC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314" name="AutoShape 133">
          <a:extLst>
            <a:ext uri="{FF2B5EF4-FFF2-40B4-BE49-F238E27FC236}">
              <a16:creationId xmlns:a16="http://schemas.microsoft.com/office/drawing/2014/main" id="{5A3BA983-9AD2-4068-A6D3-5F5B8E520DD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315" name="AutoShape 133">
          <a:extLst>
            <a:ext uri="{FF2B5EF4-FFF2-40B4-BE49-F238E27FC236}">
              <a16:creationId xmlns:a16="http://schemas.microsoft.com/office/drawing/2014/main" id="{663C0E47-9EC2-4CC6-8B2B-50CF5074644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316" name="AutoShape 133">
          <a:extLst>
            <a:ext uri="{FF2B5EF4-FFF2-40B4-BE49-F238E27FC236}">
              <a16:creationId xmlns:a16="http://schemas.microsoft.com/office/drawing/2014/main" id="{6EE04527-6100-404F-B371-39D324277B6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317" name="AutoShape 133">
          <a:extLst>
            <a:ext uri="{FF2B5EF4-FFF2-40B4-BE49-F238E27FC236}">
              <a16:creationId xmlns:a16="http://schemas.microsoft.com/office/drawing/2014/main" id="{EE27FA6C-6110-47BA-BABF-9E21FD18E09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318" name="AutoShape 133">
          <a:extLst>
            <a:ext uri="{FF2B5EF4-FFF2-40B4-BE49-F238E27FC236}">
              <a16:creationId xmlns:a16="http://schemas.microsoft.com/office/drawing/2014/main" id="{95D9E338-E0B6-4880-906B-9E1349D0ED1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319" name="AutoShape 133">
          <a:extLst>
            <a:ext uri="{FF2B5EF4-FFF2-40B4-BE49-F238E27FC236}">
              <a16:creationId xmlns:a16="http://schemas.microsoft.com/office/drawing/2014/main" id="{257318C6-0A8F-4BF0-AB26-D2D4ADC80F0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320" name="AutoShape 133">
          <a:extLst>
            <a:ext uri="{FF2B5EF4-FFF2-40B4-BE49-F238E27FC236}">
              <a16:creationId xmlns:a16="http://schemas.microsoft.com/office/drawing/2014/main" id="{D77B6F41-25DA-4771-B30E-9F6514E2AC3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321" name="AutoShape 133">
          <a:extLst>
            <a:ext uri="{FF2B5EF4-FFF2-40B4-BE49-F238E27FC236}">
              <a16:creationId xmlns:a16="http://schemas.microsoft.com/office/drawing/2014/main" id="{74C03AF5-36A3-489C-A8BD-E0FBDF124A9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322" name="AutoShape 133">
          <a:extLst>
            <a:ext uri="{FF2B5EF4-FFF2-40B4-BE49-F238E27FC236}">
              <a16:creationId xmlns:a16="http://schemas.microsoft.com/office/drawing/2014/main" id="{6C03798F-D12F-454E-8CC4-419B1FA7A70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323" name="AutoShape 133">
          <a:extLst>
            <a:ext uri="{FF2B5EF4-FFF2-40B4-BE49-F238E27FC236}">
              <a16:creationId xmlns:a16="http://schemas.microsoft.com/office/drawing/2014/main" id="{858F8B28-64E4-42B0-8E2B-241AD39BB0E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324" name="AutoShape 133">
          <a:extLst>
            <a:ext uri="{FF2B5EF4-FFF2-40B4-BE49-F238E27FC236}">
              <a16:creationId xmlns:a16="http://schemas.microsoft.com/office/drawing/2014/main" id="{BB8EAC28-93CE-4DF1-9E3E-BDFD64763DB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325" name="AutoShape 133">
          <a:extLst>
            <a:ext uri="{FF2B5EF4-FFF2-40B4-BE49-F238E27FC236}">
              <a16:creationId xmlns:a16="http://schemas.microsoft.com/office/drawing/2014/main" id="{383EEBF8-3147-4F10-B84D-DDB0892C9A8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326" name="AutoShape 133">
          <a:extLst>
            <a:ext uri="{FF2B5EF4-FFF2-40B4-BE49-F238E27FC236}">
              <a16:creationId xmlns:a16="http://schemas.microsoft.com/office/drawing/2014/main" id="{93AC1EDB-3370-49F8-A840-C3308FBEE4F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327" name="AutoShape 133">
          <a:extLst>
            <a:ext uri="{FF2B5EF4-FFF2-40B4-BE49-F238E27FC236}">
              <a16:creationId xmlns:a16="http://schemas.microsoft.com/office/drawing/2014/main" id="{5015285A-3B25-410F-83AA-39F33B6C322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328" name="AutoShape 133">
          <a:extLst>
            <a:ext uri="{FF2B5EF4-FFF2-40B4-BE49-F238E27FC236}">
              <a16:creationId xmlns:a16="http://schemas.microsoft.com/office/drawing/2014/main" id="{702355E0-2E26-4E27-9BC6-B46E11BFC86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329" name="AutoShape 133">
          <a:extLst>
            <a:ext uri="{FF2B5EF4-FFF2-40B4-BE49-F238E27FC236}">
              <a16:creationId xmlns:a16="http://schemas.microsoft.com/office/drawing/2014/main" id="{1A90E8D6-E80B-497A-B9CC-7D18A2BB996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330" name="AutoShape 133">
          <a:extLst>
            <a:ext uri="{FF2B5EF4-FFF2-40B4-BE49-F238E27FC236}">
              <a16:creationId xmlns:a16="http://schemas.microsoft.com/office/drawing/2014/main" id="{CB0834F3-DCAD-45E9-A3F0-BD7D3827EF2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331" name="AutoShape 133">
          <a:extLst>
            <a:ext uri="{FF2B5EF4-FFF2-40B4-BE49-F238E27FC236}">
              <a16:creationId xmlns:a16="http://schemas.microsoft.com/office/drawing/2014/main" id="{F7463764-508F-40BC-99D9-4FA73524DA45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332" name="AutoShape 133">
          <a:extLst>
            <a:ext uri="{FF2B5EF4-FFF2-40B4-BE49-F238E27FC236}">
              <a16:creationId xmlns:a16="http://schemas.microsoft.com/office/drawing/2014/main" id="{CAB5A7DD-E685-4685-91C1-F55191CCEEF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333" name="AutoShape 133">
          <a:extLst>
            <a:ext uri="{FF2B5EF4-FFF2-40B4-BE49-F238E27FC236}">
              <a16:creationId xmlns:a16="http://schemas.microsoft.com/office/drawing/2014/main" id="{0BBFD005-3888-4B69-A540-100DEC8A2D6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334" name="AutoShape 133">
          <a:extLst>
            <a:ext uri="{FF2B5EF4-FFF2-40B4-BE49-F238E27FC236}">
              <a16:creationId xmlns:a16="http://schemas.microsoft.com/office/drawing/2014/main" id="{F2591595-EB37-48C7-A417-13F7788E052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335" name="AutoShape 133">
          <a:extLst>
            <a:ext uri="{FF2B5EF4-FFF2-40B4-BE49-F238E27FC236}">
              <a16:creationId xmlns:a16="http://schemas.microsoft.com/office/drawing/2014/main" id="{DCD4F131-5247-4CBD-9BD7-58B99FBEF89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336" name="AutoShape 133">
          <a:extLst>
            <a:ext uri="{FF2B5EF4-FFF2-40B4-BE49-F238E27FC236}">
              <a16:creationId xmlns:a16="http://schemas.microsoft.com/office/drawing/2014/main" id="{8618A9B5-6EBF-492C-8998-50177067FB6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337" name="AutoShape 133">
          <a:extLst>
            <a:ext uri="{FF2B5EF4-FFF2-40B4-BE49-F238E27FC236}">
              <a16:creationId xmlns:a16="http://schemas.microsoft.com/office/drawing/2014/main" id="{2D12B5B0-C66B-47BF-953E-7F460A681F3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338" name="AutoShape 133">
          <a:extLst>
            <a:ext uri="{FF2B5EF4-FFF2-40B4-BE49-F238E27FC236}">
              <a16:creationId xmlns:a16="http://schemas.microsoft.com/office/drawing/2014/main" id="{0DD21C11-89BE-47D4-850F-1DC6490426B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339" name="AutoShape 133">
          <a:extLst>
            <a:ext uri="{FF2B5EF4-FFF2-40B4-BE49-F238E27FC236}">
              <a16:creationId xmlns:a16="http://schemas.microsoft.com/office/drawing/2014/main" id="{9785F400-B501-4E3C-B8D9-3B75BEC4244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340" name="AutoShape 133">
          <a:extLst>
            <a:ext uri="{FF2B5EF4-FFF2-40B4-BE49-F238E27FC236}">
              <a16:creationId xmlns:a16="http://schemas.microsoft.com/office/drawing/2014/main" id="{FFD9696F-E94E-4AB4-B04E-98E2E54AB4D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341" name="AutoShape 133">
          <a:extLst>
            <a:ext uri="{FF2B5EF4-FFF2-40B4-BE49-F238E27FC236}">
              <a16:creationId xmlns:a16="http://schemas.microsoft.com/office/drawing/2014/main" id="{3B80C6AD-0B00-490D-88B2-2EB7A7AD83B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342" name="AutoShape 133">
          <a:extLst>
            <a:ext uri="{FF2B5EF4-FFF2-40B4-BE49-F238E27FC236}">
              <a16:creationId xmlns:a16="http://schemas.microsoft.com/office/drawing/2014/main" id="{88B417A0-94FF-432B-B127-864D3BD6826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343" name="AutoShape 133">
          <a:extLst>
            <a:ext uri="{FF2B5EF4-FFF2-40B4-BE49-F238E27FC236}">
              <a16:creationId xmlns:a16="http://schemas.microsoft.com/office/drawing/2014/main" id="{500AA152-F23C-476D-81FD-7893CADD93D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344" name="AutoShape 133">
          <a:extLst>
            <a:ext uri="{FF2B5EF4-FFF2-40B4-BE49-F238E27FC236}">
              <a16:creationId xmlns:a16="http://schemas.microsoft.com/office/drawing/2014/main" id="{0EFB0455-93F9-468B-80FB-2DC3E50ABFB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345" name="AutoShape 133">
          <a:extLst>
            <a:ext uri="{FF2B5EF4-FFF2-40B4-BE49-F238E27FC236}">
              <a16:creationId xmlns:a16="http://schemas.microsoft.com/office/drawing/2014/main" id="{92BEE156-2EF5-4D7B-B8C0-09180F28DA0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346" name="AutoShape 133">
          <a:extLst>
            <a:ext uri="{FF2B5EF4-FFF2-40B4-BE49-F238E27FC236}">
              <a16:creationId xmlns:a16="http://schemas.microsoft.com/office/drawing/2014/main" id="{F37A373B-0D8D-47C7-8F14-63D909BC5F9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347" name="AutoShape 133">
          <a:extLst>
            <a:ext uri="{FF2B5EF4-FFF2-40B4-BE49-F238E27FC236}">
              <a16:creationId xmlns:a16="http://schemas.microsoft.com/office/drawing/2014/main" id="{83E33022-2CB5-4CE7-AE6E-6A9FF92BEE0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532342</xdr:colOff>
      <xdr:row>5</xdr:row>
      <xdr:rowOff>142875</xdr:rowOff>
    </xdr:from>
    <xdr:ext cx="1125930" cy="1143"/>
    <xdr:sp macro="" textlink="">
      <xdr:nvSpPr>
        <xdr:cNvPr id="348" name="AutoShape 133">
          <a:extLst>
            <a:ext uri="{FF2B5EF4-FFF2-40B4-BE49-F238E27FC236}">
              <a16:creationId xmlns:a16="http://schemas.microsoft.com/office/drawing/2014/main" id="{F5B62996-E387-48A5-9E35-0CCF7C93543B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349" name="AutoShape 133">
          <a:extLst>
            <a:ext uri="{FF2B5EF4-FFF2-40B4-BE49-F238E27FC236}">
              <a16:creationId xmlns:a16="http://schemas.microsoft.com/office/drawing/2014/main" id="{4AA53C20-9B3B-4899-90F0-0EECE6E164A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350" name="AutoShape 133">
          <a:extLst>
            <a:ext uri="{FF2B5EF4-FFF2-40B4-BE49-F238E27FC236}">
              <a16:creationId xmlns:a16="http://schemas.microsoft.com/office/drawing/2014/main" id="{2C2B51B1-75CF-4873-9052-66E49BF6AD7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351" name="AutoShape 133">
          <a:extLst>
            <a:ext uri="{FF2B5EF4-FFF2-40B4-BE49-F238E27FC236}">
              <a16:creationId xmlns:a16="http://schemas.microsoft.com/office/drawing/2014/main" id="{1622CFD5-12A7-4D8F-85AD-337A4E41F85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352" name="AutoShape 133">
          <a:extLst>
            <a:ext uri="{FF2B5EF4-FFF2-40B4-BE49-F238E27FC236}">
              <a16:creationId xmlns:a16="http://schemas.microsoft.com/office/drawing/2014/main" id="{C51DE75D-196A-4CE1-9658-E2A9D3B78AF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353" name="AutoShape 133">
          <a:extLst>
            <a:ext uri="{FF2B5EF4-FFF2-40B4-BE49-F238E27FC236}">
              <a16:creationId xmlns:a16="http://schemas.microsoft.com/office/drawing/2014/main" id="{2EE6A44C-F04E-49D7-83AD-FE803929B34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354" name="AutoShape 133">
          <a:extLst>
            <a:ext uri="{FF2B5EF4-FFF2-40B4-BE49-F238E27FC236}">
              <a16:creationId xmlns:a16="http://schemas.microsoft.com/office/drawing/2014/main" id="{863D866F-B40C-4115-BB46-EA493F74C92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355" name="AutoShape 133">
          <a:extLst>
            <a:ext uri="{FF2B5EF4-FFF2-40B4-BE49-F238E27FC236}">
              <a16:creationId xmlns:a16="http://schemas.microsoft.com/office/drawing/2014/main" id="{9EDDC64C-75AC-4FBF-851D-33CDE5927B3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356" name="AutoShape 133">
          <a:extLst>
            <a:ext uri="{FF2B5EF4-FFF2-40B4-BE49-F238E27FC236}">
              <a16:creationId xmlns:a16="http://schemas.microsoft.com/office/drawing/2014/main" id="{7FA3C938-449E-4000-8449-BA8B1472924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357" name="AutoShape 133">
          <a:extLst>
            <a:ext uri="{FF2B5EF4-FFF2-40B4-BE49-F238E27FC236}">
              <a16:creationId xmlns:a16="http://schemas.microsoft.com/office/drawing/2014/main" id="{EF214F3A-0E9A-40A7-A45F-FA2A1EDF316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358" name="AutoShape 133">
          <a:extLst>
            <a:ext uri="{FF2B5EF4-FFF2-40B4-BE49-F238E27FC236}">
              <a16:creationId xmlns:a16="http://schemas.microsoft.com/office/drawing/2014/main" id="{46CCC70C-6F63-4552-8863-DCB8F8ED1AC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359" name="AutoShape 133">
          <a:extLst>
            <a:ext uri="{FF2B5EF4-FFF2-40B4-BE49-F238E27FC236}">
              <a16:creationId xmlns:a16="http://schemas.microsoft.com/office/drawing/2014/main" id="{C6118ED4-7523-4116-B652-4AA5BFC5886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360" name="AutoShape 133">
          <a:extLst>
            <a:ext uri="{FF2B5EF4-FFF2-40B4-BE49-F238E27FC236}">
              <a16:creationId xmlns:a16="http://schemas.microsoft.com/office/drawing/2014/main" id="{04B228EE-1328-4660-BD7B-F70358A5D4E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361" name="AutoShape 133">
          <a:extLst>
            <a:ext uri="{FF2B5EF4-FFF2-40B4-BE49-F238E27FC236}">
              <a16:creationId xmlns:a16="http://schemas.microsoft.com/office/drawing/2014/main" id="{32BE7475-8AD2-4711-AD18-A6CEA659239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362" name="AutoShape 133">
          <a:extLst>
            <a:ext uri="{FF2B5EF4-FFF2-40B4-BE49-F238E27FC236}">
              <a16:creationId xmlns:a16="http://schemas.microsoft.com/office/drawing/2014/main" id="{AC552199-DFC9-4781-856D-B994431895D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363" name="AutoShape 133">
          <a:extLst>
            <a:ext uri="{FF2B5EF4-FFF2-40B4-BE49-F238E27FC236}">
              <a16:creationId xmlns:a16="http://schemas.microsoft.com/office/drawing/2014/main" id="{D2717431-281B-4017-BE3B-32242F73145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364" name="AutoShape 133">
          <a:extLst>
            <a:ext uri="{FF2B5EF4-FFF2-40B4-BE49-F238E27FC236}">
              <a16:creationId xmlns:a16="http://schemas.microsoft.com/office/drawing/2014/main" id="{9056DEFA-432D-4A09-882A-28D934ADB06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365" name="AutoShape 133">
          <a:extLst>
            <a:ext uri="{FF2B5EF4-FFF2-40B4-BE49-F238E27FC236}">
              <a16:creationId xmlns:a16="http://schemas.microsoft.com/office/drawing/2014/main" id="{974AE4DD-8044-42C2-B5D4-133CF5D074F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366" name="AutoShape 133">
          <a:extLst>
            <a:ext uri="{FF2B5EF4-FFF2-40B4-BE49-F238E27FC236}">
              <a16:creationId xmlns:a16="http://schemas.microsoft.com/office/drawing/2014/main" id="{6F8AC69A-47E0-4071-A850-625C8A0D073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367" name="AutoShape 133">
          <a:extLst>
            <a:ext uri="{FF2B5EF4-FFF2-40B4-BE49-F238E27FC236}">
              <a16:creationId xmlns:a16="http://schemas.microsoft.com/office/drawing/2014/main" id="{128FF3C4-EF41-4C9C-A1D9-E7BC74C7291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368" name="AutoShape 133">
          <a:extLst>
            <a:ext uri="{FF2B5EF4-FFF2-40B4-BE49-F238E27FC236}">
              <a16:creationId xmlns:a16="http://schemas.microsoft.com/office/drawing/2014/main" id="{25AA569C-6306-46D7-AE49-2487E35E017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369" name="AutoShape 133">
          <a:extLst>
            <a:ext uri="{FF2B5EF4-FFF2-40B4-BE49-F238E27FC236}">
              <a16:creationId xmlns:a16="http://schemas.microsoft.com/office/drawing/2014/main" id="{454917CC-9CCA-4A41-831E-594A9CAAF36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370" name="AutoShape 133">
          <a:extLst>
            <a:ext uri="{FF2B5EF4-FFF2-40B4-BE49-F238E27FC236}">
              <a16:creationId xmlns:a16="http://schemas.microsoft.com/office/drawing/2014/main" id="{3153C03D-0AAA-4D2D-9E4C-792D2107BB9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371" name="AutoShape 133">
          <a:extLst>
            <a:ext uri="{FF2B5EF4-FFF2-40B4-BE49-F238E27FC236}">
              <a16:creationId xmlns:a16="http://schemas.microsoft.com/office/drawing/2014/main" id="{8F1CBB55-8117-4D1C-B883-164C97A7927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372" name="AutoShape 133">
          <a:extLst>
            <a:ext uri="{FF2B5EF4-FFF2-40B4-BE49-F238E27FC236}">
              <a16:creationId xmlns:a16="http://schemas.microsoft.com/office/drawing/2014/main" id="{43F2281D-A857-4FE2-82BC-1DEC4221AC1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373" name="AutoShape 133">
          <a:extLst>
            <a:ext uri="{FF2B5EF4-FFF2-40B4-BE49-F238E27FC236}">
              <a16:creationId xmlns:a16="http://schemas.microsoft.com/office/drawing/2014/main" id="{7E5CBC7C-ED19-4098-8F5B-97E94B732AE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374" name="AutoShape 133">
          <a:extLst>
            <a:ext uri="{FF2B5EF4-FFF2-40B4-BE49-F238E27FC236}">
              <a16:creationId xmlns:a16="http://schemas.microsoft.com/office/drawing/2014/main" id="{BEF7075E-B0F8-4913-A137-179FB77B302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375" name="AutoShape 133">
          <a:extLst>
            <a:ext uri="{FF2B5EF4-FFF2-40B4-BE49-F238E27FC236}">
              <a16:creationId xmlns:a16="http://schemas.microsoft.com/office/drawing/2014/main" id="{4FEE730C-FF23-4E38-91D7-A22A28FAB5D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376" name="AutoShape 133">
          <a:extLst>
            <a:ext uri="{FF2B5EF4-FFF2-40B4-BE49-F238E27FC236}">
              <a16:creationId xmlns:a16="http://schemas.microsoft.com/office/drawing/2014/main" id="{B8DE824E-50F7-4AB9-9C54-BF6387B9E76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377" name="AutoShape 133">
          <a:extLst>
            <a:ext uri="{FF2B5EF4-FFF2-40B4-BE49-F238E27FC236}">
              <a16:creationId xmlns:a16="http://schemas.microsoft.com/office/drawing/2014/main" id="{1A5BE35B-1BF5-4B87-B99C-9AC0DE0A343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378" name="AutoShape 133">
          <a:extLst>
            <a:ext uri="{FF2B5EF4-FFF2-40B4-BE49-F238E27FC236}">
              <a16:creationId xmlns:a16="http://schemas.microsoft.com/office/drawing/2014/main" id="{4D3F44B3-A62D-43F8-849F-2AD514846DD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379" name="AutoShape 133">
          <a:extLst>
            <a:ext uri="{FF2B5EF4-FFF2-40B4-BE49-F238E27FC236}">
              <a16:creationId xmlns:a16="http://schemas.microsoft.com/office/drawing/2014/main" id="{3A1999B2-82E2-4495-86BB-4E62FF4E6AD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380" name="AutoShape 133">
          <a:extLst>
            <a:ext uri="{FF2B5EF4-FFF2-40B4-BE49-F238E27FC236}">
              <a16:creationId xmlns:a16="http://schemas.microsoft.com/office/drawing/2014/main" id="{3450483B-00F1-4FC0-8012-2C1B9307765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381" name="AutoShape 133">
          <a:extLst>
            <a:ext uri="{FF2B5EF4-FFF2-40B4-BE49-F238E27FC236}">
              <a16:creationId xmlns:a16="http://schemas.microsoft.com/office/drawing/2014/main" id="{F487A092-1181-4B2B-B360-AF61F990830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382" name="AutoShape 133">
          <a:extLst>
            <a:ext uri="{FF2B5EF4-FFF2-40B4-BE49-F238E27FC236}">
              <a16:creationId xmlns:a16="http://schemas.microsoft.com/office/drawing/2014/main" id="{8D7898A8-2B7C-4016-B001-5EF21136A80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383" name="AutoShape 133">
          <a:extLst>
            <a:ext uri="{FF2B5EF4-FFF2-40B4-BE49-F238E27FC236}">
              <a16:creationId xmlns:a16="http://schemas.microsoft.com/office/drawing/2014/main" id="{6F79DBBB-FF7C-43A2-BDBB-9BA464D8377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384" name="AutoShape 133">
          <a:extLst>
            <a:ext uri="{FF2B5EF4-FFF2-40B4-BE49-F238E27FC236}">
              <a16:creationId xmlns:a16="http://schemas.microsoft.com/office/drawing/2014/main" id="{E5B63896-CE5B-402C-AC7B-738198D1197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385" name="AutoShape 133">
          <a:extLst>
            <a:ext uri="{FF2B5EF4-FFF2-40B4-BE49-F238E27FC236}">
              <a16:creationId xmlns:a16="http://schemas.microsoft.com/office/drawing/2014/main" id="{38FE0813-EF5D-4A25-ABF1-1098E4E347B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386" name="AutoShape 133">
          <a:extLst>
            <a:ext uri="{FF2B5EF4-FFF2-40B4-BE49-F238E27FC236}">
              <a16:creationId xmlns:a16="http://schemas.microsoft.com/office/drawing/2014/main" id="{B41B015E-BF56-4ECF-931B-DA44BBFD68A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387" name="AutoShape 133">
          <a:extLst>
            <a:ext uri="{FF2B5EF4-FFF2-40B4-BE49-F238E27FC236}">
              <a16:creationId xmlns:a16="http://schemas.microsoft.com/office/drawing/2014/main" id="{0BC69466-F807-43F3-B095-E0D6928B4FF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388" name="AutoShape 133">
          <a:extLst>
            <a:ext uri="{FF2B5EF4-FFF2-40B4-BE49-F238E27FC236}">
              <a16:creationId xmlns:a16="http://schemas.microsoft.com/office/drawing/2014/main" id="{253B88E9-1C06-48F2-8624-5937C59C980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389" name="AutoShape 133">
          <a:extLst>
            <a:ext uri="{FF2B5EF4-FFF2-40B4-BE49-F238E27FC236}">
              <a16:creationId xmlns:a16="http://schemas.microsoft.com/office/drawing/2014/main" id="{8068C3B4-657C-43C5-AE9E-3E6601E6A7C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390" name="AutoShape 133">
          <a:extLst>
            <a:ext uri="{FF2B5EF4-FFF2-40B4-BE49-F238E27FC236}">
              <a16:creationId xmlns:a16="http://schemas.microsoft.com/office/drawing/2014/main" id="{2D930F10-8A70-4EA1-8BAF-AE98187844A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391" name="AutoShape 133">
          <a:extLst>
            <a:ext uri="{FF2B5EF4-FFF2-40B4-BE49-F238E27FC236}">
              <a16:creationId xmlns:a16="http://schemas.microsoft.com/office/drawing/2014/main" id="{4F7E1E61-F8CA-49AA-AD0A-3F1CA01835D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392" name="AutoShape 133">
          <a:extLst>
            <a:ext uri="{FF2B5EF4-FFF2-40B4-BE49-F238E27FC236}">
              <a16:creationId xmlns:a16="http://schemas.microsoft.com/office/drawing/2014/main" id="{037B40D8-876E-4238-84D8-5325A2B7C92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393" name="AutoShape 133">
          <a:extLst>
            <a:ext uri="{FF2B5EF4-FFF2-40B4-BE49-F238E27FC236}">
              <a16:creationId xmlns:a16="http://schemas.microsoft.com/office/drawing/2014/main" id="{D70082DA-30F9-4B93-AB56-2AC5DE9AD64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394" name="AutoShape 133">
          <a:extLst>
            <a:ext uri="{FF2B5EF4-FFF2-40B4-BE49-F238E27FC236}">
              <a16:creationId xmlns:a16="http://schemas.microsoft.com/office/drawing/2014/main" id="{5A45A092-9AE9-4752-9DD9-35662C5BDB37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395" name="AutoShape 133">
          <a:extLst>
            <a:ext uri="{FF2B5EF4-FFF2-40B4-BE49-F238E27FC236}">
              <a16:creationId xmlns:a16="http://schemas.microsoft.com/office/drawing/2014/main" id="{6BA4C11B-A30D-43D4-9064-C3948D85C6A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396" name="AutoShape 133">
          <a:extLst>
            <a:ext uri="{FF2B5EF4-FFF2-40B4-BE49-F238E27FC236}">
              <a16:creationId xmlns:a16="http://schemas.microsoft.com/office/drawing/2014/main" id="{17F24286-C34A-4086-8144-36D1B730270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397" name="AutoShape 133">
          <a:extLst>
            <a:ext uri="{FF2B5EF4-FFF2-40B4-BE49-F238E27FC236}">
              <a16:creationId xmlns:a16="http://schemas.microsoft.com/office/drawing/2014/main" id="{93200DC3-0748-4362-BDC0-CE77DF00777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398" name="AutoShape 133">
          <a:extLst>
            <a:ext uri="{FF2B5EF4-FFF2-40B4-BE49-F238E27FC236}">
              <a16:creationId xmlns:a16="http://schemas.microsoft.com/office/drawing/2014/main" id="{998C59F9-0CFF-41E9-81D8-1AF81497C69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399" name="AutoShape 133">
          <a:extLst>
            <a:ext uri="{FF2B5EF4-FFF2-40B4-BE49-F238E27FC236}">
              <a16:creationId xmlns:a16="http://schemas.microsoft.com/office/drawing/2014/main" id="{E3598246-CD0D-4FFB-916C-D0CEBB335CA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400" name="AutoShape 133">
          <a:extLst>
            <a:ext uri="{FF2B5EF4-FFF2-40B4-BE49-F238E27FC236}">
              <a16:creationId xmlns:a16="http://schemas.microsoft.com/office/drawing/2014/main" id="{FEF57F77-926C-42F4-BFC8-8B8E8196861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401" name="AutoShape 133">
          <a:extLst>
            <a:ext uri="{FF2B5EF4-FFF2-40B4-BE49-F238E27FC236}">
              <a16:creationId xmlns:a16="http://schemas.microsoft.com/office/drawing/2014/main" id="{B8E76022-C2AD-4D8E-91CD-F33937530E2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402" name="AutoShape 133">
          <a:extLst>
            <a:ext uri="{FF2B5EF4-FFF2-40B4-BE49-F238E27FC236}">
              <a16:creationId xmlns:a16="http://schemas.microsoft.com/office/drawing/2014/main" id="{7852D6B2-FFCF-43ED-8076-2CBA1648F6C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403" name="AutoShape 133">
          <a:extLst>
            <a:ext uri="{FF2B5EF4-FFF2-40B4-BE49-F238E27FC236}">
              <a16:creationId xmlns:a16="http://schemas.microsoft.com/office/drawing/2014/main" id="{B5EDFF0F-2401-4E96-A91B-47A9FFAB018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404" name="AutoShape 133">
          <a:extLst>
            <a:ext uri="{FF2B5EF4-FFF2-40B4-BE49-F238E27FC236}">
              <a16:creationId xmlns:a16="http://schemas.microsoft.com/office/drawing/2014/main" id="{AC49449E-ECAB-4DB7-B618-E880EA94B3D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405" name="AutoShape 133">
          <a:extLst>
            <a:ext uri="{FF2B5EF4-FFF2-40B4-BE49-F238E27FC236}">
              <a16:creationId xmlns:a16="http://schemas.microsoft.com/office/drawing/2014/main" id="{5AD9564D-7102-4BD3-9090-00E6E6C6AD6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406" name="AutoShape 133">
          <a:extLst>
            <a:ext uri="{FF2B5EF4-FFF2-40B4-BE49-F238E27FC236}">
              <a16:creationId xmlns:a16="http://schemas.microsoft.com/office/drawing/2014/main" id="{DDB25BCF-8919-4244-AA14-4C1B2860C42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407" name="AutoShape 133">
          <a:extLst>
            <a:ext uri="{FF2B5EF4-FFF2-40B4-BE49-F238E27FC236}">
              <a16:creationId xmlns:a16="http://schemas.microsoft.com/office/drawing/2014/main" id="{E43B05F7-C391-40D6-B967-A052FAA4B4E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408" name="AutoShape 133">
          <a:extLst>
            <a:ext uri="{FF2B5EF4-FFF2-40B4-BE49-F238E27FC236}">
              <a16:creationId xmlns:a16="http://schemas.microsoft.com/office/drawing/2014/main" id="{BA99F92B-8D09-478C-A69C-67E5FFB2404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409" name="AutoShape 133">
          <a:extLst>
            <a:ext uri="{FF2B5EF4-FFF2-40B4-BE49-F238E27FC236}">
              <a16:creationId xmlns:a16="http://schemas.microsoft.com/office/drawing/2014/main" id="{107256F2-CB79-4CDA-BCB9-72E93BE5D1C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410" name="AutoShape 133">
          <a:extLst>
            <a:ext uri="{FF2B5EF4-FFF2-40B4-BE49-F238E27FC236}">
              <a16:creationId xmlns:a16="http://schemas.microsoft.com/office/drawing/2014/main" id="{76B7D81D-A720-4A5E-99B2-FA75DD81AA1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411" name="AutoShape 133">
          <a:extLst>
            <a:ext uri="{FF2B5EF4-FFF2-40B4-BE49-F238E27FC236}">
              <a16:creationId xmlns:a16="http://schemas.microsoft.com/office/drawing/2014/main" id="{39EEA39B-048F-46DA-B28C-60436D630E5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412" name="AutoShape 133">
          <a:extLst>
            <a:ext uri="{FF2B5EF4-FFF2-40B4-BE49-F238E27FC236}">
              <a16:creationId xmlns:a16="http://schemas.microsoft.com/office/drawing/2014/main" id="{803C33EB-FE78-42C8-8475-FC3D9D652742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413" name="AutoShape 133">
          <a:extLst>
            <a:ext uri="{FF2B5EF4-FFF2-40B4-BE49-F238E27FC236}">
              <a16:creationId xmlns:a16="http://schemas.microsoft.com/office/drawing/2014/main" id="{2DBD8F27-FB69-4860-A7CF-73298A68F02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414" name="AutoShape 133">
          <a:extLst>
            <a:ext uri="{FF2B5EF4-FFF2-40B4-BE49-F238E27FC236}">
              <a16:creationId xmlns:a16="http://schemas.microsoft.com/office/drawing/2014/main" id="{79A965A2-0611-4AC7-9C50-32DE387A57E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415" name="AutoShape 133">
          <a:extLst>
            <a:ext uri="{FF2B5EF4-FFF2-40B4-BE49-F238E27FC236}">
              <a16:creationId xmlns:a16="http://schemas.microsoft.com/office/drawing/2014/main" id="{9BF25780-D345-433E-9DF4-CC83A2290F9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416" name="AutoShape 133">
          <a:extLst>
            <a:ext uri="{FF2B5EF4-FFF2-40B4-BE49-F238E27FC236}">
              <a16:creationId xmlns:a16="http://schemas.microsoft.com/office/drawing/2014/main" id="{21DF86AF-257D-4172-8239-31DE188F7CB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417" name="AutoShape 133">
          <a:extLst>
            <a:ext uri="{FF2B5EF4-FFF2-40B4-BE49-F238E27FC236}">
              <a16:creationId xmlns:a16="http://schemas.microsoft.com/office/drawing/2014/main" id="{42CE9B13-3526-4C7F-92E0-7BD9C51674B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418" name="AutoShape 133">
          <a:extLst>
            <a:ext uri="{FF2B5EF4-FFF2-40B4-BE49-F238E27FC236}">
              <a16:creationId xmlns:a16="http://schemas.microsoft.com/office/drawing/2014/main" id="{BB9960B2-A517-4645-904D-7E07A88F5AC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419" name="AutoShape 133">
          <a:extLst>
            <a:ext uri="{FF2B5EF4-FFF2-40B4-BE49-F238E27FC236}">
              <a16:creationId xmlns:a16="http://schemas.microsoft.com/office/drawing/2014/main" id="{E74A13B1-8421-4254-AA14-DCB82EAEE72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420" name="AutoShape 133">
          <a:extLst>
            <a:ext uri="{FF2B5EF4-FFF2-40B4-BE49-F238E27FC236}">
              <a16:creationId xmlns:a16="http://schemas.microsoft.com/office/drawing/2014/main" id="{0C54ACF3-7332-4B35-9AFE-417CE87CCA0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421" name="AutoShape 133">
          <a:extLst>
            <a:ext uri="{FF2B5EF4-FFF2-40B4-BE49-F238E27FC236}">
              <a16:creationId xmlns:a16="http://schemas.microsoft.com/office/drawing/2014/main" id="{580E9297-CAB3-4838-A387-0CFB7925AC9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422" name="AutoShape 133">
          <a:extLst>
            <a:ext uri="{FF2B5EF4-FFF2-40B4-BE49-F238E27FC236}">
              <a16:creationId xmlns:a16="http://schemas.microsoft.com/office/drawing/2014/main" id="{B7428B44-8A65-4988-90D1-E863CD02C95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423" name="AutoShape 133">
          <a:extLst>
            <a:ext uri="{FF2B5EF4-FFF2-40B4-BE49-F238E27FC236}">
              <a16:creationId xmlns:a16="http://schemas.microsoft.com/office/drawing/2014/main" id="{856019DC-8630-4D5E-8F76-58738AF30E0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424" name="AutoShape 133">
          <a:extLst>
            <a:ext uri="{FF2B5EF4-FFF2-40B4-BE49-F238E27FC236}">
              <a16:creationId xmlns:a16="http://schemas.microsoft.com/office/drawing/2014/main" id="{C97EAAFB-09BB-4026-9671-0F85E7F01A1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425" name="AutoShape 133">
          <a:extLst>
            <a:ext uri="{FF2B5EF4-FFF2-40B4-BE49-F238E27FC236}">
              <a16:creationId xmlns:a16="http://schemas.microsoft.com/office/drawing/2014/main" id="{E7093748-283E-4688-ABB1-ACAEBB7DA40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426" name="AutoShape 133">
          <a:extLst>
            <a:ext uri="{FF2B5EF4-FFF2-40B4-BE49-F238E27FC236}">
              <a16:creationId xmlns:a16="http://schemas.microsoft.com/office/drawing/2014/main" id="{D31C7BEF-BC58-4CB3-B4FB-E370DD35F33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427" name="AutoShape 133">
          <a:extLst>
            <a:ext uri="{FF2B5EF4-FFF2-40B4-BE49-F238E27FC236}">
              <a16:creationId xmlns:a16="http://schemas.microsoft.com/office/drawing/2014/main" id="{BCDC5BE2-BBA7-4875-951C-57675217D5E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428" name="AutoShape 133">
          <a:extLst>
            <a:ext uri="{FF2B5EF4-FFF2-40B4-BE49-F238E27FC236}">
              <a16:creationId xmlns:a16="http://schemas.microsoft.com/office/drawing/2014/main" id="{373DF4F9-C8AF-45AA-AF33-E17531360A9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532342</xdr:colOff>
      <xdr:row>5</xdr:row>
      <xdr:rowOff>142875</xdr:rowOff>
    </xdr:from>
    <xdr:ext cx="1125930" cy="1143"/>
    <xdr:sp macro="" textlink="">
      <xdr:nvSpPr>
        <xdr:cNvPr id="429" name="AutoShape 133">
          <a:extLst>
            <a:ext uri="{FF2B5EF4-FFF2-40B4-BE49-F238E27FC236}">
              <a16:creationId xmlns:a16="http://schemas.microsoft.com/office/drawing/2014/main" id="{2F8CF70D-793F-47C2-8A0A-18F8B194707E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430" name="AutoShape 133">
          <a:extLst>
            <a:ext uri="{FF2B5EF4-FFF2-40B4-BE49-F238E27FC236}">
              <a16:creationId xmlns:a16="http://schemas.microsoft.com/office/drawing/2014/main" id="{4E46985A-E9D5-413C-BE3F-3529A7D6E34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431" name="AutoShape 133">
          <a:extLst>
            <a:ext uri="{FF2B5EF4-FFF2-40B4-BE49-F238E27FC236}">
              <a16:creationId xmlns:a16="http://schemas.microsoft.com/office/drawing/2014/main" id="{730D9EA9-2EF8-4574-9BAC-C7342BA86B6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432" name="AutoShape 133">
          <a:extLst>
            <a:ext uri="{FF2B5EF4-FFF2-40B4-BE49-F238E27FC236}">
              <a16:creationId xmlns:a16="http://schemas.microsoft.com/office/drawing/2014/main" id="{7C69C010-EB43-473B-B93C-A8E1CFB5F13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433" name="AutoShape 133">
          <a:extLst>
            <a:ext uri="{FF2B5EF4-FFF2-40B4-BE49-F238E27FC236}">
              <a16:creationId xmlns:a16="http://schemas.microsoft.com/office/drawing/2014/main" id="{08ECE8C1-AC81-446F-9A79-1928CE0D974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434" name="AutoShape 133">
          <a:extLst>
            <a:ext uri="{FF2B5EF4-FFF2-40B4-BE49-F238E27FC236}">
              <a16:creationId xmlns:a16="http://schemas.microsoft.com/office/drawing/2014/main" id="{7B301806-A7A3-45B0-B8B1-9BDD7A1C4CE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435" name="AutoShape 133">
          <a:extLst>
            <a:ext uri="{FF2B5EF4-FFF2-40B4-BE49-F238E27FC236}">
              <a16:creationId xmlns:a16="http://schemas.microsoft.com/office/drawing/2014/main" id="{AEDE38FB-63C5-403E-877D-1D7D79F237B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436" name="AutoShape 133">
          <a:extLst>
            <a:ext uri="{FF2B5EF4-FFF2-40B4-BE49-F238E27FC236}">
              <a16:creationId xmlns:a16="http://schemas.microsoft.com/office/drawing/2014/main" id="{AF700B3B-A42D-4197-B58E-A134742DDD5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437" name="AutoShape 133">
          <a:extLst>
            <a:ext uri="{FF2B5EF4-FFF2-40B4-BE49-F238E27FC236}">
              <a16:creationId xmlns:a16="http://schemas.microsoft.com/office/drawing/2014/main" id="{A6626BC7-A6F5-445B-A230-AFF640AC933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438" name="AutoShape 133">
          <a:extLst>
            <a:ext uri="{FF2B5EF4-FFF2-40B4-BE49-F238E27FC236}">
              <a16:creationId xmlns:a16="http://schemas.microsoft.com/office/drawing/2014/main" id="{78A1E400-0C58-4E7C-9F26-206F737DD15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439" name="AutoShape 133">
          <a:extLst>
            <a:ext uri="{FF2B5EF4-FFF2-40B4-BE49-F238E27FC236}">
              <a16:creationId xmlns:a16="http://schemas.microsoft.com/office/drawing/2014/main" id="{3625BF82-F0E3-4CC5-B676-CC8BE31D78E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440" name="AutoShape 133">
          <a:extLst>
            <a:ext uri="{FF2B5EF4-FFF2-40B4-BE49-F238E27FC236}">
              <a16:creationId xmlns:a16="http://schemas.microsoft.com/office/drawing/2014/main" id="{3A5FBC48-820C-4291-8DE9-804364F313C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441" name="AutoShape 133">
          <a:extLst>
            <a:ext uri="{FF2B5EF4-FFF2-40B4-BE49-F238E27FC236}">
              <a16:creationId xmlns:a16="http://schemas.microsoft.com/office/drawing/2014/main" id="{4FC4C287-4350-4227-B1D2-E29CCB18CFA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442" name="AutoShape 133">
          <a:extLst>
            <a:ext uri="{FF2B5EF4-FFF2-40B4-BE49-F238E27FC236}">
              <a16:creationId xmlns:a16="http://schemas.microsoft.com/office/drawing/2014/main" id="{8053C90E-DCB3-44F6-8E95-5C70CEE45E9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443" name="AutoShape 133">
          <a:extLst>
            <a:ext uri="{FF2B5EF4-FFF2-40B4-BE49-F238E27FC236}">
              <a16:creationId xmlns:a16="http://schemas.microsoft.com/office/drawing/2014/main" id="{75A72EE0-55B2-4A90-AA6A-51523C42B29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444" name="AutoShape 133">
          <a:extLst>
            <a:ext uri="{FF2B5EF4-FFF2-40B4-BE49-F238E27FC236}">
              <a16:creationId xmlns:a16="http://schemas.microsoft.com/office/drawing/2014/main" id="{0E60E81B-C8EC-4344-BC58-02C263344A8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445" name="AutoShape 133">
          <a:extLst>
            <a:ext uri="{FF2B5EF4-FFF2-40B4-BE49-F238E27FC236}">
              <a16:creationId xmlns:a16="http://schemas.microsoft.com/office/drawing/2014/main" id="{B36800AE-4496-46B4-9814-F24EF183282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446" name="AutoShape 133">
          <a:extLst>
            <a:ext uri="{FF2B5EF4-FFF2-40B4-BE49-F238E27FC236}">
              <a16:creationId xmlns:a16="http://schemas.microsoft.com/office/drawing/2014/main" id="{E1D498AB-B01E-4D5E-885F-1ABDC53644A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447" name="AutoShape 133">
          <a:extLst>
            <a:ext uri="{FF2B5EF4-FFF2-40B4-BE49-F238E27FC236}">
              <a16:creationId xmlns:a16="http://schemas.microsoft.com/office/drawing/2014/main" id="{5112E775-4276-4250-A9A0-FD4F3CA4279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448" name="AutoShape 133">
          <a:extLst>
            <a:ext uri="{FF2B5EF4-FFF2-40B4-BE49-F238E27FC236}">
              <a16:creationId xmlns:a16="http://schemas.microsoft.com/office/drawing/2014/main" id="{2253215F-9718-4881-AE6B-3F52C1637DB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449" name="AutoShape 133">
          <a:extLst>
            <a:ext uri="{FF2B5EF4-FFF2-40B4-BE49-F238E27FC236}">
              <a16:creationId xmlns:a16="http://schemas.microsoft.com/office/drawing/2014/main" id="{76014653-8354-4153-BF41-1E89F6500DD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450" name="AutoShape 133">
          <a:extLst>
            <a:ext uri="{FF2B5EF4-FFF2-40B4-BE49-F238E27FC236}">
              <a16:creationId xmlns:a16="http://schemas.microsoft.com/office/drawing/2014/main" id="{A5A03645-B110-4284-AEDA-D5F89393A31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451" name="AutoShape 133">
          <a:extLst>
            <a:ext uri="{FF2B5EF4-FFF2-40B4-BE49-F238E27FC236}">
              <a16:creationId xmlns:a16="http://schemas.microsoft.com/office/drawing/2014/main" id="{35626E94-BEFD-44D9-8C7A-4EEAC32B399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452" name="AutoShape 133">
          <a:extLst>
            <a:ext uri="{FF2B5EF4-FFF2-40B4-BE49-F238E27FC236}">
              <a16:creationId xmlns:a16="http://schemas.microsoft.com/office/drawing/2014/main" id="{C7AC02BA-2A38-484C-8446-6AD114351E5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453" name="AutoShape 133">
          <a:extLst>
            <a:ext uri="{FF2B5EF4-FFF2-40B4-BE49-F238E27FC236}">
              <a16:creationId xmlns:a16="http://schemas.microsoft.com/office/drawing/2014/main" id="{71A4856E-B2A6-4132-8B86-060CDA59439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454" name="AutoShape 133">
          <a:extLst>
            <a:ext uri="{FF2B5EF4-FFF2-40B4-BE49-F238E27FC236}">
              <a16:creationId xmlns:a16="http://schemas.microsoft.com/office/drawing/2014/main" id="{AF4B1541-1C2A-488B-9D29-3D7CA0D0722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455" name="AutoShape 133">
          <a:extLst>
            <a:ext uri="{FF2B5EF4-FFF2-40B4-BE49-F238E27FC236}">
              <a16:creationId xmlns:a16="http://schemas.microsoft.com/office/drawing/2014/main" id="{3DCCAC54-A217-414A-B1AC-DFBAD2659B5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456" name="AutoShape 133">
          <a:extLst>
            <a:ext uri="{FF2B5EF4-FFF2-40B4-BE49-F238E27FC236}">
              <a16:creationId xmlns:a16="http://schemas.microsoft.com/office/drawing/2014/main" id="{1B300A0C-3756-40F1-B7BE-065447502EE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457" name="AutoShape 133">
          <a:extLst>
            <a:ext uri="{FF2B5EF4-FFF2-40B4-BE49-F238E27FC236}">
              <a16:creationId xmlns:a16="http://schemas.microsoft.com/office/drawing/2014/main" id="{6BD2A268-BCE6-43EE-A253-B73E8DBB559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458" name="AutoShape 133">
          <a:extLst>
            <a:ext uri="{FF2B5EF4-FFF2-40B4-BE49-F238E27FC236}">
              <a16:creationId xmlns:a16="http://schemas.microsoft.com/office/drawing/2014/main" id="{092A0A2B-CD3F-480D-B115-14472406783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459" name="AutoShape 133">
          <a:extLst>
            <a:ext uri="{FF2B5EF4-FFF2-40B4-BE49-F238E27FC236}">
              <a16:creationId xmlns:a16="http://schemas.microsoft.com/office/drawing/2014/main" id="{AFD89DE1-FE0E-4B1A-9B98-01C83E96047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460" name="AutoShape 133">
          <a:extLst>
            <a:ext uri="{FF2B5EF4-FFF2-40B4-BE49-F238E27FC236}">
              <a16:creationId xmlns:a16="http://schemas.microsoft.com/office/drawing/2014/main" id="{0D46FFB8-5A03-41E2-9D87-2A479B56FEA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461" name="AutoShape 133">
          <a:extLst>
            <a:ext uri="{FF2B5EF4-FFF2-40B4-BE49-F238E27FC236}">
              <a16:creationId xmlns:a16="http://schemas.microsoft.com/office/drawing/2014/main" id="{1206E138-3E61-4E1C-B078-261ADE5A8332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462" name="AutoShape 133">
          <a:extLst>
            <a:ext uri="{FF2B5EF4-FFF2-40B4-BE49-F238E27FC236}">
              <a16:creationId xmlns:a16="http://schemas.microsoft.com/office/drawing/2014/main" id="{53C22F05-FD2D-4E96-A996-B3BA3204037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463" name="AutoShape 133">
          <a:extLst>
            <a:ext uri="{FF2B5EF4-FFF2-40B4-BE49-F238E27FC236}">
              <a16:creationId xmlns:a16="http://schemas.microsoft.com/office/drawing/2014/main" id="{72FB183F-FD2C-4A01-9277-42A9880AF82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464" name="AutoShape 133">
          <a:extLst>
            <a:ext uri="{FF2B5EF4-FFF2-40B4-BE49-F238E27FC236}">
              <a16:creationId xmlns:a16="http://schemas.microsoft.com/office/drawing/2014/main" id="{7424071F-314E-4531-860B-7B493448CDC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465" name="AutoShape 133">
          <a:extLst>
            <a:ext uri="{FF2B5EF4-FFF2-40B4-BE49-F238E27FC236}">
              <a16:creationId xmlns:a16="http://schemas.microsoft.com/office/drawing/2014/main" id="{334B14B9-5F0E-4E80-ABE4-FB0E6B3FB32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466" name="AutoShape 133">
          <a:extLst>
            <a:ext uri="{FF2B5EF4-FFF2-40B4-BE49-F238E27FC236}">
              <a16:creationId xmlns:a16="http://schemas.microsoft.com/office/drawing/2014/main" id="{2B5A598C-9A96-4429-9207-66D87581ED8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467" name="AutoShape 133">
          <a:extLst>
            <a:ext uri="{FF2B5EF4-FFF2-40B4-BE49-F238E27FC236}">
              <a16:creationId xmlns:a16="http://schemas.microsoft.com/office/drawing/2014/main" id="{A9640A19-676D-4781-B511-15444672A95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468" name="AutoShape 133">
          <a:extLst>
            <a:ext uri="{FF2B5EF4-FFF2-40B4-BE49-F238E27FC236}">
              <a16:creationId xmlns:a16="http://schemas.microsoft.com/office/drawing/2014/main" id="{6836C599-AED5-440D-B54D-6159417097F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469" name="AutoShape 133">
          <a:extLst>
            <a:ext uri="{FF2B5EF4-FFF2-40B4-BE49-F238E27FC236}">
              <a16:creationId xmlns:a16="http://schemas.microsoft.com/office/drawing/2014/main" id="{F81B6500-DBBC-415F-84F8-582B74FDCDC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470" name="AutoShape 133">
          <a:extLst>
            <a:ext uri="{FF2B5EF4-FFF2-40B4-BE49-F238E27FC236}">
              <a16:creationId xmlns:a16="http://schemas.microsoft.com/office/drawing/2014/main" id="{E9D6AE27-2782-495B-AA87-378ACC533C4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471" name="AutoShape 133">
          <a:extLst>
            <a:ext uri="{FF2B5EF4-FFF2-40B4-BE49-F238E27FC236}">
              <a16:creationId xmlns:a16="http://schemas.microsoft.com/office/drawing/2014/main" id="{550CF221-1FC3-43FF-AB1A-09639AF9397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472" name="AutoShape 133">
          <a:extLst>
            <a:ext uri="{FF2B5EF4-FFF2-40B4-BE49-F238E27FC236}">
              <a16:creationId xmlns:a16="http://schemas.microsoft.com/office/drawing/2014/main" id="{5DC4CC01-EBF5-4898-BED6-6CC8556D482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473" name="AutoShape 133">
          <a:extLst>
            <a:ext uri="{FF2B5EF4-FFF2-40B4-BE49-F238E27FC236}">
              <a16:creationId xmlns:a16="http://schemas.microsoft.com/office/drawing/2014/main" id="{ED6E1523-9960-40FC-8DF4-85E4BEA5C71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474" name="AutoShape 133">
          <a:extLst>
            <a:ext uri="{FF2B5EF4-FFF2-40B4-BE49-F238E27FC236}">
              <a16:creationId xmlns:a16="http://schemas.microsoft.com/office/drawing/2014/main" id="{9943AB4D-F35E-4840-94A7-CF723D80B6A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475" name="AutoShape 133">
          <a:extLst>
            <a:ext uri="{FF2B5EF4-FFF2-40B4-BE49-F238E27FC236}">
              <a16:creationId xmlns:a16="http://schemas.microsoft.com/office/drawing/2014/main" id="{80A4AF46-B94C-4E10-A289-3BF3B47B621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476" name="AutoShape 133">
          <a:extLst>
            <a:ext uri="{FF2B5EF4-FFF2-40B4-BE49-F238E27FC236}">
              <a16:creationId xmlns:a16="http://schemas.microsoft.com/office/drawing/2014/main" id="{328AD59B-C25B-4733-AF01-13B467882B1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477" name="AutoShape 133">
          <a:extLst>
            <a:ext uri="{FF2B5EF4-FFF2-40B4-BE49-F238E27FC236}">
              <a16:creationId xmlns:a16="http://schemas.microsoft.com/office/drawing/2014/main" id="{6483CCCE-C2EA-4A4F-8303-B2226C81E7A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478" name="AutoShape 133">
          <a:extLst>
            <a:ext uri="{FF2B5EF4-FFF2-40B4-BE49-F238E27FC236}">
              <a16:creationId xmlns:a16="http://schemas.microsoft.com/office/drawing/2014/main" id="{3F671917-C006-4644-95CA-7F6329184E3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479" name="AutoShape 133">
          <a:extLst>
            <a:ext uri="{FF2B5EF4-FFF2-40B4-BE49-F238E27FC236}">
              <a16:creationId xmlns:a16="http://schemas.microsoft.com/office/drawing/2014/main" id="{22FB6704-D6AE-4B87-AA3D-F7A9BC81D998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480" name="AutoShape 133">
          <a:extLst>
            <a:ext uri="{FF2B5EF4-FFF2-40B4-BE49-F238E27FC236}">
              <a16:creationId xmlns:a16="http://schemas.microsoft.com/office/drawing/2014/main" id="{FF5C6F41-34A5-4A16-81FB-C737955B2F3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481" name="AutoShape 133">
          <a:extLst>
            <a:ext uri="{FF2B5EF4-FFF2-40B4-BE49-F238E27FC236}">
              <a16:creationId xmlns:a16="http://schemas.microsoft.com/office/drawing/2014/main" id="{CCB4ABE9-3A89-4BF0-8E45-72C1BBF3E7A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482" name="AutoShape 133">
          <a:extLst>
            <a:ext uri="{FF2B5EF4-FFF2-40B4-BE49-F238E27FC236}">
              <a16:creationId xmlns:a16="http://schemas.microsoft.com/office/drawing/2014/main" id="{35FF8FA4-2046-4A4D-B99E-D1E35049CFB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483" name="AutoShape 133">
          <a:extLst>
            <a:ext uri="{FF2B5EF4-FFF2-40B4-BE49-F238E27FC236}">
              <a16:creationId xmlns:a16="http://schemas.microsoft.com/office/drawing/2014/main" id="{B2E663E8-0592-4DB4-8DEA-5731DECC170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484" name="AutoShape 133">
          <a:extLst>
            <a:ext uri="{FF2B5EF4-FFF2-40B4-BE49-F238E27FC236}">
              <a16:creationId xmlns:a16="http://schemas.microsoft.com/office/drawing/2014/main" id="{77A70660-B739-4FC3-B049-81E9505A9E4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485" name="AutoShape 133">
          <a:extLst>
            <a:ext uri="{FF2B5EF4-FFF2-40B4-BE49-F238E27FC236}">
              <a16:creationId xmlns:a16="http://schemas.microsoft.com/office/drawing/2014/main" id="{BC515807-B4CF-4890-BC84-AB975336523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486" name="AutoShape 133">
          <a:extLst>
            <a:ext uri="{FF2B5EF4-FFF2-40B4-BE49-F238E27FC236}">
              <a16:creationId xmlns:a16="http://schemas.microsoft.com/office/drawing/2014/main" id="{6ECE13B4-4883-40BD-8E21-39E06B26DA7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487" name="AutoShape 133">
          <a:extLst>
            <a:ext uri="{FF2B5EF4-FFF2-40B4-BE49-F238E27FC236}">
              <a16:creationId xmlns:a16="http://schemas.microsoft.com/office/drawing/2014/main" id="{919A3F27-6B30-4A50-8DDB-EEACC14F7F7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488" name="AutoShape 133">
          <a:extLst>
            <a:ext uri="{FF2B5EF4-FFF2-40B4-BE49-F238E27FC236}">
              <a16:creationId xmlns:a16="http://schemas.microsoft.com/office/drawing/2014/main" id="{9CA31B10-7559-4E9F-8279-1BBE31F12A7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489" name="AutoShape 133">
          <a:extLst>
            <a:ext uri="{FF2B5EF4-FFF2-40B4-BE49-F238E27FC236}">
              <a16:creationId xmlns:a16="http://schemas.microsoft.com/office/drawing/2014/main" id="{DDE76E20-8BA1-437A-9992-A5964D503B6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490" name="AutoShape 133">
          <a:extLst>
            <a:ext uri="{FF2B5EF4-FFF2-40B4-BE49-F238E27FC236}">
              <a16:creationId xmlns:a16="http://schemas.microsoft.com/office/drawing/2014/main" id="{DFDD7A67-87C6-4BF6-8CC6-441C432DE93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491" name="AutoShape 133">
          <a:extLst>
            <a:ext uri="{FF2B5EF4-FFF2-40B4-BE49-F238E27FC236}">
              <a16:creationId xmlns:a16="http://schemas.microsoft.com/office/drawing/2014/main" id="{4F61BCCB-CA99-4CF9-AFE5-A9584FB93F1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492" name="AutoShape 133">
          <a:extLst>
            <a:ext uri="{FF2B5EF4-FFF2-40B4-BE49-F238E27FC236}">
              <a16:creationId xmlns:a16="http://schemas.microsoft.com/office/drawing/2014/main" id="{7530DBAF-9384-4E8D-8500-ABDCC47DAB7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493" name="AutoShape 133">
          <a:extLst>
            <a:ext uri="{FF2B5EF4-FFF2-40B4-BE49-F238E27FC236}">
              <a16:creationId xmlns:a16="http://schemas.microsoft.com/office/drawing/2014/main" id="{4D4889E2-7206-4972-B647-93654B78019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494" name="AutoShape 133">
          <a:extLst>
            <a:ext uri="{FF2B5EF4-FFF2-40B4-BE49-F238E27FC236}">
              <a16:creationId xmlns:a16="http://schemas.microsoft.com/office/drawing/2014/main" id="{9D616771-3C44-44F8-9D7E-EDBAC08EDA1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495" name="AutoShape 133">
          <a:extLst>
            <a:ext uri="{FF2B5EF4-FFF2-40B4-BE49-F238E27FC236}">
              <a16:creationId xmlns:a16="http://schemas.microsoft.com/office/drawing/2014/main" id="{950DB44A-F21C-4359-B1A5-78F133FFC99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532342</xdr:colOff>
      <xdr:row>5</xdr:row>
      <xdr:rowOff>142875</xdr:rowOff>
    </xdr:from>
    <xdr:ext cx="1125930" cy="1143"/>
    <xdr:sp macro="" textlink="">
      <xdr:nvSpPr>
        <xdr:cNvPr id="496" name="AutoShape 133">
          <a:extLst>
            <a:ext uri="{FF2B5EF4-FFF2-40B4-BE49-F238E27FC236}">
              <a16:creationId xmlns:a16="http://schemas.microsoft.com/office/drawing/2014/main" id="{D55ECE58-68CE-436B-8E42-DB2D18CAEC16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497" name="AutoShape 133">
          <a:extLst>
            <a:ext uri="{FF2B5EF4-FFF2-40B4-BE49-F238E27FC236}">
              <a16:creationId xmlns:a16="http://schemas.microsoft.com/office/drawing/2014/main" id="{C6EBB448-DBE2-4598-A430-A319A35C1AF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498" name="AutoShape 133">
          <a:extLst>
            <a:ext uri="{FF2B5EF4-FFF2-40B4-BE49-F238E27FC236}">
              <a16:creationId xmlns:a16="http://schemas.microsoft.com/office/drawing/2014/main" id="{1A825FF0-924E-43B3-A29A-66E8B33072E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499" name="AutoShape 133">
          <a:extLst>
            <a:ext uri="{FF2B5EF4-FFF2-40B4-BE49-F238E27FC236}">
              <a16:creationId xmlns:a16="http://schemas.microsoft.com/office/drawing/2014/main" id="{2A8A86F3-D000-4D3A-8A83-28391294490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500" name="AutoShape 133">
          <a:extLst>
            <a:ext uri="{FF2B5EF4-FFF2-40B4-BE49-F238E27FC236}">
              <a16:creationId xmlns:a16="http://schemas.microsoft.com/office/drawing/2014/main" id="{E7C524A8-99DD-498E-98AC-91397AC57CD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501" name="AutoShape 133">
          <a:extLst>
            <a:ext uri="{FF2B5EF4-FFF2-40B4-BE49-F238E27FC236}">
              <a16:creationId xmlns:a16="http://schemas.microsoft.com/office/drawing/2014/main" id="{AE6FCF8D-86CA-42E2-9DA2-034BD6D6E11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502" name="AutoShape 133">
          <a:extLst>
            <a:ext uri="{FF2B5EF4-FFF2-40B4-BE49-F238E27FC236}">
              <a16:creationId xmlns:a16="http://schemas.microsoft.com/office/drawing/2014/main" id="{737BF714-E746-478E-A239-BB1636C1F4F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503" name="AutoShape 133">
          <a:extLst>
            <a:ext uri="{FF2B5EF4-FFF2-40B4-BE49-F238E27FC236}">
              <a16:creationId xmlns:a16="http://schemas.microsoft.com/office/drawing/2014/main" id="{D7B52BE7-F4F8-4686-BE93-A7DDE17343B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504" name="AutoShape 133">
          <a:extLst>
            <a:ext uri="{FF2B5EF4-FFF2-40B4-BE49-F238E27FC236}">
              <a16:creationId xmlns:a16="http://schemas.microsoft.com/office/drawing/2014/main" id="{25DBB62E-D315-4A7E-B097-811A83079CF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505" name="AutoShape 133">
          <a:extLst>
            <a:ext uri="{FF2B5EF4-FFF2-40B4-BE49-F238E27FC236}">
              <a16:creationId xmlns:a16="http://schemas.microsoft.com/office/drawing/2014/main" id="{60CFCDCD-82BA-4263-BA35-02DEBFBBA47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506" name="AutoShape 133">
          <a:extLst>
            <a:ext uri="{FF2B5EF4-FFF2-40B4-BE49-F238E27FC236}">
              <a16:creationId xmlns:a16="http://schemas.microsoft.com/office/drawing/2014/main" id="{9B6FCBBC-48BA-44BF-89D7-B61E485D4EB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507" name="AutoShape 133">
          <a:extLst>
            <a:ext uri="{FF2B5EF4-FFF2-40B4-BE49-F238E27FC236}">
              <a16:creationId xmlns:a16="http://schemas.microsoft.com/office/drawing/2014/main" id="{2C4C61DD-3064-4EFE-A9F9-8716268C8EA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508" name="AutoShape 133">
          <a:extLst>
            <a:ext uri="{FF2B5EF4-FFF2-40B4-BE49-F238E27FC236}">
              <a16:creationId xmlns:a16="http://schemas.microsoft.com/office/drawing/2014/main" id="{CF2714BC-2F00-4914-8512-DEC2A006ECA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509" name="AutoShape 133">
          <a:extLst>
            <a:ext uri="{FF2B5EF4-FFF2-40B4-BE49-F238E27FC236}">
              <a16:creationId xmlns:a16="http://schemas.microsoft.com/office/drawing/2014/main" id="{D07184CF-26D1-4A23-9B5F-4DBAC21D374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510" name="AutoShape 133">
          <a:extLst>
            <a:ext uri="{FF2B5EF4-FFF2-40B4-BE49-F238E27FC236}">
              <a16:creationId xmlns:a16="http://schemas.microsoft.com/office/drawing/2014/main" id="{6BE3F989-B0A9-4C30-A08D-0FB4A8EEA51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511" name="AutoShape 133">
          <a:extLst>
            <a:ext uri="{FF2B5EF4-FFF2-40B4-BE49-F238E27FC236}">
              <a16:creationId xmlns:a16="http://schemas.microsoft.com/office/drawing/2014/main" id="{242A7C96-FD5E-401E-8514-1E71F0A03C8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512" name="AutoShape 133">
          <a:extLst>
            <a:ext uri="{FF2B5EF4-FFF2-40B4-BE49-F238E27FC236}">
              <a16:creationId xmlns:a16="http://schemas.microsoft.com/office/drawing/2014/main" id="{89C6880B-FB6C-4BC2-A4E1-D525BF13DCD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513" name="AutoShape 133">
          <a:extLst>
            <a:ext uri="{FF2B5EF4-FFF2-40B4-BE49-F238E27FC236}">
              <a16:creationId xmlns:a16="http://schemas.microsoft.com/office/drawing/2014/main" id="{F7979966-A378-4B3C-8648-06F3CCE8C25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514" name="AutoShape 133">
          <a:extLst>
            <a:ext uri="{FF2B5EF4-FFF2-40B4-BE49-F238E27FC236}">
              <a16:creationId xmlns:a16="http://schemas.microsoft.com/office/drawing/2014/main" id="{88B517CD-1F22-4DCA-B726-6EF70F9FB6AE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515" name="AutoShape 133">
          <a:extLst>
            <a:ext uri="{FF2B5EF4-FFF2-40B4-BE49-F238E27FC236}">
              <a16:creationId xmlns:a16="http://schemas.microsoft.com/office/drawing/2014/main" id="{D9BF8FA4-D0FA-473F-AD78-208B814AD7A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516" name="AutoShape 133">
          <a:extLst>
            <a:ext uri="{FF2B5EF4-FFF2-40B4-BE49-F238E27FC236}">
              <a16:creationId xmlns:a16="http://schemas.microsoft.com/office/drawing/2014/main" id="{BDDC7E10-0F79-4BF0-9CAE-D9F62A9C098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517" name="AutoShape 133">
          <a:extLst>
            <a:ext uri="{FF2B5EF4-FFF2-40B4-BE49-F238E27FC236}">
              <a16:creationId xmlns:a16="http://schemas.microsoft.com/office/drawing/2014/main" id="{AC96DA6E-4A49-47F9-8294-B8C09B22A68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518" name="AutoShape 133">
          <a:extLst>
            <a:ext uri="{FF2B5EF4-FFF2-40B4-BE49-F238E27FC236}">
              <a16:creationId xmlns:a16="http://schemas.microsoft.com/office/drawing/2014/main" id="{694A8B61-088A-4EBB-8FEC-E0347C15201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519" name="AutoShape 133">
          <a:extLst>
            <a:ext uri="{FF2B5EF4-FFF2-40B4-BE49-F238E27FC236}">
              <a16:creationId xmlns:a16="http://schemas.microsoft.com/office/drawing/2014/main" id="{95C5D448-DCA7-4DA8-97F3-8578D4CED34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520" name="AutoShape 133">
          <a:extLst>
            <a:ext uri="{FF2B5EF4-FFF2-40B4-BE49-F238E27FC236}">
              <a16:creationId xmlns:a16="http://schemas.microsoft.com/office/drawing/2014/main" id="{7577800B-5944-42AE-971C-DBCD321CC85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521" name="AutoShape 133">
          <a:extLst>
            <a:ext uri="{FF2B5EF4-FFF2-40B4-BE49-F238E27FC236}">
              <a16:creationId xmlns:a16="http://schemas.microsoft.com/office/drawing/2014/main" id="{3B3B4641-1AAC-4215-9906-CE8EF8BBB30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522" name="AutoShape 133">
          <a:extLst>
            <a:ext uri="{FF2B5EF4-FFF2-40B4-BE49-F238E27FC236}">
              <a16:creationId xmlns:a16="http://schemas.microsoft.com/office/drawing/2014/main" id="{AED783B5-4C2B-43C6-BCA0-5E12BB987C0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523" name="AutoShape 133">
          <a:extLst>
            <a:ext uri="{FF2B5EF4-FFF2-40B4-BE49-F238E27FC236}">
              <a16:creationId xmlns:a16="http://schemas.microsoft.com/office/drawing/2014/main" id="{854EB7C5-8811-455A-9CA1-DD3C9D07D66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524" name="AutoShape 133">
          <a:extLst>
            <a:ext uri="{FF2B5EF4-FFF2-40B4-BE49-F238E27FC236}">
              <a16:creationId xmlns:a16="http://schemas.microsoft.com/office/drawing/2014/main" id="{3DA744C9-6A7D-4FCA-A4DE-8EED3EF54A7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525" name="AutoShape 133">
          <a:extLst>
            <a:ext uri="{FF2B5EF4-FFF2-40B4-BE49-F238E27FC236}">
              <a16:creationId xmlns:a16="http://schemas.microsoft.com/office/drawing/2014/main" id="{F2954AB1-26BC-4621-A73C-729807FBD5E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526" name="AutoShape 133">
          <a:extLst>
            <a:ext uri="{FF2B5EF4-FFF2-40B4-BE49-F238E27FC236}">
              <a16:creationId xmlns:a16="http://schemas.microsoft.com/office/drawing/2014/main" id="{E92F01C5-2381-4647-969E-E5808E049B9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527" name="AutoShape 133">
          <a:extLst>
            <a:ext uri="{FF2B5EF4-FFF2-40B4-BE49-F238E27FC236}">
              <a16:creationId xmlns:a16="http://schemas.microsoft.com/office/drawing/2014/main" id="{03503A4B-5CB4-4A4F-8201-6382C074ECD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528" name="AutoShape 133">
          <a:extLst>
            <a:ext uri="{FF2B5EF4-FFF2-40B4-BE49-F238E27FC236}">
              <a16:creationId xmlns:a16="http://schemas.microsoft.com/office/drawing/2014/main" id="{FE0E124F-DFD4-4F06-92DB-89F29B13A83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529" name="AutoShape 133">
          <a:extLst>
            <a:ext uri="{FF2B5EF4-FFF2-40B4-BE49-F238E27FC236}">
              <a16:creationId xmlns:a16="http://schemas.microsoft.com/office/drawing/2014/main" id="{17C73AB6-B6E8-48BF-95A3-822134F0B93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530" name="AutoShape 133">
          <a:extLst>
            <a:ext uri="{FF2B5EF4-FFF2-40B4-BE49-F238E27FC236}">
              <a16:creationId xmlns:a16="http://schemas.microsoft.com/office/drawing/2014/main" id="{4C4EB8D7-EE4B-4A6A-A65E-739BFB7C16E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532342</xdr:colOff>
      <xdr:row>5</xdr:row>
      <xdr:rowOff>142875</xdr:rowOff>
    </xdr:from>
    <xdr:ext cx="1125930" cy="1143"/>
    <xdr:sp macro="" textlink="">
      <xdr:nvSpPr>
        <xdr:cNvPr id="531" name="AutoShape 133">
          <a:extLst>
            <a:ext uri="{FF2B5EF4-FFF2-40B4-BE49-F238E27FC236}">
              <a16:creationId xmlns:a16="http://schemas.microsoft.com/office/drawing/2014/main" id="{CF9C8548-7FDC-47A8-8533-95A3E3D27BC3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532" name="AutoShape 133">
          <a:extLst>
            <a:ext uri="{FF2B5EF4-FFF2-40B4-BE49-F238E27FC236}">
              <a16:creationId xmlns:a16="http://schemas.microsoft.com/office/drawing/2014/main" id="{8EAE895A-F8CB-4EFC-80C0-5A1F459874A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533" name="AutoShape 133">
          <a:extLst>
            <a:ext uri="{FF2B5EF4-FFF2-40B4-BE49-F238E27FC236}">
              <a16:creationId xmlns:a16="http://schemas.microsoft.com/office/drawing/2014/main" id="{2B65B5C6-DD24-4DFB-9019-0C9EDA506B0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534" name="AutoShape 133">
          <a:extLst>
            <a:ext uri="{FF2B5EF4-FFF2-40B4-BE49-F238E27FC236}">
              <a16:creationId xmlns:a16="http://schemas.microsoft.com/office/drawing/2014/main" id="{ACBE7BC7-E260-4080-A4F8-F47831427D8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535" name="AutoShape 133">
          <a:extLst>
            <a:ext uri="{FF2B5EF4-FFF2-40B4-BE49-F238E27FC236}">
              <a16:creationId xmlns:a16="http://schemas.microsoft.com/office/drawing/2014/main" id="{ECD7A01D-B9C2-4A88-AEBC-6C59D32AB61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536" name="AutoShape 133">
          <a:extLst>
            <a:ext uri="{FF2B5EF4-FFF2-40B4-BE49-F238E27FC236}">
              <a16:creationId xmlns:a16="http://schemas.microsoft.com/office/drawing/2014/main" id="{EB20A178-0483-42C3-AA30-B63838DF560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537" name="AutoShape 133">
          <a:extLst>
            <a:ext uri="{FF2B5EF4-FFF2-40B4-BE49-F238E27FC236}">
              <a16:creationId xmlns:a16="http://schemas.microsoft.com/office/drawing/2014/main" id="{4953B883-3094-486A-9C0D-2EFC2B72856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538" name="AutoShape 133">
          <a:extLst>
            <a:ext uri="{FF2B5EF4-FFF2-40B4-BE49-F238E27FC236}">
              <a16:creationId xmlns:a16="http://schemas.microsoft.com/office/drawing/2014/main" id="{1B6BAF71-B66F-4A29-9525-86A62DDB4CA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539" name="AutoShape 133">
          <a:extLst>
            <a:ext uri="{FF2B5EF4-FFF2-40B4-BE49-F238E27FC236}">
              <a16:creationId xmlns:a16="http://schemas.microsoft.com/office/drawing/2014/main" id="{1EFB8F3B-4076-4CBD-BD41-5F735DBC515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540" name="AutoShape 133">
          <a:extLst>
            <a:ext uri="{FF2B5EF4-FFF2-40B4-BE49-F238E27FC236}">
              <a16:creationId xmlns:a16="http://schemas.microsoft.com/office/drawing/2014/main" id="{0A888204-6828-4625-AA7C-A12E0DE62F0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541" name="AutoShape 133">
          <a:extLst>
            <a:ext uri="{FF2B5EF4-FFF2-40B4-BE49-F238E27FC236}">
              <a16:creationId xmlns:a16="http://schemas.microsoft.com/office/drawing/2014/main" id="{E9E9BA9C-FB43-4940-9637-D0C492F3357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542" name="AutoShape 133">
          <a:extLst>
            <a:ext uri="{FF2B5EF4-FFF2-40B4-BE49-F238E27FC236}">
              <a16:creationId xmlns:a16="http://schemas.microsoft.com/office/drawing/2014/main" id="{980FD6CB-BE8B-4C7A-B935-6C802DAE218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543" name="AutoShape 133">
          <a:extLst>
            <a:ext uri="{FF2B5EF4-FFF2-40B4-BE49-F238E27FC236}">
              <a16:creationId xmlns:a16="http://schemas.microsoft.com/office/drawing/2014/main" id="{D76E4D92-B28A-4EBF-9591-C269B124B8B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544" name="AutoShape 133">
          <a:extLst>
            <a:ext uri="{FF2B5EF4-FFF2-40B4-BE49-F238E27FC236}">
              <a16:creationId xmlns:a16="http://schemas.microsoft.com/office/drawing/2014/main" id="{A6A75BF5-E227-41A3-8BA2-3982F94FF60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545" name="AutoShape 133">
          <a:extLst>
            <a:ext uri="{FF2B5EF4-FFF2-40B4-BE49-F238E27FC236}">
              <a16:creationId xmlns:a16="http://schemas.microsoft.com/office/drawing/2014/main" id="{9B94AF79-6AB9-4311-9AEA-EF471E1473D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546" name="AutoShape 133">
          <a:extLst>
            <a:ext uri="{FF2B5EF4-FFF2-40B4-BE49-F238E27FC236}">
              <a16:creationId xmlns:a16="http://schemas.microsoft.com/office/drawing/2014/main" id="{B9363A59-5E15-48C2-AE52-EA054E871E2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547" name="AutoShape 133">
          <a:extLst>
            <a:ext uri="{FF2B5EF4-FFF2-40B4-BE49-F238E27FC236}">
              <a16:creationId xmlns:a16="http://schemas.microsoft.com/office/drawing/2014/main" id="{FC568FF5-8130-4656-AB52-7ABFB721161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548" name="AutoShape 133">
          <a:extLst>
            <a:ext uri="{FF2B5EF4-FFF2-40B4-BE49-F238E27FC236}">
              <a16:creationId xmlns:a16="http://schemas.microsoft.com/office/drawing/2014/main" id="{CE55F9DF-C5B3-415C-A3A6-F85981569F5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549" name="AutoShape 133">
          <a:extLst>
            <a:ext uri="{FF2B5EF4-FFF2-40B4-BE49-F238E27FC236}">
              <a16:creationId xmlns:a16="http://schemas.microsoft.com/office/drawing/2014/main" id="{6D7DDE38-0E05-469F-B7D8-3057F81449B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550" name="AutoShape 133">
          <a:extLst>
            <a:ext uri="{FF2B5EF4-FFF2-40B4-BE49-F238E27FC236}">
              <a16:creationId xmlns:a16="http://schemas.microsoft.com/office/drawing/2014/main" id="{994B26A0-A12F-4354-93B9-7CAD3A086DA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551" name="AutoShape 133">
          <a:extLst>
            <a:ext uri="{FF2B5EF4-FFF2-40B4-BE49-F238E27FC236}">
              <a16:creationId xmlns:a16="http://schemas.microsoft.com/office/drawing/2014/main" id="{29B08205-69AA-430B-8D31-C7AAF230A30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552" name="AutoShape 133">
          <a:extLst>
            <a:ext uri="{FF2B5EF4-FFF2-40B4-BE49-F238E27FC236}">
              <a16:creationId xmlns:a16="http://schemas.microsoft.com/office/drawing/2014/main" id="{F946B06A-3F7D-4642-8E9E-BDCE3813C70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553" name="AutoShape 133">
          <a:extLst>
            <a:ext uri="{FF2B5EF4-FFF2-40B4-BE49-F238E27FC236}">
              <a16:creationId xmlns:a16="http://schemas.microsoft.com/office/drawing/2014/main" id="{3B2952DF-15AF-4410-8E00-08C1C769220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554" name="AutoShape 133">
          <a:extLst>
            <a:ext uri="{FF2B5EF4-FFF2-40B4-BE49-F238E27FC236}">
              <a16:creationId xmlns:a16="http://schemas.microsoft.com/office/drawing/2014/main" id="{933170D4-9C11-4610-BDE3-DC1EF57E14A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555" name="AutoShape 133">
          <a:extLst>
            <a:ext uri="{FF2B5EF4-FFF2-40B4-BE49-F238E27FC236}">
              <a16:creationId xmlns:a16="http://schemas.microsoft.com/office/drawing/2014/main" id="{0E3470D6-0AEC-45E7-8D99-73061AA11A8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556" name="AutoShape 133">
          <a:extLst>
            <a:ext uri="{FF2B5EF4-FFF2-40B4-BE49-F238E27FC236}">
              <a16:creationId xmlns:a16="http://schemas.microsoft.com/office/drawing/2014/main" id="{7C1BFF3D-3C0F-4DCF-A865-C2E2933B830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557" name="AutoShape 133">
          <a:extLst>
            <a:ext uri="{FF2B5EF4-FFF2-40B4-BE49-F238E27FC236}">
              <a16:creationId xmlns:a16="http://schemas.microsoft.com/office/drawing/2014/main" id="{0B2ED2A8-16ED-47DC-BAF4-56ECDABCECE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558" name="AutoShape 133">
          <a:extLst>
            <a:ext uri="{FF2B5EF4-FFF2-40B4-BE49-F238E27FC236}">
              <a16:creationId xmlns:a16="http://schemas.microsoft.com/office/drawing/2014/main" id="{8C5018A9-D5E5-426D-ACD1-D8B4FD68C4B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559" name="AutoShape 133">
          <a:extLst>
            <a:ext uri="{FF2B5EF4-FFF2-40B4-BE49-F238E27FC236}">
              <a16:creationId xmlns:a16="http://schemas.microsoft.com/office/drawing/2014/main" id="{6B6D652A-F70B-4BD9-9347-1B5B18C0D0F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560" name="AutoShape 133">
          <a:extLst>
            <a:ext uri="{FF2B5EF4-FFF2-40B4-BE49-F238E27FC236}">
              <a16:creationId xmlns:a16="http://schemas.microsoft.com/office/drawing/2014/main" id="{B9C5C76C-B250-44D9-B86B-971853DE89D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561" name="AutoShape 133">
          <a:extLst>
            <a:ext uri="{FF2B5EF4-FFF2-40B4-BE49-F238E27FC236}">
              <a16:creationId xmlns:a16="http://schemas.microsoft.com/office/drawing/2014/main" id="{96FC16FB-9377-4853-8BB4-180C9103B69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562" name="AutoShape 133">
          <a:extLst>
            <a:ext uri="{FF2B5EF4-FFF2-40B4-BE49-F238E27FC236}">
              <a16:creationId xmlns:a16="http://schemas.microsoft.com/office/drawing/2014/main" id="{52760481-F440-4626-A31C-26CE5DDB408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563" name="AutoShape 133">
          <a:extLst>
            <a:ext uri="{FF2B5EF4-FFF2-40B4-BE49-F238E27FC236}">
              <a16:creationId xmlns:a16="http://schemas.microsoft.com/office/drawing/2014/main" id="{164FB80A-FA12-4E33-BD8D-5641A4587FC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564" name="AutoShape 133">
          <a:extLst>
            <a:ext uri="{FF2B5EF4-FFF2-40B4-BE49-F238E27FC236}">
              <a16:creationId xmlns:a16="http://schemas.microsoft.com/office/drawing/2014/main" id="{5C0E685D-896E-4E1B-9199-CEB8F7A18F1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565" name="AutoShape 133">
          <a:extLst>
            <a:ext uri="{FF2B5EF4-FFF2-40B4-BE49-F238E27FC236}">
              <a16:creationId xmlns:a16="http://schemas.microsoft.com/office/drawing/2014/main" id="{28C5E362-E875-4242-B34E-1DA1C3B09A1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566" name="AutoShape 133">
          <a:extLst>
            <a:ext uri="{FF2B5EF4-FFF2-40B4-BE49-F238E27FC236}">
              <a16:creationId xmlns:a16="http://schemas.microsoft.com/office/drawing/2014/main" id="{A6208200-5266-43A4-9E2B-14D9548F6ED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567" name="AutoShape 133">
          <a:extLst>
            <a:ext uri="{FF2B5EF4-FFF2-40B4-BE49-F238E27FC236}">
              <a16:creationId xmlns:a16="http://schemas.microsoft.com/office/drawing/2014/main" id="{D2F805C9-56F2-4A0A-A294-F2155930F11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568" name="AutoShape 133">
          <a:extLst>
            <a:ext uri="{FF2B5EF4-FFF2-40B4-BE49-F238E27FC236}">
              <a16:creationId xmlns:a16="http://schemas.microsoft.com/office/drawing/2014/main" id="{5BED21A2-626D-4B1F-968F-235D57B271A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569" name="AutoShape 133">
          <a:extLst>
            <a:ext uri="{FF2B5EF4-FFF2-40B4-BE49-F238E27FC236}">
              <a16:creationId xmlns:a16="http://schemas.microsoft.com/office/drawing/2014/main" id="{99A4EF52-8CC2-4353-8B25-8A962F88138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570" name="AutoShape 133">
          <a:extLst>
            <a:ext uri="{FF2B5EF4-FFF2-40B4-BE49-F238E27FC236}">
              <a16:creationId xmlns:a16="http://schemas.microsoft.com/office/drawing/2014/main" id="{2722C238-369D-452F-9342-8F5270FC95D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571" name="AutoShape 133">
          <a:extLst>
            <a:ext uri="{FF2B5EF4-FFF2-40B4-BE49-F238E27FC236}">
              <a16:creationId xmlns:a16="http://schemas.microsoft.com/office/drawing/2014/main" id="{54735DE3-30C1-42CC-A418-E9D14C32799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572" name="AutoShape 133">
          <a:extLst>
            <a:ext uri="{FF2B5EF4-FFF2-40B4-BE49-F238E27FC236}">
              <a16:creationId xmlns:a16="http://schemas.microsoft.com/office/drawing/2014/main" id="{D9F5C63E-FC54-4678-ADFF-6908C7A6254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573" name="AutoShape 133">
          <a:extLst>
            <a:ext uri="{FF2B5EF4-FFF2-40B4-BE49-F238E27FC236}">
              <a16:creationId xmlns:a16="http://schemas.microsoft.com/office/drawing/2014/main" id="{54A84F43-2E3C-4CED-AE94-CF4E3E8C40D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574" name="AutoShape 133">
          <a:extLst>
            <a:ext uri="{FF2B5EF4-FFF2-40B4-BE49-F238E27FC236}">
              <a16:creationId xmlns:a16="http://schemas.microsoft.com/office/drawing/2014/main" id="{510D9E9E-84A6-40F6-A099-B9EB59C80B0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575" name="AutoShape 133">
          <a:extLst>
            <a:ext uri="{FF2B5EF4-FFF2-40B4-BE49-F238E27FC236}">
              <a16:creationId xmlns:a16="http://schemas.microsoft.com/office/drawing/2014/main" id="{57D16620-BE6F-4BDD-A0DC-2E08E10E418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576" name="AutoShape 133">
          <a:extLst>
            <a:ext uri="{FF2B5EF4-FFF2-40B4-BE49-F238E27FC236}">
              <a16:creationId xmlns:a16="http://schemas.microsoft.com/office/drawing/2014/main" id="{ED8BD2DE-F44C-47B2-800D-620294B6B3F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577" name="AutoShape 133">
          <a:extLst>
            <a:ext uri="{FF2B5EF4-FFF2-40B4-BE49-F238E27FC236}">
              <a16:creationId xmlns:a16="http://schemas.microsoft.com/office/drawing/2014/main" id="{10D6439D-F74D-460D-B923-242DB9711984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578" name="AutoShape 133">
          <a:extLst>
            <a:ext uri="{FF2B5EF4-FFF2-40B4-BE49-F238E27FC236}">
              <a16:creationId xmlns:a16="http://schemas.microsoft.com/office/drawing/2014/main" id="{C97851BC-37C7-43EE-BCF7-19BDE7E5357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579" name="AutoShape 133">
          <a:extLst>
            <a:ext uri="{FF2B5EF4-FFF2-40B4-BE49-F238E27FC236}">
              <a16:creationId xmlns:a16="http://schemas.microsoft.com/office/drawing/2014/main" id="{A246AA63-210A-4696-ADBD-C01ADBDF756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580" name="AutoShape 133">
          <a:extLst>
            <a:ext uri="{FF2B5EF4-FFF2-40B4-BE49-F238E27FC236}">
              <a16:creationId xmlns:a16="http://schemas.microsoft.com/office/drawing/2014/main" id="{DAA5F2D1-64A7-49E2-BFB1-37D891F6BD0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581" name="AutoShape 133">
          <a:extLst>
            <a:ext uri="{FF2B5EF4-FFF2-40B4-BE49-F238E27FC236}">
              <a16:creationId xmlns:a16="http://schemas.microsoft.com/office/drawing/2014/main" id="{574BAAAF-D4F1-4D39-A802-C36D706E9A6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582" name="AutoShape 133">
          <a:extLst>
            <a:ext uri="{FF2B5EF4-FFF2-40B4-BE49-F238E27FC236}">
              <a16:creationId xmlns:a16="http://schemas.microsoft.com/office/drawing/2014/main" id="{0AAD6725-9154-4E2B-965B-B215AEFC077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583" name="AutoShape 133">
          <a:extLst>
            <a:ext uri="{FF2B5EF4-FFF2-40B4-BE49-F238E27FC236}">
              <a16:creationId xmlns:a16="http://schemas.microsoft.com/office/drawing/2014/main" id="{277034E1-C943-4B78-B26F-B8D3D767090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584" name="AutoShape 133">
          <a:extLst>
            <a:ext uri="{FF2B5EF4-FFF2-40B4-BE49-F238E27FC236}">
              <a16:creationId xmlns:a16="http://schemas.microsoft.com/office/drawing/2014/main" id="{E7834CCD-613A-4D64-AE90-5DD63AEC2BE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585" name="AutoShape 133">
          <a:extLst>
            <a:ext uri="{FF2B5EF4-FFF2-40B4-BE49-F238E27FC236}">
              <a16:creationId xmlns:a16="http://schemas.microsoft.com/office/drawing/2014/main" id="{8BB0C5A6-A94C-4BBA-ADEC-A73F815F736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586" name="AutoShape 133">
          <a:extLst>
            <a:ext uri="{FF2B5EF4-FFF2-40B4-BE49-F238E27FC236}">
              <a16:creationId xmlns:a16="http://schemas.microsoft.com/office/drawing/2014/main" id="{937CCFF4-1B6E-428B-961D-CD2D1B463F4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587" name="AutoShape 133">
          <a:extLst>
            <a:ext uri="{FF2B5EF4-FFF2-40B4-BE49-F238E27FC236}">
              <a16:creationId xmlns:a16="http://schemas.microsoft.com/office/drawing/2014/main" id="{64DBB7E4-9431-4A7F-B1BF-10360D67F78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588" name="AutoShape 133">
          <a:extLst>
            <a:ext uri="{FF2B5EF4-FFF2-40B4-BE49-F238E27FC236}">
              <a16:creationId xmlns:a16="http://schemas.microsoft.com/office/drawing/2014/main" id="{F50F0F94-4C76-45B9-BDBC-9DB6140CE87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589" name="AutoShape 133">
          <a:extLst>
            <a:ext uri="{FF2B5EF4-FFF2-40B4-BE49-F238E27FC236}">
              <a16:creationId xmlns:a16="http://schemas.microsoft.com/office/drawing/2014/main" id="{E78DE367-E860-4240-98FC-47EE376B1C5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590" name="AutoShape 133">
          <a:extLst>
            <a:ext uri="{FF2B5EF4-FFF2-40B4-BE49-F238E27FC236}">
              <a16:creationId xmlns:a16="http://schemas.microsoft.com/office/drawing/2014/main" id="{74DC2EE0-8E21-4B65-B8E6-DAB3FD94DE2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591" name="AutoShape 133">
          <a:extLst>
            <a:ext uri="{FF2B5EF4-FFF2-40B4-BE49-F238E27FC236}">
              <a16:creationId xmlns:a16="http://schemas.microsoft.com/office/drawing/2014/main" id="{46B783B8-E097-4CE4-8F0F-6549578FCD2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592" name="AutoShape 133">
          <a:extLst>
            <a:ext uri="{FF2B5EF4-FFF2-40B4-BE49-F238E27FC236}">
              <a16:creationId xmlns:a16="http://schemas.microsoft.com/office/drawing/2014/main" id="{BE77BF39-7022-49A5-93E8-38FD20C1EA8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593" name="AutoShape 133">
          <a:extLst>
            <a:ext uri="{FF2B5EF4-FFF2-40B4-BE49-F238E27FC236}">
              <a16:creationId xmlns:a16="http://schemas.microsoft.com/office/drawing/2014/main" id="{A0AE1AF4-14F6-4383-91F8-D278B55EC46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594" name="AutoShape 133">
          <a:extLst>
            <a:ext uri="{FF2B5EF4-FFF2-40B4-BE49-F238E27FC236}">
              <a16:creationId xmlns:a16="http://schemas.microsoft.com/office/drawing/2014/main" id="{890B36B7-9122-4053-92B0-234DD242EB8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595" name="AutoShape 133">
          <a:extLst>
            <a:ext uri="{FF2B5EF4-FFF2-40B4-BE49-F238E27FC236}">
              <a16:creationId xmlns:a16="http://schemas.microsoft.com/office/drawing/2014/main" id="{EE09CEDB-82FC-40A7-B7F6-513591A9B259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596" name="AutoShape 133">
          <a:extLst>
            <a:ext uri="{FF2B5EF4-FFF2-40B4-BE49-F238E27FC236}">
              <a16:creationId xmlns:a16="http://schemas.microsoft.com/office/drawing/2014/main" id="{D1622638-10C2-4643-AB5E-738F1F494D9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597" name="AutoShape 133">
          <a:extLst>
            <a:ext uri="{FF2B5EF4-FFF2-40B4-BE49-F238E27FC236}">
              <a16:creationId xmlns:a16="http://schemas.microsoft.com/office/drawing/2014/main" id="{6297462F-B395-43C8-877A-448DBBB06D7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598" name="AutoShape 133">
          <a:extLst>
            <a:ext uri="{FF2B5EF4-FFF2-40B4-BE49-F238E27FC236}">
              <a16:creationId xmlns:a16="http://schemas.microsoft.com/office/drawing/2014/main" id="{A4FA047A-8859-4C3E-930C-E907EFB2853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599" name="AutoShape 133">
          <a:extLst>
            <a:ext uri="{FF2B5EF4-FFF2-40B4-BE49-F238E27FC236}">
              <a16:creationId xmlns:a16="http://schemas.microsoft.com/office/drawing/2014/main" id="{056C21D1-418D-4D24-80B4-434A6CFC7AF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600" name="AutoShape 133">
          <a:extLst>
            <a:ext uri="{FF2B5EF4-FFF2-40B4-BE49-F238E27FC236}">
              <a16:creationId xmlns:a16="http://schemas.microsoft.com/office/drawing/2014/main" id="{BB7E417A-3F5B-434E-8F2A-EA94193C190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601" name="AutoShape 133">
          <a:extLst>
            <a:ext uri="{FF2B5EF4-FFF2-40B4-BE49-F238E27FC236}">
              <a16:creationId xmlns:a16="http://schemas.microsoft.com/office/drawing/2014/main" id="{F9E7A9DC-4783-4D7B-804F-071CF9F088C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602" name="AutoShape 133">
          <a:extLst>
            <a:ext uri="{FF2B5EF4-FFF2-40B4-BE49-F238E27FC236}">
              <a16:creationId xmlns:a16="http://schemas.microsoft.com/office/drawing/2014/main" id="{01E2FAC9-123A-4FB9-B54C-CA088742C72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603" name="AutoShape 133">
          <a:extLst>
            <a:ext uri="{FF2B5EF4-FFF2-40B4-BE49-F238E27FC236}">
              <a16:creationId xmlns:a16="http://schemas.microsoft.com/office/drawing/2014/main" id="{82E3B046-683F-4832-9A1D-C58B35A9453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604" name="AutoShape 133">
          <a:extLst>
            <a:ext uri="{FF2B5EF4-FFF2-40B4-BE49-F238E27FC236}">
              <a16:creationId xmlns:a16="http://schemas.microsoft.com/office/drawing/2014/main" id="{27193C32-8557-4510-9898-7469B1A09F0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605" name="AutoShape 133">
          <a:extLst>
            <a:ext uri="{FF2B5EF4-FFF2-40B4-BE49-F238E27FC236}">
              <a16:creationId xmlns:a16="http://schemas.microsoft.com/office/drawing/2014/main" id="{2B922141-0ABC-4D73-A853-A3A7E66C11C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606" name="AutoShape 133">
          <a:extLst>
            <a:ext uri="{FF2B5EF4-FFF2-40B4-BE49-F238E27FC236}">
              <a16:creationId xmlns:a16="http://schemas.microsoft.com/office/drawing/2014/main" id="{6A1784DA-1004-4E99-8544-F62C2A94BE2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607" name="AutoShape 133">
          <a:extLst>
            <a:ext uri="{FF2B5EF4-FFF2-40B4-BE49-F238E27FC236}">
              <a16:creationId xmlns:a16="http://schemas.microsoft.com/office/drawing/2014/main" id="{399C89CA-45A7-4E8C-A53E-51F4FC2EED2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608" name="AutoShape 133">
          <a:extLst>
            <a:ext uri="{FF2B5EF4-FFF2-40B4-BE49-F238E27FC236}">
              <a16:creationId xmlns:a16="http://schemas.microsoft.com/office/drawing/2014/main" id="{62D6FFDC-4F35-4A89-95C1-A6DAEA8C290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609" name="AutoShape 133">
          <a:extLst>
            <a:ext uri="{FF2B5EF4-FFF2-40B4-BE49-F238E27FC236}">
              <a16:creationId xmlns:a16="http://schemas.microsoft.com/office/drawing/2014/main" id="{E26C5E36-D4A2-43C8-AE0F-9FB8A18E539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610" name="AutoShape 133">
          <a:extLst>
            <a:ext uri="{FF2B5EF4-FFF2-40B4-BE49-F238E27FC236}">
              <a16:creationId xmlns:a16="http://schemas.microsoft.com/office/drawing/2014/main" id="{6B618346-2E12-48C8-BA59-75F2DE6B800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611" name="AutoShape 133">
          <a:extLst>
            <a:ext uri="{FF2B5EF4-FFF2-40B4-BE49-F238E27FC236}">
              <a16:creationId xmlns:a16="http://schemas.microsoft.com/office/drawing/2014/main" id="{C520EE7B-F633-4650-99FF-93519240D28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532342</xdr:colOff>
      <xdr:row>5</xdr:row>
      <xdr:rowOff>142875</xdr:rowOff>
    </xdr:from>
    <xdr:ext cx="1125930" cy="1143"/>
    <xdr:sp macro="" textlink="">
      <xdr:nvSpPr>
        <xdr:cNvPr id="612" name="AutoShape 133">
          <a:extLst>
            <a:ext uri="{FF2B5EF4-FFF2-40B4-BE49-F238E27FC236}">
              <a16:creationId xmlns:a16="http://schemas.microsoft.com/office/drawing/2014/main" id="{DC368860-E58F-4F50-A006-6F06655955C6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613" name="AutoShape 133">
          <a:extLst>
            <a:ext uri="{FF2B5EF4-FFF2-40B4-BE49-F238E27FC236}">
              <a16:creationId xmlns:a16="http://schemas.microsoft.com/office/drawing/2014/main" id="{65C3E4A2-3CC4-4354-9475-B53EB306226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614" name="AutoShape 133">
          <a:extLst>
            <a:ext uri="{FF2B5EF4-FFF2-40B4-BE49-F238E27FC236}">
              <a16:creationId xmlns:a16="http://schemas.microsoft.com/office/drawing/2014/main" id="{A78BAF16-1461-4D87-BD96-D0EF9BD47A2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615" name="AutoShape 133">
          <a:extLst>
            <a:ext uri="{FF2B5EF4-FFF2-40B4-BE49-F238E27FC236}">
              <a16:creationId xmlns:a16="http://schemas.microsoft.com/office/drawing/2014/main" id="{BD10BFB8-F46D-4383-B1E6-AE1636B64E7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616" name="AutoShape 133">
          <a:extLst>
            <a:ext uri="{FF2B5EF4-FFF2-40B4-BE49-F238E27FC236}">
              <a16:creationId xmlns:a16="http://schemas.microsoft.com/office/drawing/2014/main" id="{25054DEC-8B23-4D10-8BEA-03847C207EF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617" name="AutoShape 133">
          <a:extLst>
            <a:ext uri="{FF2B5EF4-FFF2-40B4-BE49-F238E27FC236}">
              <a16:creationId xmlns:a16="http://schemas.microsoft.com/office/drawing/2014/main" id="{A24CAE08-3655-4B96-80F5-B8F1A50521F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618" name="AutoShape 133">
          <a:extLst>
            <a:ext uri="{FF2B5EF4-FFF2-40B4-BE49-F238E27FC236}">
              <a16:creationId xmlns:a16="http://schemas.microsoft.com/office/drawing/2014/main" id="{53BDC646-9A2A-4CC4-BD3D-08DDF704098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619" name="AutoShape 133">
          <a:extLst>
            <a:ext uri="{FF2B5EF4-FFF2-40B4-BE49-F238E27FC236}">
              <a16:creationId xmlns:a16="http://schemas.microsoft.com/office/drawing/2014/main" id="{DE6A02E3-32C1-4059-A7A9-1C72C5714BF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620" name="AutoShape 133">
          <a:extLst>
            <a:ext uri="{FF2B5EF4-FFF2-40B4-BE49-F238E27FC236}">
              <a16:creationId xmlns:a16="http://schemas.microsoft.com/office/drawing/2014/main" id="{449CB1C6-2533-4721-B2F6-0827CA3846B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8" cy="525991"/>
    <xdr:sp macro="" textlink="">
      <xdr:nvSpPr>
        <xdr:cNvPr id="621" name="AutoShape 133">
          <a:extLst>
            <a:ext uri="{FF2B5EF4-FFF2-40B4-BE49-F238E27FC236}">
              <a16:creationId xmlns:a16="http://schemas.microsoft.com/office/drawing/2014/main" id="{DF7E0380-825F-4605-9C0F-01D07BFBEB7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66751" cy="525991"/>
    <xdr:sp macro="" textlink="">
      <xdr:nvSpPr>
        <xdr:cNvPr id="622" name="AutoShape 133">
          <a:extLst>
            <a:ext uri="{FF2B5EF4-FFF2-40B4-BE49-F238E27FC236}">
              <a16:creationId xmlns:a16="http://schemas.microsoft.com/office/drawing/2014/main" id="{9D5FE0C1-A3EC-4961-A45F-ACFF9EF9F4F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1"/>
    <xdr:sp macro="" textlink="">
      <xdr:nvSpPr>
        <xdr:cNvPr id="623" name="AutoShape 133">
          <a:extLst>
            <a:ext uri="{FF2B5EF4-FFF2-40B4-BE49-F238E27FC236}">
              <a16:creationId xmlns:a16="http://schemas.microsoft.com/office/drawing/2014/main" id="{7F545B8B-4226-40E1-9E73-6CD34F4E772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8" cy="525991"/>
    <xdr:sp macro="" textlink="">
      <xdr:nvSpPr>
        <xdr:cNvPr id="624" name="AutoShape 133">
          <a:extLst>
            <a:ext uri="{FF2B5EF4-FFF2-40B4-BE49-F238E27FC236}">
              <a16:creationId xmlns:a16="http://schemas.microsoft.com/office/drawing/2014/main" id="{93F45AEE-AFFC-46E7-9372-0BA18E600BE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866374" cy="1143"/>
    <xdr:sp macro="" textlink="">
      <xdr:nvSpPr>
        <xdr:cNvPr id="625" name="AutoShape 133">
          <a:extLst>
            <a:ext uri="{FF2B5EF4-FFF2-40B4-BE49-F238E27FC236}">
              <a16:creationId xmlns:a16="http://schemas.microsoft.com/office/drawing/2014/main" id="{DB38B49D-E530-4F0A-9551-4C4F98F027E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1075924" cy="1143"/>
    <xdr:sp macro="" textlink="">
      <xdr:nvSpPr>
        <xdr:cNvPr id="626" name="AutoShape 133">
          <a:extLst>
            <a:ext uri="{FF2B5EF4-FFF2-40B4-BE49-F238E27FC236}">
              <a16:creationId xmlns:a16="http://schemas.microsoft.com/office/drawing/2014/main" id="{CFC495DA-640E-40EE-ABF4-B4CD19653DC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81039" cy="525992"/>
    <xdr:sp macro="" textlink="">
      <xdr:nvSpPr>
        <xdr:cNvPr id="627" name="AutoShape 133">
          <a:extLst>
            <a:ext uri="{FF2B5EF4-FFF2-40B4-BE49-F238E27FC236}">
              <a16:creationId xmlns:a16="http://schemas.microsoft.com/office/drawing/2014/main" id="{0F9FBDF4-31D7-451B-88E3-89026489221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5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916380" cy="1143"/>
    <xdr:sp macro="" textlink="">
      <xdr:nvSpPr>
        <xdr:cNvPr id="628" name="AutoShape 133">
          <a:extLst>
            <a:ext uri="{FF2B5EF4-FFF2-40B4-BE49-F238E27FC236}">
              <a16:creationId xmlns:a16="http://schemas.microsoft.com/office/drawing/2014/main" id="{08EA6E21-1846-482A-9FE2-16592362332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3895" cy="525991"/>
    <xdr:sp macro="" textlink="">
      <xdr:nvSpPr>
        <xdr:cNvPr id="629" name="AutoShape 133">
          <a:extLst>
            <a:ext uri="{FF2B5EF4-FFF2-40B4-BE49-F238E27FC236}">
              <a16:creationId xmlns:a16="http://schemas.microsoft.com/office/drawing/2014/main" id="{B4A8DA06-6E00-4930-8961-0CA410137E0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681039" cy="525991"/>
    <xdr:sp macro="" textlink="">
      <xdr:nvSpPr>
        <xdr:cNvPr id="630" name="AutoShape 133">
          <a:extLst>
            <a:ext uri="{FF2B5EF4-FFF2-40B4-BE49-F238E27FC236}">
              <a16:creationId xmlns:a16="http://schemas.microsoft.com/office/drawing/2014/main" id="{A2F7FF82-B359-4BF1-ADD9-EC6385CD8A1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5</xdr:row>
      <xdr:rowOff>47625</xdr:rowOff>
    </xdr:from>
    <xdr:ext cx="819807" cy="1143"/>
    <xdr:sp macro="" textlink="">
      <xdr:nvSpPr>
        <xdr:cNvPr id="631" name="AutoShape 133">
          <a:extLst>
            <a:ext uri="{FF2B5EF4-FFF2-40B4-BE49-F238E27FC236}">
              <a16:creationId xmlns:a16="http://schemas.microsoft.com/office/drawing/2014/main" id="{109A5EE1-9A5B-4442-AF5C-D6214174CE5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916381" cy="1143"/>
    <xdr:sp macro="" textlink="">
      <xdr:nvSpPr>
        <xdr:cNvPr id="632" name="AutoShape 133">
          <a:extLst>
            <a:ext uri="{FF2B5EF4-FFF2-40B4-BE49-F238E27FC236}">
              <a16:creationId xmlns:a16="http://schemas.microsoft.com/office/drawing/2014/main" id="{C36499B0-D513-4F77-90AB-15A2E6833A6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753048" cy="1713"/>
    <xdr:sp macro="" textlink="">
      <xdr:nvSpPr>
        <xdr:cNvPr id="633" name="AutoShape 133">
          <a:extLst>
            <a:ext uri="{FF2B5EF4-FFF2-40B4-BE49-F238E27FC236}">
              <a16:creationId xmlns:a16="http://schemas.microsoft.com/office/drawing/2014/main" id="{F41EDA8A-FB1A-41B6-844E-C948142367D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634" name="AutoShape 133">
          <a:extLst>
            <a:ext uri="{FF2B5EF4-FFF2-40B4-BE49-F238E27FC236}">
              <a16:creationId xmlns:a16="http://schemas.microsoft.com/office/drawing/2014/main" id="{25FEA761-0780-446A-B6EB-E4AB7A9D1C0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635" name="AutoShape 133">
          <a:extLst>
            <a:ext uri="{FF2B5EF4-FFF2-40B4-BE49-F238E27FC236}">
              <a16:creationId xmlns:a16="http://schemas.microsoft.com/office/drawing/2014/main" id="{5ED3F632-ABD7-4107-80D4-4C82D43A16C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636" name="AutoShape 133">
          <a:extLst>
            <a:ext uri="{FF2B5EF4-FFF2-40B4-BE49-F238E27FC236}">
              <a16:creationId xmlns:a16="http://schemas.microsoft.com/office/drawing/2014/main" id="{029FB66B-BBCB-4EF2-A72D-426B1AFC538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637" name="AutoShape 133">
          <a:extLst>
            <a:ext uri="{FF2B5EF4-FFF2-40B4-BE49-F238E27FC236}">
              <a16:creationId xmlns:a16="http://schemas.microsoft.com/office/drawing/2014/main" id="{B28135C1-C4D7-43AA-B32E-5A152AE4CC6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638" name="AutoShape 133">
          <a:extLst>
            <a:ext uri="{FF2B5EF4-FFF2-40B4-BE49-F238E27FC236}">
              <a16:creationId xmlns:a16="http://schemas.microsoft.com/office/drawing/2014/main" id="{206C35D0-4303-48C9-A897-3546F9EDC17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639" name="AutoShape 133">
          <a:extLst>
            <a:ext uri="{FF2B5EF4-FFF2-40B4-BE49-F238E27FC236}">
              <a16:creationId xmlns:a16="http://schemas.microsoft.com/office/drawing/2014/main" id="{BCEA066A-AA48-4ADE-9167-2264D4B1141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640" name="AutoShape 133">
          <a:extLst>
            <a:ext uri="{FF2B5EF4-FFF2-40B4-BE49-F238E27FC236}">
              <a16:creationId xmlns:a16="http://schemas.microsoft.com/office/drawing/2014/main" id="{FA0CCE6E-91A6-4B71-92DF-69475A889DE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641" name="AutoShape 133">
          <a:extLst>
            <a:ext uri="{FF2B5EF4-FFF2-40B4-BE49-F238E27FC236}">
              <a16:creationId xmlns:a16="http://schemas.microsoft.com/office/drawing/2014/main" id="{86000AD4-BF0F-4B07-9DBD-6D0010B0492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642" name="AutoShape 133">
          <a:extLst>
            <a:ext uri="{FF2B5EF4-FFF2-40B4-BE49-F238E27FC236}">
              <a16:creationId xmlns:a16="http://schemas.microsoft.com/office/drawing/2014/main" id="{BF6FEADE-9C55-40BA-9C06-6593924EEEA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643" name="AutoShape 133">
          <a:extLst>
            <a:ext uri="{FF2B5EF4-FFF2-40B4-BE49-F238E27FC236}">
              <a16:creationId xmlns:a16="http://schemas.microsoft.com/office/drawing/2014/main" id="{FCFA90AE-41B9-4FFB-8C50-94B032B73BA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644" name="AutoShape 133">
          <a:extLst>
            <a:ext uri="{FF2B5EF4-FFF2-40B4-BE49-F238E27FC236}">
              <a16:creationId xmlns:a16="http://schemas.microsoft.com/office/drawing/2014/main" id="{34045D70-E634-4498-930B-3B09E9EE1BC4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645" name="AutoShape 133">
          <a:extLst>
            <a:ext uri="{FF2B5EF4-FFF2-40B4-BE49-F238E27FC236}">
              <a16:creationId xmlns:a16="http://schemas.microsoft.com/office/drawing/2014/main" id="{E28BE241-683F-4E40-80F9-684F860EC95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646" name="AutoShape 133">
          <a:extLst>
            <a:ext uri="{FF2B5EF4-FFF2-40B4-BE49-F238E27FC236}">
              <a16:creationId xmlns:a16="http://schemas.microsoft.com/office/drawing/2014/main" id="{5BDFF08C-D3BB-457D-BA6F-7A5219EC0D3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647" name="AutoShape 133">
          <a:extLst>
            <a:ext uri="{FF2B5EF4-FFF2-40B4-BE49-F238E27FC236}">
              <a16:creationId xmlns:a16="http://schemas.microsoft.com/office/drawing/2014/main" id="{D7DB548B-F761-4E42-8989-B5FC1DE18FE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648" name="AutoShape 133">
          <a:extLst>
            <a:ext uri="{FF2B5EF4-FFF2-40B4-BE49-F238E27FC236}">
              <a16:creationId xmlns:a16="http://schemas.microsoft.com/office/drawing/2014/main" id="{A50B89ED-1669-4C48-B29A-E08B25AF6BC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649" name="AutoShape 133">
          <a:extLst>
            <a:ext uri="{FF2B5EF4-FFF2-40B4-BE49-F238E27FC236}">
              <a16:creationId xmlns:a16="http://schemas.microsoft.com/office/drawing/2014/main" id="{CA80870A-FF66-4297-9EEB-9989245389A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650" name="AutoShape 133">
          <a:extLst>
            <a:ext uri="{FF2B5EF4-FFF2-40B4-BE49-F238E27FC236}">
              <a16:creationId xmlns:a16="http://schemas.microsoft.com/office/drawing/2014/main" id="{22605697-D145-4FDB-9E3A-DD3DDE703A3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651" name="AutoShape 133">
          <a:extLst>
            <a:ext uri="{FF2B5EF4-FFF2-40B4-BE49-F238E27FC236}">
              <a16:creationId xmlns:a16="http://schemas.microsoft.com/office/drawing/2014/main" id="{885ADCBE-27BD-4C9D-AEC5-FEBE0DF87C9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542925</xdr:colOff>
      <xdr:row>4</xdr:row>
      <xdr:rowOff>47625</xdr:rowOff>
    </xdr:from>
    <xdr:ext cx="671513" cy="523875"/>
    <xdr:sp macro="" textlink="">
      <xdr:nvSpPr>
        <xdr:cNvPr id="652" name="AutoShape 133">
          <a:extLst>
            <a:ext uri="{FF2B5EF4-FFF2-40B4-BE49-F238E27FC236}">
              <a16:creationId xmlns:a16="http://schemas.microsoft.com/office/drawing/2014/main" id="{E03D24DE-E45B-4ADE-B9D0-B4040972DC8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1513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542925</xdr:colOff>
      <xdr:row>7</xdr:row>
      <xdr:rowOff>47625</xdr:rowOff>
    </xdr:from>
    <xdr:to>
      <xdr:col>2</xdr:col>
      <xdr:colOff>1223963</xdr:colOff>
      <xdr:row>9</xdr:row>
      <xdr:rowOff>190499</xdr:rowOff>
    </xdr:to>
    <xdr:sp macro="" textlink="">
      <xdr:nvSpPr>
        <xdr:cNvPr id="653" name="AutoShape 133">
          <a:extLst>
            <a:ext uri="{FF2B5EF4-FFF2-40B4-BE49-F238E27FC236}">
              <a16:creationId xmlns:a16="http://schemas.microsoft.com/office/drawing/2014/main" id="{8B707019-22BA-436A-B7FD-E6E6B8757DF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81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1223963</xdr:colOff>
      <xdr:row>7</xdr:row>
      <xdr:rowOff>190499</xdr:rowOff>
    </xdr:to>
    <xdr:sp macro="" textlink="">
      <xdr:nvSpPr>
        <xdr:cNvPr id="654" name="AutoShape 133">
          <a:extLst>
            <a:ext uri="{FF2B5EF4-FFF2-40B4-BE49-F238E27FC236}">
              <a16:creationId xmlns:a16="http://schemas.microsoft.com/office/drawing/2014/main" id="{37373FE5-98EC-4931-8EEE-1C6553A42DA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1209676</xdr:colOff>
      <xdr:row>7</xdr:row>
      <xdr:rowOff>190499</xdr:rowOff>
    </xdr:to>
    <xdr:sp macro="" textlink="">
      <xdr:nvSpPr>
        <xdr:cNvPr id="655" name="AutoShape 133">
          <a:extLst>
            <a:ext uri="{FF2B5EF4-FFF2-40B4-BE49-F238E27FC236}">
              <a16:creationId xmlns:a16="http://schemas.microsoft.com/office/drawing/2014/main" id="{35BCD5DE-8AF6-476A-B8B2-CD2A90B44AE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66751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6</xdr:row>
      <xdr:rowOff>190499</xdr:rowOff>
    </xdr:to>
    <xdr:sp macro="" textlink="">
      <xdr:nvSpPr>
        <xdr:cNvPr id="656" name="AutoShape 133">
          <a:extLst>
            <a:ext uri="{FF2B5EF4-FFF2-40B4-BE49-F238E27FC236}">
              <a16:creationId xmlns:a16="http://schemas.microsoft.com/office/drawing/2014/main" id="{F5D96D88-D130-4D07-8DA0-BCD597BABC1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1223963</xdr:colOff>
      <xdr:row>6</xdr:row>
      <xdr:rowOff>190499</xdr:rowOff>
    </xdr:to>
    <xdr:sp macro="" textlink="">
      <xdr:nvSpPr>
        <xdr:cNvPr id="657" name="AutoShape 133">
          <a:extLst>
            <a:ext uri="{FF2B5EF4-FFF2-40B4-BE49-F238E27FC236}">
              <a16:creationId xmlns:a16="http://schemas.microsoft.com/office/drawing/2014/main" id="{72F0465E-B69E-4126-9F09-3BD1112A51B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8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1409299</xdr:colOff>
      <xdr:row>4</xdr:row>
      <xdr:rowOff>48768</xdr:rowOff>
    </xdr:to>
    <xdr:sp macro="" textlink="">
      <xdr:nvSpPr>
        <xdr:cNvPr id="658" name="AutoShape 133">
          <a:extLst>
            <a:ext uri="{FF2B5EF4-FFF2-40B4-BE49-F238E27FC236}">
              <a16:creationId xmlns:a16="http://schemas.microsoft.com/office/drawing/2014/main" id="{40456C8E-19FF-408C-A270-65C09D3BF3A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86637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3</xdr:col>
      <xdr:colOff>104374</xdr:colOff>
      <xdr:row>4</xdr:row>
      <xdr:rowOff>48768</xdr:rowOff>
    </xdr:to>
    <xdr:sp macro="" textlink="">
      <xdr:nvSpPr>
        <xdr:cNvPr id="659" name="AutoShape 133">
          <a:extLst>
            <a:ext uri="{FF2B5EF4-FFF2-40B4-BE49-F238E27FC236}">
              <a16:creationId xmlns:a16="http://schemas.microsoft.com/office/drawing/2014/main" id="{D0D6D62B-5845-4CAA-B2FC-5A63E61946E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1075924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1223964</xdr:colOff>
      <xdr:row>7</xdr:row>
      <xdr:rowOff>0</xdr:rowOff>
    </xdr:to>
    <xdr:sp macro="" textlink="">
      <xdr:nvSpPr>
        <xdr:cNvPr id="660" name="AutoShape 133">
          <a:extLst>
            <a:ext uri="{FF2B5EF4-FFF2-40B4-BE49-F238E27FC236}">
              <a16:creationId xmlns:a16="http://schemas.microsoft.com/office/drawing/2014/main" id="{615867A4-439B-410A-A4B2-C574860D3B7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03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1459305</xdr:colOff>
      <xdr:row>5</xdr:row>
      <xdr:rowOff>48768</xdr:rowOff>
    </xdr:to>
    <xdr:sp macro="" textlink="">
      <xdr:nvSpPr>
        <xdr:cNvPr id="661" name="AutoShape 133">
          <a:extLst>
            <a:ext uri="{FF2B5EF4-FFF2-40B4-BE49-F238E27FC236}">
              <a16:creationId xmlns:a16="http://schemas.microsoft.com/office/drawing/2014/main" id="{43D95BC3-BC17-409E-BE75-A562E9B1FAD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9163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532342</xdr:colOff>
      <xdr:row>5</xdr:row>
      <xdr:rowOff>142875</xdr:rowOff>
    </xdr:from>
    <xdr:to>
      <xdr:col>3</xdr:col>
      <xdr:colOff>143797</xdr:colOff>
      <xdr:row>5</xdr:row>
      <xdr:rowOff>144018</xdr:rowOff>
    </xdr:to>
    <xdr:sp macro="" textlink="">
      <xdr:nvSpPr>
        <xdr:cNvPr id="662" name="AutoShape 133">
          <a:extLst>
            <a:ext uri="{FF2B5EF4-FFF2-40B4-BE49-F238E27FC236}">
              <a16:creationId xmlns:a16="http://schemas.microsoft.com/office/drawing/2014/main" id="{3EF2AB1A-DC95-416D-BC45-502FEDFCAFAD}"/>
            </a:ext>
          </a:extLst>
        </xdr:cNvPr>
        <xdr:cNvSpPr>
          <a:spLocks noChangeAspect="1" noChangeArrowheads="1"/>
        </xdr:cNvSpPr>
      </xdr:nvSpPr>
      <xdr:spPr bwMode="auto">
        <a:xfrm>
          <a:off x="3608917" y="1095375"/>
          <a:ext cx="112593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1216820</xdr:colOff>
      <xdr:row>6</xdr:row>
      <xdr:rowOff>190499</xdr:rowOff>
    </xdr:to>
    <xdr:sp macro="" textlink="">
      <xdr:nvSpPr>
        <xdr:cNvPr id="663" name="AutoShape 133">
          <a:extLst>
            <a:ext uri="{FF2B5EF4-FFF2-40B4-BE49-F238E27FC236}">
              <a16:creationId xmlns:a16="http://schemas.microsoft.com/office/drawing/2014/main" id="{6123FE44-0FCF-4CE1-A829-40BC8F3758D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7389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1223964</xdr:colOff>
      <xdr:row>7</xdr:row>
      <xdr:rowOff>190499</xdr:rowOff>
    </xdr:to>
    <xdr:sp macro="" textlink="">
      <xdr:nvSpPr>
        <xdr:cNvPr id="664" name="AutoShape 133">
          <a:extLst>
            <a:ext uri="{FF2B5EF4-FFF2-40B4-BE49-F238E27FC236}">
              <a16:creationId xmlns:a16="http://schemas.microsoft.com/office/drawing/2014/main" id="{405A5E85-FA6D-46AE-A3E3-3C271EC9592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681039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5</xdr:row>
      <xdr:rowOff>47625</xdr:rowOff>
    </xdr:from>
    <xdr:to>
      <xdr:col>2</xdr:col>
      <xdr:colOff>1362732</xdr:colOff>
      <xdr:row>5</xdr:row>
      <xdr:rowOff>48768</xdr:rowOff>
    </xdr:to>
    <xdr:sp macro="" textlink="">
      <xdr:nvSpPr>
        <xdr:cNvPr id="665" name="AutoShape 133">
          <a:extLst>
            <a:ext uri="{FF2B5EF4-FFF2-40B4-BE49-F238E27FC236}">
              <a16:creationId xmlns:a16="http://schemas.microsoft.com/office/drawing/2014/main" id="{02D966C5-17CA-4C29-886E-7FF522BA4E0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000125"/>
          <a:ext cx="819807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1459306</xdr:colOff>
      <xdr:row>4</xdr:row>
      <xdr:rowOff>48768</xdr:rowOff>
    </xdr:to>
    <xdr:sp macro="" textlink="">
      <xdr:nvSpPr>
        <xdr:cNvPr id="666" name="AutoShape 133">
          <a:extLst>
            <a:ext uri="{FF2B5EF4-FFF2-40B4-BE49-F238E27FC236}">
              <a16:creationId xmlns:a16="http://schemas.microsoft.com/office/drawing/2014/main" id="{CA5CE258-E361-4406-BECC-C7645B0F555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916381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667" name="AutoShape 133">
          <a:extLst>
            <a:ext uri="{FF2B5EF4-FFF2-40B4-BE49-F238E27FC236}">
              <a16:creationId xmlns:a16="http://schemas.microsoft.com/office/drawing/2014/main" id="{265B159C-B320-4D63-BDF3-8865AA2B8F4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542925</xdr:colOff>
      <xdr:row>4</xdr:row>
      <xdr:rowOff>47625</xdr:rowOff>
    </xdr:from>
    <xdr:to>
      <xdr:col>2</xdr:col>
      <xdr:colOff>1295973</xdr:colOff>
      <xdr:row>4</xdr:row>
      <xdr:rowOff>49338</xdr:rowOff>
    </xdr:to>
    <xdr:sp macro="" textlink="">
      <xdr:nvSpPr>
        <xdr:cNvPr id="668" name="AutoShape 133">
          <a:extLst>
            <a:ext uri="{FF2B5EF4-FFF2-40B4-BE49-F238E27FC236}">
              <a16:creationId xmlns:a16="http://schemas.microsoft.com/office/drawing/2014/main" id="{75D668DB-9814-45F6-A5B9-29BF9500251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753048" cy="1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542925</xdr:colOff>
      <xdr:row>4</xdr:row>
      <xdr:rowOff>47625</xdr:rowOff>
    </xdr:from>
    <xdr:ext cx="681718" cy="535538"/>
    <xdr:sp macro="" textlink="">
      <xdr:nvSpPr>
        <xdr:cNvPr id="669" name="AutoShape 133">
          <a:extLst>
            <a:ext uri="{FF2B5EF4-FFF2-40B4-BE49-F238E27FC236}">
              <a16:creationId xmlns:a16="http://schemas.microsoft.com/office/drawing/2014/main" id="{A77820B2-494A-49D3-8449-F5B869BBA20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09625"/>
          <a:ext cx="681718" cy="535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2-03T15:37:16.36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2-03T15:41:37.82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2-03T15:41:38.42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2-03T15:41:50.80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0,'0'6,"0"1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2-03T15:41:51.78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56 20,'-5'0,"-7"-6,-7 0,0-1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1-29T15:48:02.18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homastonmills.com/pages/care-instructions" TargetMode="External"/><Relationship Id="rId2" Type="http://schemas.openxmlformats.org/officeDocument/2006/relationships/hyperlink" Target="https://thomastonmills.com/pages/thomaston-logo-photos" TargetMode="External"/><Relationship Id="rId1" Type="http://schemas.openxmlformats.org/officeDocument/2006/relationships/hyperlink" Target="https://thomastonmills.com/pages/download-sell-sheets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thomastonmills.com/pages/guide-to-avoiding-problems-with-hotel-laundri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homastonmills.com/pages/care-instructions" TargetMode="External"/><Relationship Id="rId2" Type="http://schemas.openxmlformats.org/officeDocument/2006/relationships/hyperlink" Target="https://thomastonmills.com/pages/thomaston-logo-photos" TargetMode="External"/><Relationship Id="rId1" Type="http://schemas.openxmlformats.org/officeDocument/2006/relationships/hyperlink" Target="https://thomastonmills.com/pages/download-sell-sheets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thomastonmills.com/pages/guide-to-avoiding-problems-with-hotel-laundri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thomastonmills.com/pages/thomaston-logo-photos" TargetMode="External"/><Relationship Id="rId7" Type="http://schemas.openxmlformats.org/officeDocument/2006/relationships/drawing" Target="../drawings/drawing5.xml"/><Relationship Id="rId2" Type="http://schemas.openxmlformats.org/officeDocument/2006/relationships/hyperlink" Target="https://thomastonmills.com/pages/download-sell-sheets" TargetMode="External"/><Relationship Id="rId1" Type="http://schemas.openxmlformats.org/officeDocument/2006/relationships/hyperlink" Target="http://www.thomastonmills.com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thomastonmills.com/pages/guide-to-avoiding-problems-with-hotel-laundries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thomastonmills.com/pages/care-instructions" TargetMode="External"/><Relationship Id="rId9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hyperlink" Target="https://thomastonmills.com/pages/thomaston-logo-photos" TargetMode="External"/><Relationship Id="rId7" Type="http://schemas.openxmlformats.org/officeDocument/2006/relationships/drawing" Target="../drawings/drawing6.xml"/><Relationship Id="rId2" Type="http://schemas.openxmlformats.org/officeDocument/2006/relationships/hyperlink" Target="https://thomastonmills.com/pages/download-sell-sheets" TargetMode="External"/><Relationship Id="rId1" Type="http://schemas.openxmlformats.org/officeDocument/2006/relationships/hyperlink" Target="http://www.thomastonmills.com/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thomastonmills.com/pages/guide-to-avoiding-problems-with-hotel-laundries" TargetMode="External"/><Relationship Id="rId4" Type="http://schemas.openxmlformats.org/officeDocument/2006/relationships/hyperlink" Target="https://thomastonmills.com/pages/care-instruction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hyperlink" Target="https://thomastonmills.com/pages/thomaston-logo-photos" TargetMode="External"/><Relationship Id="rId7" Type="http://schemas.openxmlformats.org/officeDocument/2006/relationships/drawing" Target="../drawings/drawing7.xml"/><Relationship Id="rId2" Type="http://schemas.openxmlformats.org/officeDocument/2006/relationships/hyperlink" Target="https://thomastonmills.com/pages/download-sell-sheets" TargetMode="External"/><Relationship Id="rId1" Type="http://schemas.openxmlformats.org/officeDocument/2006/relationships/hyperlink" Target="http://www.thomastonmills.com/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thomastonmills.com/pages/guide-to-avoiding-problems-with-hotel-laundries" TargetMode="External"/><Relationship Id="rId10" Type="http://schemas.openxmlformats.org/officeDocument/2006/relationships/comments" Target="../comments2.xml"/><Relationship Id="rId4" Type="http://schemas.openxmlformats.org/officeDocument/2006/relationships/hyperlink" Target="https://thomastonmills.com/pages/care-instructions" TargetMode="External"/><Relationship Id="rId9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6.vml"/><Relationship Id="rId3" Type="http://schemas.openxmlformats.org/officeDocument/2006/relationships/hyperlink" Target="https://thomastonmills.com/pages/thomaston-logo-photos" TargetMode="External"/><Relationship Id="rId7" Type="http://schemas.openxmlformats.org/officeDocument/2006/relationships/drawing" Target="../drawings/drawing8.xml"/><Relationship Id="rId2" Type="http://schemas.openxmlformats.org/officeDocument/2006/relationships/hyperlink" Target="https://thomastonmills.com/pages/download-sell-sheets" TargetMode="External"/><Relationship Id="rId1" Type="http://schemas.openxmlformats.org/officeDocument/2006/relationships/hyperlink" Target="http://www.thomastonmills.com/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thomastonmills.com/pages/guide-to-avoiding-problems-with-hotel-laundries" TargetMode="External"/><Relationship Id="rId4" Type="http://schemas.openxmlformats.org/officeDocument/2006/relationships/hyperlink" Target="https://thomastonmills.com/pages/care-instruction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thomastonmills.com/pages/thomaston-logo-photos" TargetMode="External"/><Relationship Id="rId7" Type="http://schemas.openxmlformats.org/officeDocument/2006/relationships/drawing" Target="../drawings/drawing9.xml"/><Relationship Id="rId2" Type="http://schemas.openxmlformats.org/officeDocument/2006/relationships/hyperlink" Target="https://thomastonmills.com/pages/download-sell-sheets" TargetMode="External"/><Relationship Id="rId1" Type="http://schemas.openxmlformats.org/officeDocument/2006/relationships/hyperlink" Target="http://www.thomastonmills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thomastonmills.com/pages/guide-to-avoiding-problems-with-hotel-laundries" TargetMode="External"/><Relationship Id="rId4" Type="http://schemas.openxmlformats.org/officeDocument/2006/relationships/hyperlink" Target="https://thomastonmills.com/pages/care-instruction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7.vml"/><Relationship Id="rId3" Type="http://schemas.openxmlformats.org/officeDocument/2006/relationships/hyperlink" Target="https://thomastonmills.com/pages/thomaston-logo-photos" TargetMode="External"/><Relationship Id="rId7" Type="http://schemas.openxmlformats.org/officeDocument/2006/relationships/drawing" Target="../drawings/drawing10.xml"/><Relationship Id="rId2" Type="http://schemas.openxmlformats.org/officeDocument/2006/relationships/hyperlink" Target="https://thomastonmills.com/pages/download-sell-sheets" TargetMode="External"/><Relationship Id="rId1" Type="http://schemas.openxmlformats.org/officeDocument/2006/relationships/hyperlink" Target="http://www.thomastonmills.com/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https://thomastonmills.com/pages/guide-to-avoiding-problems-with-hotel-laundries" TargetMode="External"/><Relationship Id="rId4" Type="http://schemas.openxmlformats.org/officeDocument/2006/relationships/hyperlink" Target="https://thomastonmills.com/pages/care-instruction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8.vml"/><Relationship Id="rId3" Type="http://schemas.openxmlformats.org/officeDocument/2006/relationships/hyperlink" Target="https://thomastonmills.com/pages/thomaston-logo-photos" TargetMode="External"/><Relationship Id="rId7" Type="http://schemas.openxmlformats.org/officeDocument/2006/relationships/drawing" Target="../drawings/drawing11.xml"/><Relationship Id="rId2" Type="http://schemas.openxmlformats.org/officeDocument/2006/relationships/hyperlink" Target="https://thomastonmills.com/pages/download-sell-sheets" TargetMode="External"/><Relationship Id="rId1" Type="http://schemas.openxmlformats.org/officeDocument/2006/relationships/hyperlink" Target="http://www.thomastonmills.com/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s://thomastonmills.com/pages/guide-to-avoiding-problems-with-hotel-laundries" TargetMode="External"/><Relationship Id="rId4" Type="http://schemas.openxmlformats.org/officeDocument/2006/relationships/hyperlink" Target="https://thomastonmills.com/pages/care-instruction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9.vml"/><Relationship Id="rId3" Type="http://schemas.openxmlformats.org/officeDocument/2006/relationships/hyperlink" Target="https://thomastonmills.com/pages/thomaston-logo-photos" TargetMode="External"/><Relationship Id="rId7" Type="http://schemas.openxmlformats.org/officeDocument/2006/relationships/drawing" Target="../drawings/drawing12.xml"/><Relationship Id="rId2" Type="http://schemas.openxmlformats.org/officeDocument/2006/relationships/hyperlink" Target="https://thomastonmills.com/pages/download-sell-sheets" TargetMode="External"/><Relationship Id="rId1" Type="http://schemas.openxmlformats.org/officeDocument/2006/relationships/hyperlink" Target="http://www.thomastonmills.com/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s://thomastonmills.com/pages/guide-to-avoiding-problems-with-hotel-laundries" TargetMode="External"/><Relationship Id="rId10" Type="http://schemas.openxmlformats.org/officeDocument/2006/relationships/comments" Target="../comments3.xml"/><Relationship Id="rId4" Type="http://schemas.openxmlformats.org/officeDocument/2006/relationships/hyperlink" Target="https://thomastonmills.com/pages/care-instructions" TargetMode="External"/><Relationship Id="rId9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1.vml"/><Relationship Id="rId3" Type="http://schemas.openxmlformats.org/officeDocument/2006/relationships/hyperlink" Target="https://thomastonmills.com/pages/thomaston-logo-photos" TargetMode="External"/><Relationship Id="rId7" Type="http://schemas.openxmlformats.org/officeDocument/2006/relationships/drawing" Target="../drawings/drawing13.xml"/><Relationship Id="rId2" Type="http://schemas.openxmlformats.org/officeDocument/2006/relationships/hyperlink" Target="https://thomastonmills.com/pages/download-sell-sheets" TargetMode="External"/><Relationship Id="rId1" Type="http://schemas.openxmlformats.org/officeDocument/2006/relationships/hyperlink" Target="http://www.thomastonmills.com/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https://thomastonmills.com/pages/guide-to-avoiding-problems-with-hotel-laundries" TargetMode="External"/><Relationship Id="rId10" Type="http://schemas.openxmlformats.org/officeDocument/2006/relationships/comments" Target="../comments4.xml"/><Relationship Id="rId4" Type="http://schemas.openxmlformats.org/officeDocument/2006/relationships/hyperlink" Target="https://thomastonmills.com/pages/care-instructions" TargetMode="External"/><Relationship Id="rId9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4.vml"/><Relationship Id="rId3" Type="http://schemas.openxmlformats.org/officeDocument/2006/relationships/hyperlink" Target="https://thomastonmills.com/pages/care-instructions" TargetMode="External"/><Relationship Id="rId7" Type="http://schemas.openxmlformats.org/officeDocument/2006/relationships/vmlDrawing" Target="../drawings/vmlDrawing13.vml"/><Relationship Id="rId2" Type="http://schemas.openxmlformats.org/officeDocument/2006/relationships/hyperlink" Target="https://thomastonmills.com/pages/thomaston-logo-photos" TargetMode="External"/><Relationship Id="rId1" Type="http://schemas.openxmlformats.org/officeDocument/2006/relationships/hyperlink" Target="https://thomastonmills.com/pages/download-sell-sheets" TargetMode="External"/><Relationship Id="rId6" Type="http://schemas.openxmlformats.org/officeDocument/2006/relationships/drawing" Target="../drawings/drawing14.xm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s://thomastonmills.com/pages/guide-to-avoiding-problems-with-hotel-laundries" TargetMode="External"/><Relationship Id="rId9" Type="http://schemas.openxmlformats.org/officeDocument/2006/relationships/comments" Target="../comments5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5.vml"/><Relationship Id="rId3" Type="http://schemas.openxmlformats.org/officeDocument/2006/relationships/hyperlink" Target="https://thomastonmills.com/pages/thomaston-logo-photos" TargetMode="External"/><Relationship Id="rId7" Type="http://schemas.openxmlformats.org/officeDocument/2006/relationships/drawing" Target="../drawings/drawing15.xml"/><Relationship Id="rId2" Type="http://schemas.openxmlformats.org/officeDocument/2006/relationships/hyperlink" Target="https://thomastonmills.com/pages/download-sell-sheets" TargetMode="External"/><Relationship Id="rId1" Type="http://schemas.openxmlformats.org/officeDocument/2006/relationships/hyperlink" Target="http://www.thomastonmills.com/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https://thomastonmills.com/pages/guide-to-avoiding-problems-with-hotel-laundries" TargetMode="External"/><Relationship Id="rId10" Type="http://schemas.openxmlformats.org/officeDocument/2006/relationships/comments" Target="../comments6.xml"/><Relationship Id="rId4" Type="http://schemas.openxmlformats.org/officeDocument/2006/relationships/hyperlink" Target="https://thomastonmills.com/pages/care-instructions" TargetMode="External"/><Relationship Id="rId9" Type="http://schemas.openxmlformats.org/officeDocument/2006/relationships/vmlDrawing" Target="../drawings/vmlDrawing16.v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7.vml"/><Relationship Id="rId3" Type="http://schemas.openxmlformats.org/officeDocument/2006/relationships/hyperlink" Target="https://thomastonmills.com/pages/thomaston-logo-photos" TargetMode="External"/><Relationship Id="rId7" Type="http://schemas.openxmlformats.org/officeDocument/2006/relationships/drawing" Target="../drawings/drawing16.xml"/><Relationship Id="rId2" Type="http://schemas.openxmlformats.org/officeDocument/2006/relationships/hyperlink" Target="https://thomastonmills.com/pages/download-sell-sheets" TargetMode="External"/><Relationship Id="rId1" Type="http://schemas.openxmlformats.org/officeDocument/2006/relationships/hyperlink" Target="http://www.thomastonmills.com/" TargetMode="External"/><Relationship Id="rId6" Type="http://schemas.openxmlformats.org/officeDocument/2006/relationships/printerSettings" Target="../printerSettings/printerSettings16.bin"/><Relationship Id="rId5" Type="http://schemas.openxmlformats.org/officeDocument/2006/relationships/hyperlink" Target="https://thomastonmills.com/pages/guide-to-avoiding-problems-with-hotel-laundries" TargetMode="External"/><Relationship Id="rId4" Type="http://schemas.openxmlformats.org/officeDocument/2006/relationships/hyperlink" Target="https://thomastonmills.com/pages/care-instruction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thomastonmills.com/pages/thomaston-logo-photos" TargetMode="External"/><Relationship Id="rId7" Type="http://schemas.openxmlformats.org/officeDocument/2006/relationships/drawing" Target="../drawings/drawing17.xml"/><Relationship Id="rId2" Type="http://schemas.openxmlformats.org/officeDocument/2006/relationships/hyperlink" Target="https://thomastonmills.com/pages/download-sell-sheets" TargetMode="External"/><Relationship Id="rId1" Type="http://schemas.openxmlformats.org/officeDocument/2006/relationships/hyperlink" Target="http://www.thomastonmills.com/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https://thomastonmills.com/pages/guide-to-avoiding-problems-with-hotel-laundries" TargetMode="External"/><Relationship Id="rId4" Type="http://schemas.openxmlformats.org/officeDocument/2006/relationships/hyperlink" Target="https://thomastonmills.com/pages/care-instructions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8.vml"/><Relationship Id="rId3" Type="http://schemas.openxmlformats.org/officeDocument/2006/relationships/hyperlink" Target="https://thomastonmills.com/pages/care-instructions" TargetMode="External"/><Relationship Id="rId7" Type="http://schemas.openxmlformats.org/officeDocument/2006/relationships/drawing" Target="../drawings/drawing18.xml"/><Relationship Id="rId2" Type="http://schemas.openxmlformats.org/officeDocument/2006/relationships/hyperlink" Target="https://thomastonmills.com/pages/guide-to-avoiding-problems-with-hotel-laundries" TargetMode="External"/><Relationship Id="rId1" Type="http://schemas.openxmlformats.org/officeDocument/2006/relationships/hyperlink" Target="http://www.thomastonmills.com/" TargetMode="External"/><Relationship Id="rId6" Type="http://schemas.openxmlformats.org/officeDocument/2006/relationships/printerSettings" Target="../printerSettings/printerSettings18.bin"/><Relationship Id="rId5" Type="http://schemas.openxmlformats.org/officeDocument/2006/relationships/hyperlink" Target="https://thomastonmills.com/pages/download-sell-sheets" TargetMode="External"/><Relationship Id="rId4" Type="http://schemas.openxmlformats.org/officeDocument/2006/relationships/hyperlink" Target="https://thomastonmills.com/pages/thomaston-logo-photos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thomastonmills.com/pages/thomaston-logo-photos" TargetMode="External"/><Relationship Id="rId7" Type="http://schemas.openxmlformats.org/officeDocument/2006/relationships/drawing" Target="../drawings/drawing19.xml"/><Relationship Id="rId2" Type="http://schemas.openxmlformats.org/officeDocument/2006/relationships/hyperlink" Target="https://thomastonmills.com/pages/download-sell-sheets" TargetMode="External"/><Relationship Id="rId1" Type="http://schemas.openxmlformats.org/officeDocument/2006/relationships/hyperlink" Target="http://www.thomastonmills.com/" TargetMode="External"/><Relationship Id="rId6" Type="http://schemas.openxmlformats.org/officeDocument/2006/relationships/printerSettings" Target="../printerSettings/printerSettings19.bin"/><Relationship Id="rId5" Type="http://schemas.openxmlformats.org/officeDocument/2006/relationships/hyperlink" Target="https://thomastonmills.com/pages/guide-to-avoiding-problems-with-hotel-laundries" TargetMode="External"/><Relationship Id="rId4" Type="http://schemas.openxmlformats.org/officeDocument/2006/relationships/hyperlink" Target="https://thomastonmills.com/pages/care-instructions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19"/>
  <sheetViews>
    <sheetView zoomScale="90" zoomScaleNormal="90" zoomScaleSheetLayoutView="75" workbookViewId="0">
      <pane ySplit="14" topLeftCell="A81" activePane="bottomLeft" state="frozen"/>
      <selection activeCell="J14" sqref="J14:J16"/>
      <selection pane="bottomLeft" activeCell="B14" sqref="B14"/>
    </sheetView>
  </sheetViews>
  <sheetFormatPr defaultColWidth="9.08984375" defaultRowHeight="14.5"/>
  <cols>
    <col min="1" max="1" width="11.7265625" customWidth="1"/>
    <col min="2" max="2" width="14.6328125" customWidth="1"/>
    <col min="3" max="4" width="13.7265625" customWidth="1"/>
    <col min="5" max="5" width="12.6328125" customWidth="1"/>
    <col min="6" max="6" width="16.81640625" customWidth="1"/>
    <col min="8" max="8" width="7.7265625" customWidth="1"/>
    <col min="9" max="9" width="11.6328125" customWidth="1"/>
    <col min="10" max="10" width="26.6328125" style="107" bestFit="1" customWidth="1"/>
    <col min="17" max="17" width="9.81640625" customWidth="1"/>
  </cols>
  <sheetData>
    <row r="1" spans="1:30">
      <c r="A1" s="841"/>
      <c r="B1" s="841"/>
      <c r="C1" s="841"/>
      <c r="D1" s="841"/>
      <c r="E1" s="841"/>
      <c r="F1" s="841"/>
      <c r="G1" s="841"/>
      <c r="H1" s="841"/>
      <c r="I1" s="841"/>
      <c r="J1" s="841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>
      <c r="A2" s="841"/>
      <c r="B2" s="841"/>
      <c r="C2" s="841"/>
      <c r="D2" s="841"/>
      <c r="E2" s="841"/>
      <c r="F2" s="841"/>
      <c r="G2" s="841"/>
      <c r="H2" s="841"/>
      <c r="I2" s="841"/>
      <c r="J2" s="841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>
      <c r="A3" s="841"/>
      <c r="B3" s="841"/>
      <c r="C3" s="841"/>
      <c r="D3" s="841"/>
      <c r="E3" s="841"/>
      <c r="F3" s="841"/>
      <c r="G3" s="841"/>
      <c r="H3" s="841"/>
      <c r="I3" s="841"/>
      <c r="J3" s="841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>
      <c r="A4" s="841"/>
      <c r="B4" s="841"/>
      <c r="C4" s="841"/>
      <c r="D4" s="841"/>
      <c r="E4" s="841"/>
      <c r="F4" s="841"/>
      <c r="G4" s="841"/>
      <c r="H4" s="841"/>
      <c r="I4" s="841"/>
      <c r="J4" s="841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>
      <c r="A5" s="841"/>
      <c r="B5" s="841"/>
      <c r="C5" s="841"/>
      <c r="D5" s="841"/>
      <c r="E5" s="841"/>
      <c r="F5" s="841"/>
      <c r="G5" s="841"/>
      <c r="H5" s="841"/>
      <c r="I5" s="841"/>
      <c r="J5" s="84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>
      <c r="A6" s="841"/>
      <c r="B6" s="841"/>
      <c r="C6" s="841"/>
      <c r="D6" s="841"/>
      <c r="E6" s="841"/>
      <c r="F6" s="841"/>
      <c r="G6" s="841"/>
      <c r="H6" s="841"/>
      <c r="I6" s="841"/>
      <c r="J6" s="84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>
      <c r="A7" s="841"/>
      <c r="B7" s="841"/>
      <c r="C7" s="841"/>
      <c r="D7" s="841"/>
      <c r="E7" s="841"/>
      <c r="F7" s="841"/>
      <c r="G7" s="841"/>
      <c r="H7" s="841"/>
      <c r="I7" s="841"/>
      <c r="J7" s="84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spans="1:30">
      <c r="A8" s="841"/>
      <c r="B8" s="841"/>
      <c r="C8" s="841"/>
      <c r="D8" s="841"/>
      <c r="E8" s="841"/>
      <c r="F8" s="841"/>
      <c r="G8" s="841"/>
      <c r="H8" s="841"/>
      <c r="I8" s="841"/>
      <c r="J8" s="841"/>
      <c r="K8" s="51"/>
      <c r="L8" s="51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ht="15" customHeight="1">
      <c r="A9" s="853" t="s">
        <v>681</v>
      </c>
      <c r="B9" s="853"/>
      <c r="C9" s="853"/>
      <c r="D9" s="853"/>
      <c r="E9" s="853"/>
      <c r="F9" s="853"/>
      <c r="G9" s="853"/>
      <c r="H9" s="853"/>
      <c r="I9" s="853"/>
      <c r="J9" s="853"/>
      <c r="K9" s="51"/>
      <c r="L9" s="51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ht="15" customHeight="1">
      <c r="A10" s="853"/>
      <c r="B10" s="853"/>
      <c r="C10" s="853"/>
      <c r="D10" s="853"/>
      <c r="E10" s="853"/>
      <c r="F10" s="853"/>
      <c r="G10" s="853"/>
      <c r="H10" s="853"/>
      <c r="I10" s="853"/>
      <c r="J10" s="853"/>
      <c r="K10" s="51"/>
      <c r="L10" s="51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30" ht="19.5" customHeight="1" thickBot="1">
      <c r="A11" s="854" t="s">
        <v>704</v>
      </c>
      <c r="B11" s="854"/>
      <c r="C11" s="854"/>
      <c r="D11" s="854"/>
      <c r="E11" s="854"/>
      <c r="F11" s="854"/>
      <c r="G11" s="854"/>
      <c r="H11" s="854"/>
      <c r="I11" s="854"/>
      <c r="J11" s="854"/>
      <c r="K11" s="51"/>
      <c r="L11" s="51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1:30" ht="15.75" customHeight="1" thickTop="1">
      <c r="A12" s="51"/>
      <c r="B12" s="257"/>
      <c r="C12" s="51"/>
      <c r="D12" s="51"/>
      <c r="E12" s="51"/>
      <c r="F12" s="51"/>
      <c r="G12" s="51"/>
      <c r="H12" s="51"/>
      <c r="I12" s="51"/>
      <c r="J12" s="842" t="s">
        <v>635</v>
      </c>
      <c r="K12" s="51"/>
      <c r="L12" s="51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spans="1:30" ht="15.75" customHeight="1">
      <c r="A13" s="51"/>
      <c r="B13" s="257"/>
      <c r="C13" s="51"/>
      <c r="D13" s="51"/>
      <c r="E13" s="51"/>
      <c r="F13" s="51"/>
      <c r="G13" s="51"/>
      <c r="H13" s="51"/>
      <c r="I13" s="51"/>
      <c r="J13" s="843"/>
      <c r="K13" s="51"/>
      <c r="L13" s="51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ht="24.75" customHeight="1" thickBot="1">
      <c r="A14" s="258"/>
      <c r="B14" s="259"/>
      <c r="C14" s="258"/>
      <c r="D14" s="258"/>
      <c r="E14" s="258"/>
      <c r="F14" s="258"/>
      <c r="G14" s="51"/>
      <c r="H14" s="51"/>
      <c r="I14" s="51"/>
      <c r="J14" s="844"/>
      <c r="K14" s="51"/>
      <c r="L14" s="51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spans="1:30" ht="24.75" customHeight="1" thickTop="1">
      <c r="A15" s="762" t="s">
        <v>858</v>
      </c>
      <c r="B15" s="763"/>
      <c r="C15" s="763"/>
      <c r="D15" s="763"/>
      <c r="E15" s="763"/>
      <c r="F15" s="763"/>
      <c r="G15" s="764"/>
      <c r="H15" s="16"/>
      <c r="I15" s="768">
        <v>1</v>
      </c>
      <c r="J15" s="613"/>
      <c r="K15" s="51"/>
      <c r="L15" s="51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24.75" customHeight="1" thickBot="1">
      <c r="A16" s="765"/>
      <c r="B16" s="766"/>
      <c r="C16" s="766"/>
      <c r="D16" s="766"/>
      <c r="E16" s="766"/>
      <c r="F16" s="766"/>
      <c r="G16" s="767"/>
      <c r="H16" s="16"/>
      <c r="I16" s="768"/>
      <c r="J16" s="613"/>
      <c r="K16" s="51"/>
      <c r="L16" s="51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ht="24.75" customHeight="1" thickTop="1" thickBot="1">
      <c r="A17" s="16"/>
      <c r="B17" s="769" t="s">
        <v>859</v>
      </c>
      <c r="C17" s="769"/>
      <c r="D17" s="769"/>
      <c r="E17" s="769"/>
      <c r="F17" s="769"/>
      <c r="G17" s="281"/>
      <c r="H17" s="16"/>
      <c r="I17" s="768"/>
      <c r="J17" s="613"/>
      <c r="K17" s="51"/>
      <c r="L17" s="51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ht="24.75" customHeight="1" thickTop="1" thickBot="1">
      <c r="A18" s="16"/>
      <c r="B18" s="614"/>
      <c r="C18" s="614"/>
      <c r="D18" s="614"/>
      <c r="E18" s="614"/>
      <c r="F18" s="614"/>
      <c r="G18" s="281"/>
      <c r="H18" s="16"/>
      <c r="I18" s="615"/>
      <c r="J18" s="613"/>
      <c r="K18" s="51"/>
      <c r="L18" s="51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1:30" ht="21" customHeight="1" thickTop="1">
      <c r="A19" s="845" t="s">
        <v>636</v>
      </c>
      <c r="B19" s="846"/>
      <c r="C19" s="846"/>
      <c r="D19" s="846"/>
      <c r="E19" s="846"/>
      <c r="F19" s="846"/>
      <c r="G19" s="847"/>
      <c r="H19" s="260"/>
      <c r="I19" s="851">
        <v>2</v>
      </c>
      <c r="J19" s="256"/>
      <c r="K19" s="51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ht="20.25" customHeight="1" thickBot="1">
      <c r="A20" s="848"/>
      <c r="B20" s="849"/>
      <c r="C20" s="849"/>
      <c r="D20" s="849"/>
      <c r="E20" s="849"/>
      <c r="F20" s="849"/>
      <c r="G20" s="850"/>
      <c r="H20" s="260"/>
      <c r="I20" s="851"/>
      <c r="J20" s="256"/>
      <c r="K20" s="51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ht="20.25" customHeight="1" thickTop="1" thickBot="1">
      <c r="A21" s="16"/>
      <c r="B21" s="852" t="s">
        <v>628</v>
      </c>
      <c r="C21" s="852"/>
      <c r="D21" s="852"/>
      <c r="E21" s="852"/>
      <c r="F21" s="852"/>
      <c r="G21" s="261"/>
      <c r="H21" s="260"/>
      <c r="I21" s="851"/>
      <c r="J21" s="256"/>
      <c r="K21" s="51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ht="21" customHeight="1" thickTop="1" thickBot="1">
      <c r="A22" s="262"/>
      <c r="B22" s="262"/>
      <c r="C22" s="262"/>
      <c r="D22" s="262"/>
      <c r="E22" s="262"/>
      <c r="F22" s="262"/>
      <c r="G22" s="262"/>
      <c r="H22" s="51"/>
      <c r="I22" s="51"/>
      <c r="J22" s="188"/>
      <c r="K22" s="16"/>
      <c r="L22" s="16"/>
      <c r="M22" s="16"/>
      <c r="N22" s="16"/>
      <c r="O22" s="72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ht="20.25" customHeight="1" thickTop="1">
      <c r="A23" s="803" t="s">
        <v>520</v>
      </c>
      <c r="B23" s="804"/>
      <c r="C23" s="804"/>
      <c r="D23" s="804"/>
      <c r="E23" s="804"/>
      <c r="F23" s="804"/>
      <c r="G23" s="805"/>
      <c r="H23" s="260"/>
      <c r="I23" s="871">
        <v>3</v>
      </c>
      <c r="J23" s="256"/>
      <c r="K23" s="51"/>
      <c r="L23" s="51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106" customFormat="1" ht="21" customHeight="1" thickBot="1">
      <c r="A24" s="806"/>
      <c r="B24" s="807"/>
      <c r="C24" s="807"/>
      <c r="D24" s="807"/>
      <c r="E24" s="807"/>
      <c r="F24" s="807"/>
      <c r="G24" s="808"/>
      <c r="H24" s="263"/>
      <c r="I24" s="871"/>
      <c r="J24" s="264"/>
      <c r="K24" s="263"/>
      <c r="L24" s="263"/>
      <c r="M24" s="263"/>
      <c r="N24" s="263"/>
      <c r="O24" s="263"/>
      <c r="P24" s="263"/>
      <c r="Q24" s="263"/>
      <c r="R24" s="263"/>
      <c r="S24" s="263"/>
      <c r="T24" s="263"/>
      <c r="U24" s="263"/>
      <c r="V24" s="263"/>
      <c r="W24" s="263"/>
      <c r="X24" s="263"/>
      <c r="Y24" s="263"/>
      <c r="Z24" s="263"/>
      <c r="AA24" s="263"/>
      <c r="AB24" s="263"/>
      <c r="AC24" s="263"/>
      <c r="AD24" s="263"/>
    </row>
    <row r="25" spans="1:30" ht="21.75" customHeight="1" thickTop="1" thickBot="1">
      <c r="A25" s="265"/>
      <c r="B25" s="872" t="s">
        <v>637</v>
      </c>
      <c r="C25" s="872"/>
      <c r="D25" s="872"/>
      <c r="E25" s="872"/>
      <c r="F25" s="872"/>
      <c r="G25" s="266"/>
      <c r="H25" s="16"/>
      <c r="I25" s="871"/>
      <c r="J25" s="188"/>
      <c r="K25" s="16"/>
      <c r="L25" s="16"/>
      <c r="M25" s="335"/>
      <c r="N25" s="335"/>
      <c r="O25" s="33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ht="21.75" customHeight="1" thickTop="1" thickBot="1">
      <c r="A26" s="260"/>
      <c r="B26" s="260"/>
      <c r="C26" s="260"/>
      <c r="D26" s="260"/>
      <c r="E26" s="260"/>
      <c r="F26" s="260"/>
      <c r="G26" s="260"/>
      <c r="H26" s="260"/>
      <c r="I26" s="16"/>
      <c r="J26" s="188"/>
      <c r="K26" s="16"/>
      <c r="L26" s="16"/>
      <c r="M26" s="337"/>
      <c r="N26" s="337"/>
      <c r="O26" s="337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ht="21.75" customHeight="1" thickTop="1">
      <c r="A27" s="873" t="s">
        <v>521</v>
      </c>
      <c r="B27" s="874"/>
      <c r="C27" s="874"/>
      <c r="D27" s="874"/>
      <c r="E27" s="874"/>
      <c r="F27" s="874"/>
      <c r="G27" s="875"/>
      <c r="H27" s="16"/>
      <c r="I27" s="879">
        <v>4</v>
      </c>
      <c r="J27" s="188"/>
      <c r="K27" s="16"/>
      <c r="L27" s="16"/>
      <c r="M27" s="16"/>
      <c r="N27" s="16"/>
      <c r="O27" s="72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ht="21.75" customHeight="1" thickBot="1">
      <c r="A28" s="876"/>
      <c r="B28" s="877"/>
      <c r="C28" s="877"/>
      <c r="D28" s="877"/>
      <c r="E28" s="877"/>
      <c r="F28" s="877"/>
      <c r="G28" s="878"/>
      <c r="H28" s="16"/>
      <c r="I28" s="879"/>
      <c r="J28" s="188"/>
      <c r="K28" s="16"/>
      <c r="L28" s="16"/>
      <c r="M28" s="16"/>
      <c r="N28" s="16"/>
      <c r="O28" s="72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ht="21.75" customHeight="1" thickTop="1" thickBot="1">
      <c r="A29" s="16"/>
      <c r="B29" s="267" t="s">
        <v>638</v>
      </c>
      <c r="C29" s="267"/>
      <c r="D29" s="267"/>
      <c r="E29" s="267"/>
      <c r="F29" s="267"/>
      <c r="G29" s="268"/>
      <c r="H29" s="16"/>
      <c r="I29" s="879"/>
      <c r="J29" s="188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ht="21" customHeight="1" thickTop="1" thickBot="1">
      <c r="A30" s="269"/>
      <c r="B30" s="269"/>
      <c r="C30" s="269"/>
      <c r="D30" s="269"/>
      <c r="E30" s="269"/>
      <c r="F30" s="269"/>
      <c r="G30" s="269"/>
      <c r="H30" s="16"/>
      <c r="I30" s="439"/>
      <c r="J30" s="188"/>
      <c r="K30" s="16"/>
      <c r="L30" s="16"/>
      <c r="M30" s="16"/>
      <c r="N30" s="16"/>
      <c r="O30" s="338"/>
      <c r="P30" s="338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ht="21.75" customHeight="1" thickTop="1">
      <c r="A31" s="788" t="s">
        <v>522</v>
      </c>
      <c r="B31" s="789"/>
      <c r="C31" s="789"/>
      <c r="D31" s="789"/>
      <c r="E31" s="789"/>
      <c r="F31" s="789"/>
      <c r="G31" s="790"/>
      <c r="H31" s="16"/>
      <c r="I31" s="794">
        <v>5</v>
      </c>
      <c r="J31" s="188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ht="21.75" customHeight="1" thickBot="1">
      <c r="A32" s="791"/>
      <c r="B32" s="792"/>
      <c r="C32" s="792"/>
      <c r="D32" s="792"/>
      <c r="E32" s="792"/>
      <c r="F32" s="792"/>
      <c r="G32" s="793"/>
      <c r="H32" s="16"/>
      <c r="I32" s="794"/>
      <c r="J32" s="188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ht="21.75" customHeight="1" thickTop="1" thickBot="1">
      <c r="A33" s="270"/>
      <c r="B33" s="795" t="s">
        <v>639</v>
      </c>
      <c r="C33" s="796"/>
      <c r="D33" s="796"/>
      <c r="E33" s="796"/>
      <c r="F33" s="796"/>
      <c r="G33" s="270"/>
      <c r="H33" s="16"/>
      <c r="I33" s="794"/>
      <c r="J33" s="188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ht="21.75" customHeight="1" thickTop="1" thickBot="1">
      <c r="A34" s="270"/>
      <c r="B34" s="270"/>
      <c r="C34" s="270"/>
      <c r="D34" s="270"/>
      <c r="E34" s="270"/>
      <c r="F34" s="270"/>
      <c r="G34" s="270"/>
      <c r="H34" s="16"/>
      <c r="I34" s="440"/>
      <c r="J34" s="188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ht="22.5" customHeight="1" thickTop="1">
      <c r="A35" s="797" t="s">
        <v>524</v>
      </c>
      <c r="B35" s="798"/>
      <c r="C35" s="798"/>
      <c r="D35" s="798"/>
      <c r="E35" s="798"/>
      <c r="F35" s="798"/>
      <c r="G35" s="799"/>
      <c r="H35" s="16"/>
      <c r="I35" s="778">
        <v>6</v>
      </c>
      <c r="J35" s="188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ht="21.75" customHeight="1" thickBot="1">
      <c r="A36" s="800"/>
      <c r="B36" s="801"/>
      <c r="C36" s="801"/>
      <c r="D36" s="801"/>
      <c r="E36" s="801"/>
      <c r="F36" s="801"/>
      <c r="G36" s="802"/>
      <c r="H36" s="16"/>
      <c r="I36" s="778"/>
      <c r="J36" s="188"/>
      <c r="K36" s="16"/>
      <c r="L36" s="16"/>
      <c r="M36" s="16"/>
      <c r="N36" s="16"/>
      <c r="O36" s="16"/>
      <c r="P36" s="339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ht="22.5" customHeight="1" thickTop="1" thickBot="1">
      <c r="A37" s="271"/>
      <c r="B37" s="779" t="s">
        <v>641</v>
      </c>
      <c r="C37" s="779"/>
      <c r="D37" s="779"/>
      <c r="E37" s="779"/>
      <c r="F37" s="779"/>
      <c r="G37" s="272"/>
      <c r="H37" s="16"/>
      <c r="I37" s="778"/>
      <c r="J37" s="188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ht="21.75" customHeight="1" thickTop="1" thickBot="1">
      <c r="A38" s="271"/>
      <c r="B38" s="273"/>
      <c r="C38" s="273"/>
      <c r="D38" s="273"/>
      <c r="E38" s="273"/>
      <c r="F38" s="271"/>
      <c r="G38" s="16"/>
      <c r="H38" s="16"/>
      <c r="I38" s="16"/>
      <c r="J38" s="188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ht="21.75" customHeight="1" thickTop="1">
      <c r="A39" s="780" t="s">
        <v>525</v>
      </c>
      <c r="B39" s="781"/>
      <c r="C39" s="781"/>
      <c r="D39" s="781"/>
      <c r="E39" s="781"/>
      <c r="F39" s="781"/>
      <c r="G39" s="782"/>
      <c r="H39" s="260"/>
      <c r="I39" s="786">
        <v>7</v>
      </c>
      <c r="J39" s="188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ht="21.75" customHeight="1" thickBot="1">
      <c r="A40" s="783"/>
      <c r="B40" s="784"/>
      <c r="C40" s="784"/>
      <c r="D40" s="784"/>
      <c r="E40" s="784"/>
      <c r="F40" s="784"/>
      <c r="G40" s="785"/>
      <c r="H40" s="16"/>
      <c r="I40" s="786"/>
      <c r="J40" s="188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ht="21.75" customHeight="1" thickTop="1" thickBot="1">
      <c r="A41" s="271"/>
      <c r="B41" s="787" t="s">
        <v>642</v>
      </c>
      <c r="C41" s="787"/>
      <c r="D41" s="787"/>
      <c r="E41" s="787"/>
      <c r="F41" s="787"/>
      <c r="G41" s="274"/>
      <c r="H41" s="16"/>
      <c r="I41" s="786"/>
      <c r="J41" s="188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ht="21.75" customHeight="1" thickTop="1" thickBot="1">
      <c r="A42" s="271"/>
      <c r="B42" s="275"/>
      <c r="C42" s="275"/>
      <c r="D42" s="275"/>
      <c r="E42" s="275"/>
      <c r="F42" s="275"/>
      <c r="G42" s="274"/>
      <c r="H42" s="16"/>
      <c r="I42" s="441"/>
      <c r="J42" s="188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ht="21.75" customHeight="1" thickTop="1">
      <c r="A43" s="817" t="s">
        <v>526</v>
      </c>
      <c r="B43" s="818"/>
      <c r="C43" s="818"/>
      <c r="D43" s="818"/>
      <c r="E43" s="818"/>
      <c r="F43" s="818"/>
      <c r="G43" s="819"/>
      <c r="H43" s="260"/>
      <c r="I43" s="823">
        <v>8</v>
      </c>
      <c r="J43" s="188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ht="21.75" customHeight="1" thickBot="1">
      <c r="A44" s="820"/>
      <c r="B44" s="821"/>
      <c r="C44" s="821"/>
      <c r="D44" s="821"/>
      <c r="E44" s="821"/>
      <c r="F44" s="821"/>
      <c r="G44" s="822"/>
      <c r="H44" s="16"/>
      <c r="I44" s="823"/>
      <c r="J44" s="188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ht="21.75" customHeight="1" thickTop="1" thickBot="1">
      <c r="A45" s="271"/>
      <c r="B45" s="824" t="s">
        <v>643</v>
      </c>
      <c r="C45" s="824"/>
      <c r="D45" s="824"/>
      <c r="E45" s="824"/>
      <c r="F45" s="824"/>
      <c r="G45" s="16"/>
      <c r="H45" s="277"/>
      <c r="I45" s="823"/>
      <c r="J45" s="188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ht="21.75" customHeight="1" thickTop="1" thickBot="1">
      <c r="A46" s="271"/>
      <c r="B46" s="278"/>
      <c r="C46" s="278"/>
      <c r="D46" s="278"/>
      <c r="E46" s="278"/>
      <c r="F46" s="278"/>
      <c r="G46" s="16"/>
      <c r="H46" s="277"/>
      <c r="I46" s="441"/>
      <c r="J46" s="188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ht="21.75" customHeight="1" thickTop="1">
      <c r="A47" s="825" t="s">
        <v>527</v>
      </c>
      <c r="B47" s="826"/>
      <c r="C47" s="826"/>
      <c r="D47" s="826"/>
      <c r="E47" s="826"/>
      <c r="F47" s="826"/>
      <c r="G47" s="827"/>
      <c r="H47" s="16"/>
      <c r="I47" s="831">
        <v>9</v>
      </c>
      <c r="J47" s="188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ht="21.75" customHeight="1" thickBot="1">
      <c r="A48" s="828"/>
      <c r="B48" s="829"/>
      <c r="C48" s="829"/>
      <c r="D48" s="829"/>
      <c r="E48" s="829"/>
      <c r="F48" s="829"/>
      <c r="G48" s="830"/>
      <c r="H48" s="16"/>
      <c r="I48" s="831"/>
      <c r="J48" s="188"/>
      <c r="K48" s="16"/>
      <c r="L48" s="340"/>
      <c r="M48" s="340"/>
      <c r="N48" s="340"/>
      <c r="O48" s="340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ht="21.75" customHeight="1" thickTop="1" thickBot="1">
      <c r="A49" s="271"/>
      <c r="B49" s="832" t="s">
        <v>644</v>
      </c>
      <c r="C49" s="832"/>
      <c r="D49" s="832"/>
      <c r="E49" s="832"/>
      <c r="F49" s="832"/>
      <c r="G49" s="16"/>
      <c r="H49" s="16"/>
      <c r="I49" s="831"/>
      <c r="J49" s="188"/>
      <c r="K49" s="16"/>
      <c r="L49" s="340"/>
      <c r="M49" s="340"/>
      <c r="N49" s="340"/>
      <c r="O49" s="340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ht="21.75" customHeight="1" thickTop="1" thickBot="1">
      <c r="A50" s="16"/>
      <c r="B50" s="16"/>
      <c r="C50" s="16"/>
      <c r="D50" s="16"/>
      <c r="E50" s="16"/>
      <c r="F50" s="16"/>
      <c r="G50" s="16"/>
      <c r="H50" s="16"/>
      <c r="I50" s="16"/>
      <c r="J50" s="188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ht="21.75" customHeight="1" thickTop="1">
      <c r="A51" s="770" t="s">
        <v>528</v>
      </c>
      <c r="B51" s="771"/>
      <c r="C51" s="771"/>
      <c r="D51" s="771"/>
      <c r="E51" s="771"/>
      <c r="F51" s="771"/>
      <c r="G51" s="772"/>
      <c r="H51" s="16"/>
      <c r="I51" s="776">
        <v>10</v>
      </c>
      <c r="J51" s="188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ht="21" customHeight="1" thickBot="1">
      <c r="A52" s="773"/>
      <c r="B52" s="774"/>
      <c r="C52" s="774"/>
      <c r="D52" s="774"/>
      <c r="E52" s="774"/>
      <c r="F52" s="774"/>
      <c r="G52" s="775"/>
      <c r="H52" s="16"/>
      <c r="I52" s="776"/>
      <c r="J52" s="188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ht="21.75" customHeight="1" thickTop="1" thickBot="1">
      <c r="A53" s="279"/>
      <c r="B53" s="777" t="s">
        <v>645</v>
      </c>
      <c r="C53" s="777"/>
      <c r="D53" s="777"/>
      <c r="E53" s="777"/>
      <c r="F53" s="777"/>
      <c r="G53" s="16"/>
      <c r="H53" s="16"/>
      <c r="I53" s="776"/>
      <c r="J53" s="188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21.75" customHeight="1" thickTop="1" thickBot="1">
      <c r="A54" s="16"/>
      <c r="B54" s="16"/>
      <c r="C54" s="16"/>
      <c r="D54" s="16"/>
      <c r="E54" s="16"/>
      <c r="F54" s="16"/>
      <c r="G54" s="16"/>
      <c r="H54" s="16"/>
      <c r="I54" s="16"/>
      <c r="J54" s="188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ht="21.75" customHeight="1" thickTop="1">
      <c r="A55" s="809" t="s">
        <v>530</v>
      </c>
      <c r="B55" s="810"/>
      <c r="C55" s="810"/>
      <c r="D55" s="810"/>
      <c r="E55" s="810"/>
      <c r="F55" s="810"/>
      <c r="G55" s="811"/>
      <c r="H55" s="16"/>
      <c r="I55" s="815">
        <v>11</v>
      </c>
      <c r="J55" s="188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ht="21" customHeight="1" thickBot="1">
      <c r="A56" s="812"/>
      <c r="B56" s="813"/>
      <c r="C56" s="813"/>
      <c r="D56" s="813"/>
      <c r="E56" s="813"/>
      <c r="F56" s="813"/>
      <c r="G56" s="814"/>
      <c r="H56" s="16"/>
      <c r="I56" s="815"/>
      <c r="J56" s="188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21.75" customHeight="1" thickTop="1" thickBot="1">
      <c r="A57" s="280"/>
      <c r="B57" s="816" t="s">
        <v>652</v>
      </c>
      <c r="C57" s="816"/>
      <c r="D57" s="816"/>
      <c r="E57" s="816"/>
      <c r="F57" s="816"/>
      <c r="G57" s="280"/>
      <c r="H57" s="281"/>
      <c r="I57" s="815"/>
      <c r="J57" s="188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ht="21.75" customHeight="1" thickTop="1" thickBot="1">
      <c r="A58" s="16"/>
      <c r="B58" s="16"/>
      <c r="C58" s="16"/>
      <c r="D58" s="16"/>
      <c r="E58" s="16"/>
      <c r="F58" s="16"/>
      <c r="G58" s="16"/>
      <c r="H58" s="16"/>
      <c r="I58" s="16"/>
      <c r="J58" s="188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ht="21.75" customHeight="1" thickTop="1">
      <c r="A59" s="892" t="s">
        <v>646</v>
      </c>
      <c r="B59" s="893"/>
      <c r="C59" s="893"/>
      <c r="D59" s="893"/>
      <c r="E59" s="893"/>
      <c r="F59" s="893"/>
      <c r="G59" s="894"/>
      <c r="H59" s="260"/>
      <c r="I59" s="891">
        <v>12</v>
      </c>
      <c r="J59" s="188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21.75" customHeight="1" thickBot="1">
      <c r="A60" s="895"/>
      <c r="B60" s="896"/>
      <c r="C60" s="896"/>
      <c r="D60" s="896"/>
      <c r="E60" s="896"/>
      <c r="F60" s="896"/>
      <c r="G60" s="897"/>
      <c r="H60" s="16"/>
      <c r="I60" s="891"/>
      <c r="J60" s="188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ht="21" customHeight="1" thickTop="1" thickBot="1">
      <c r="A61" s="271"/>
      <c r="B61" s="890" t="s">
        <v>647</v>
      </c>
      <c r="C61" s="890"/>
      <c r="D61" s="890"/>
      <c r="E61" s="890"/>
      <c r="F61" s="890"/>
      <c r="G61" s="16"/>
      <c r="H61" s="16"/>
      <c r="I61" s="891"/>
      <c r="J61" s="188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ht="21.75" customHeight="1" thickTop="1" thickBot="1">
      <c r="A62" s="271"/>
      <c r="B62" s="282"/>
      <c r="C62" s="282"/>
      <c r="D62" s="282"/>
      <c r="E62" s="282"/>
      <c r="F62" s="271"/>
      <c r="G62" s="16"/>
      <c r="H62" s="16"/>
      <c r="I62" s="16"/>
      <c r="J62" s="188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ht="21.75" customHeight="1" thickTop="1">
      <c r="A63" s="855" t="s">
        <v>648</v>
      </c>
      <c r="B63" s="856"/>
      <c r="C63" s="856"/>
      <c r="D63" s="856"/>
      <c r="E63" s="856"/>
      <c r="F63" s="856"/>
      <c r="G63" s="857"/>
      <c r="H63" s="16"/>
      <c r="I63" s="861">
        <v>13</v>
      </c>
      <c r="J63" s="188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ht="21" customHeight="1" thickBot="1">
      <c r="A64" s="858"/>
      <c r="B64" s="859"/>
      <c r="C64" s="859"/>
      <c r="D64" s="859"/>
      <c r="E64" s="859"/>
      <c r="F64" s="859"/>
      <c r="G64" s="860"/>
      <c r="H64" s="16"/>
      <c r="I64" s="861"/>
      <c r="J64" s="188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ht="21.75" customHeight="1" thickTop="1" thickBot="1">
      <c r="A65" s="271"/>
      <c r="B65" s="862" t="s">
        <v>649</v>
      </c>
      <c r="C65" s="862"/>
      <c r="D65" s="862"/>
      <c r="E65" s="862"/>
      <c r="F65" s="862"/>
      <c r="G65" s="16"/>
      <c r="H65" s="16"/>
      <c r="I65" s="861"/>
      <c r="J65" s="188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ht="25.5" thickTop="1" thickBot="1">
      <c r="A66" s="271"/>
      <c r="B66" s="282"/>
      <c r="C66" s="271"/>
      <c r="D66" s="271"/>
      <c r="E66" s="271"/>
      <c r="F66" s="271"/>
      <c r="G66" s="16"/>
      <c r="H66" s="16"/>
      <c r="I66" s="16"/>
      <c r="J66" s="18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ht="21.75" customHeight="1" thickTop="1">
      <c r="A67" s="863" t="s">
        <v>529</v>
      </c>
      <c r="B67" s="864"/>
      <c r="C67" s="864"/>
      <c r="D67" s="864"/>
      <c r="E67" s="864"/>
      <c r="F67" s="864"/>
      <c r="G67" s="865"/>
      <c r="H67" s="16"/>
      <c r="I67" s="869">
        <v>14</v>
      </c>
      <c r="J67" s="188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ht="21" customHeight="1" thickBot="1">
      <c r="A68" s="866"/>
      <c r="B68" s="867"/>
      <c r="C68" s="867"/>
      <c r="D68" s="867"/>
      <c r="E68" s="867"/>
      <c r="F68" s="867"/>
      <c r="G68" s="868"/>
      <c r="H68" s="16"/>
      <c r="I68" s="869"/>
      <c r="J68" s="188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ht="21.75" customHeight="1" thickTop="1" thickBot="1">
      <c r="A69" s="279"/>
      <c r="B69" s="870" t="s">
        <v>653</v>
      </c>
      <c r="C69" s="870"/>
      <c r="D69" s="870"/>
      <c r="E69" s="870"/>
      <c r="F69" s="870"/>
      <c r="G69" s="16"/>
      <c r="H69" s="283"/>
      <c r="I69" s="869"/>
      <c r="J69" s="188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ht="21.75" customHeight="1" thickTop="1" thickBot="1">
      <c r="A70" s="279"/>
      <c r="B70" s="284"/>
      <c r="C70" s="284"/>
      <c r="D70" s="284"/>
      <c r="E70" s="284"/>
      <c r="F70" s="284"/>
      <c r="G70" s="284"/>
      <c r="H70" s="285"/>
      <c r="I70" s="440"/>
      <c r="J70" s="188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ht="21" customHeight="1" thickTop="1">
      <c r="A71" s="905" t="s">
        <v>314</v>
      </c>
      <c r="B71" s="906"/>
      <c r="C71" s="906"/>
      <c r="D71" s="906"/>
      <c r="E71" s="906"/>
      <c r="F71" s="906"/>
      <c r="G71" s="907"/>
      <c r="H71" s="260"/>
      <c r="I71" s="911">
        <v>15</v>
      </c>
      <c r="J71" s="188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ht="21.75" customHeight="1" thickBot="1">
      <c r="A72" s="908"/>
      <c r="B72" s="909"/>
      <c r="C72" s="909"/>
      <c r="D72" s="909"/>
      <c r="E72" s="909"/>
      <c r="F72" s="909"/>
      <c r="G72" s="910"/>
      <c r="H72" s="16"/>
      <c r="I72" s="911"/>
      <c r="J72" s="188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ht="21.75" customHeight="1" thickTop="1" thickBot="1">
      <c r="A73" s="271"/>
      <c r="B73" s="912" t="s">
        <v>650</v>
      </c>
      <c r="C73" s="912"/>
      <c r="D73" s="912"/>
      <c r="E73" s="912"/>
      <c r="F73" s="912"/>
      <c r="G73" s="16"/>
      <c r="H73" s="16"/>
      <c r="I73" s="911"/>
      <c r="J73" s="188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ht="21.75" customHeight="1" thickTop="1" thickBot="1">
      <c r="A74" s="271"/>
      <c r="B74" s="282"/>
      <c r="C74" s="282"/>
      <c r="D74" s="282"/>
      <c r="E74" s="282"/>
      <c r="F74" s="282"/>
      <c r="G74" s="16"/>
      <c r="H74" s="16"/>
      <c r="I74" s="16"/>
      <c r="J74" s="188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30" ht="27" customHeight="1" thickTop="1">
      <c r="A75" s="833" t="s">
        <v>402</v>
      </c>
      <c r="B75" s="834"/>
      <c r="C75" s="834"/>
      <c r="D75" s="834"/>
      <c r="E75" s="834"/>
      <c r="F75" s="834"/>
      <c r="G75" s="835"/>
      <c r="H75" s="260"/>
      <c r="I75" s="839">
        <v>16</v>
      </c>
      <c r="J75" s="188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1:30" ht="21" customHeight="1" thickBot="1">
      <c r="A76" s="836"/>
      <c r="B76" s="837"/>
      <c r="C76" s="837"/>
      <c r="D76" s="837"/>
      <c r="E76" s="837"/>
      <c r="F76" s="837"/>
      <c r="G76" s="838"/>
      <c r="H76" s="16"/>
      <c r="I76" s="839"/>
      <c r="J76" s="188"/>
      <c r="K76" s="16"/>
      <c r="L76" s="16"/>
      <c r="M76" s="460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1:30" ht="21.75" customHeight="1" thickTop="1" thickBot="1">
      <c r="A77" s="271"/>
      <c r="B77" s="840" t="s">
        <v>651</v>
      </c>
      <c r="C77" s="840"/>
      <c r="D77" s="840"/>
      <c r="E77" s="840"/>
      <c r="F77" s="840"/>
      <c r="G77" s="16"/>
      <c r="H77" s="282"/>
      <c r="I77" s="839"/>
      <c r="J77" s="188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21.75" customHeight="1" thickTop="1" thickBot="1">
      <c r="A78" s="271"/>
      <c r="B78" s="282"/>
      <c r="C78" s="282"/>
      <c r="D78" s="282"/>
      <c r="E78" s="282"/>
      <c r="F78" s="282"/>
      <c r="G78" s="282"/>
      <c r="H78" s="16"/>
      <c r="I78" s="16"/>
      <c r="J78" s="188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1:30" ht="21" customHeight="1" thickTop="1">
      <c r="A79" s="899" t="s">
        <v>523</v>
      </c>
      <c r="B79" s="900"/>
      <c r="C79" s="900"/>
      <c r="D79" s="900"/>
      <c r="E79" s="900"/>
      <c r="F79" s="900"/>
      <c r="G79" s="901"/>
      <c r="H79" s="277"/>
      <c r="I79" s="898">
        <v>17</v>
      </c>
      <c r="J79" s="188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1:30" ht="21" customHeight="1" thickBot="1">
      <c r="A80" s="902"/>
      <c r="B80" s="903"/>
      <c r="C80" s="903"/>
      <c r="D80" s="903"/>
      <c r="E80" s="903"/>
      <c r="F80" s="903"/>
      <c r="G80" s="904"/>
      <c r="H80" s="16"/>
      <c r="I80" s="898"/>
      <c r="J80" s="188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1:30" ht="21.75" customHeight="1" thickTop="1" thickBot="1">
      <c r="A81" s="271"/>
      <c r="B81" s="888" t="s">
        <v>640</v>
      </c>
      <c r="C81" s="889"/>
      <c r="D81" s="889"/>
      <c r="E81" s="889"/>
      <c r="F81" s="889"/>
      <c r="G81" s="16"/>
      <c r="H81" s="16"/>
      <c r="I81" s="898"/>
      <c r="J81" s="188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1:30" ht="21.75" customHeight="1" thickTop="1" thickBot="1">
      <c r="A82" s="16"/>
      <c r="B82" s="16"/>
      <c r="C82" s="276"/>
      <c r="D82" s="276"/>
      <c r="E82" s="281"/>
      <c r="F82" s="281"/>
      <c r="G82" s="281"/>
      <c r="H82" s="16"/>
      <c r="I82" s="16"/>
      <c r="J82" s="188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1:30" ht="21.75" customHeight="1" thickTop="1">
      <c r="A83" s="880" t="s">
        <v>728</v>
      </c>
      <c r="B83" s="881"/>
      <c r="C83" s="881"/>
      <c r="D83" s="881"/>
      <c r="E83" s="881"/>
      <c r="F83" s="881"/>
      <c r="G83" s="882"/>
      <c r="H83" s="16"/>
      <c r="I83" s="886">
        <v>18</v>
      </c>
      <c r="J83" s="188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1:30" ht="21.75" customHeight="1" thickBot="1">
      <c r="A84" s="883"/>
      <c r="B84" s="884"/>
      <c r="C84" s="884"/>
      <c r="D84" s="884"/>
      <c r="E84" s="884"/>
      <c r="F84" s="884"/>
      <c r="G84" s="885"/>
      <c r="H84" s="16"/>
      <c r="I84" s="886"/>
      <c r="J84" s="188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21.75" customHeight="1" thickTop="1" thickBot="1">
      <c r="A85" s="16"/>
      <c r="B85" s="887" t="s">
        <v>717</v>
      </c>
      <c r="C85" s="887"/>
      <c r="D85" s="887"/>
      <c r="E85" s="887"/>
      <c r="F85" s="887"/>
      <c r="G85" s="281"/>
      <c r="H85" s="16"/>
      <c r="I85" s="886"/>
      <c r="J85" s="188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1:30" ht="22.5" thickTop="1">
      <c r="A86" s="16"/>
      <c r="B86" s="16"/>
      <c r="C86" s="276"/>
      <c r="D86" s="276"/>
      <c r="E86" s="281"/>
      <c r="F86" s="281"/>
      <c r="G86" s="281"/>
      <c r="H86" s="281"/>
      <c r="I86" s="16"/>
      <c r="J86" s="188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1:30" ht="22">
      <c r="A87" s="16"/>
      <c r="C87" s="276"/>
      <c r="D87" s="276"/>
      <c r="E87" s="276"/>
      <c r="F87" s="276"/>
      <c r="G87" s="281"/>
      <c r="H87" s="281"/>
      <c r="I87" s="16"/>
      <c r="J87" s="188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spans="1:30" ht="21" customHeight="1">
      <c r="A88" s="16"/>
      <c r="B88" s="16" t="s">
        <v>660</v>
      </c>
      <c r="C88" s="16"/>
      <c r="D88" s="16"/>
      <c r="E88" s="16"/>
      <c r="F88" s="16"/>
      <c r="G88" s="16"/>
      <c r="H88" s="281"/>
      <c r="I88" s="16"/>
      <c r="J88" s="188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1:30" ht="21.75" customHeight="1">
      <c r="A89" s="16"/>
      <c r="B89" s="16"/>
      <c r="C89" s="16"/>
      <c r="D89" s="16"/>
      <c r="E89" s="16"/>
      <c r="F89" s="16"/>
      <c r="G89" s="16"/>
      <c r="H89" s="16"/>
      <c r="I89" s="16"/>
      <c r="J89" s="188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spans="1:3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88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spans="1:30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88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spans="1:30">
      <c r="A92" s="16"/>
      <c r="B92" s="16"/>
      <c r="C92" s="16"/>
      <c r="D92" s="16"/>
      <c r="E92" s="16"/>
      <c r="F92" s="16"/>
      <c r="G92" s="16"/>
      <c r="H92" s="16"/>
      <c r="I92" s="16"/>
      <c r="J92" s="188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spans="1:30">
      <c r="A93" s="16"/>
      <c r="B93" s="16"/>
      <c r="C93" s="16"/>
      <c r="D93" s="16"/>
      <c r="E93" s="16"/>
      <c r="F93" s="16"/>
      <c r="G93" s="16"/>
      <c r="H93" s="16"/>
      <c r="I93" s="16"/>
      <c r="J93" s="188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spans="1:30">
      <c r="A94" s="16"/>
      <c r="B94" s="16"/>
      <c r="C94" s="16"/>
      <c r="D94" s="16"/>
      <c r="E94" s="16"/>
      <c r="F94" s="16"/>
      <c r="G94" s="16"/>
      <c r="H94" s="16"/>
      <c r="I94" s="16"/>
      <c r="J94" s="188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spans="1:30">
      <c r="A95" s="16"/>
      <c r="B95" s="16"/>
      <c r="C95" s="16"/>
      <c r="D95" s="16"/>
      <c r="E95" s="16"/>
      <c r="F95" s="16"/>
      <c r="G95" s="16"/>
      <c r="H95" s="16"/>
      <c r="I95" s="16"/>
      <c r="J95" s="188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1:30">
      <c r="A96" s="16"/>
      <c r="B96" s="16"/>
      <c r="C96" s="16"/>
      <c r="D96" s="16"/>
      <c r="E96" s="16"/>
      <c r="F96" s="16"/>
      <c r="G96" s="16"/>
      <c r="H96" s="16"/>
      <c r="I96" s="16"/>
      <c r="J96" s="188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spans="1:30">
      <c r="A97" s="16"/>
      <c r="B97" s="16"/>
      <c r="C97" s="16"/>
      <c r="D97" s="16"/>
      <c r="E97" s="16"/>
      <c r="F97" s="16"/>
      <c r="G97" s="16"/>
      <c r="H97" s="16"/>
      <c r="I97" s="16"/>
      <c r="J97" s="188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1:30">
      <c r="A98" s="16"/>
      <c r="B98" s="16"/>
      <c r="C98" s="16"/>
      <c r="D98" s="16"/>
      <c r="E98" s="16"/>
      <c r="F98" s="16"/>
      <c r="G98" s="16"/>
      <c r="H98" s="16"/>
      <c r="I98" s="16"/>
      <c r="J98" s="188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spans="1:30">
      <c r="A99" s="16"/>
      <c r="B99" s="16"/>
      <c r="C99" s="16"/>
      <c r="D99" s="16"/>
      <c r="E99" s="16"/>
      <c r="F99" s="16"/>
      <c r="G99" s="16"/>
      <c r="H99" s="16"/>
      <c r="I99" s="16"/>
      <c r="J99" s="188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 spans="1:30">
      <c r="A100" s="16"/>
      <c r="B100" s="16"/>
      <c r="C100" s="16"/>
      <c r="D100" s="16"/>
      <c r="E100" s="16"/>
      <c r="F100" s="16"/>
      <c r="G100" s="16"/>
      <c r="H100" s="16"/>
      <c r="I100" s="16"/>
      <c r="J100" s="188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spans="1:30">
      <c r="A101" s="16"/>
      <c r="B101" s="16"/>
      <c r="C101" s="16"/>
      <c r="D101" s="16"/>
      <c r="E101" s="16"/>
      <c r="F101" s="16"/>
      <c r="G101" s="16"/>
      <c r="H101" s="16"/>
      <c r="I101" s="16"/>
      <c r="J101" s="188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pans="1:30">
      <c r="A102" s="16"/>
      <c r="B102" s="16"/>
      <c r="C102" s="16"/>
      <c r="D102" s="16"/>
      <c r="E102" s="16"/>
      <c r="F102" s="16"/>
      <c r="G102" s="16"/>
      <c r="H102" s="16"/>
      <c r="I102" s="16"/>
      <c r="J102" s="188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spans="1:30">
      <c r="A103" s="16"/>
      <c r="B103" s="16"/>
      <c r="C103" s="16"/>
      <c r="D103" s="16"/>
      <c r="E103" s="16"/>
      <c r="F103" s="16"/>
      <c r="G103" s="16"/>
      <c r="H103" s="16"/>
      <c r="I103" s="16"/>
      <c r="J103" s="188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1:30">
      <c r="A104" s="16"/>
      <c r="B104" s="16"/>
      <c r="C104" s="16"/>
      <c r="D104" s="16"/>
      <c r="E104" s="16"/>
      <c r="F104" s="16"/>
      <c r="G104" s="16"/>
      <c r="H104" s="16"/>
      <c r="I104" s="16"/>
      <c r="J104" s="188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spans="1:30">
      <c r="A105" s="16"/>
      <c r="B105" s="16"/>
      <c r="C105" s="16"/>
      <c r="D105" s="16"/>
      <c r="E105" s="16"/>
      <c r="F105" s="16"/>
      <c r="G105" s="16"/>
      <c r="H105" s="16"/>
      <c r="I105" s="16"/>
      <c r="J105" s="188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spans="1:30">
      <c r="A106" s="16"/>
      <c r="B106" s="16"/>
      <c r="C106" s="16"/>
      <c r="D106" s="16"/>
      <c r="E106" s="16"/>
      <c r="F106" s="16"/>
      <c r="G106" s="16"/>
      <c r="H106" s="16"/>
      <c r="I106" s="16"/>
      <c r="J106" s="188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spans="1:30">
      <c r="A107" s="16"/>
      <c r="B107" s="16"/>
      <c r="C107" s="16"/>
      <c r="D107" s="16"/>
      <c r="E107" s="16"/>
      <c r="F107" s="16"/>
      <c r="G107" s="16"/>
      <c r="H107" s="16"/>
      <c r="I107" s="16"/>
      <c r="J107" s="188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spans="1:30">
      <c r="A108" s="16"/>
      <c r="B108" s="16"/>
      <c r="C108" s="16"/>
      <c r="D108" s="16"/>
      <c r="E108" s="16"/>
      <c r="F108" s="16"/>
      <c r="G108" s="16"/>
      <c r="H108" s="16"/>
      <c r="I108" s="16"/>
      <c r="J108" s="188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spans="1:30">
      <c r="A109" s="16"/>
      <c r="B109" s="16"/>
      <c r="C109" s="16"/>
      <c r="D109" s="16"/>
      <c r="E109" s="16"/>
      <c r="F109" s="16"/>
      <c r="G109" s="16"/>
      <c r="H109" s="16"/>
      <c r="I109" s="16"/>
      <c r="J109" s="188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 spans="1:30">
      <c r="A110" s="16"/>
      <c r="B110" s="16"/>
      <c r="C110" s="16"/>
      <c r="D110" s="16"/>
      <c r="E110" s="16"/>
      <c r="F110" s="16"/>
      <c r="G110" s="16"/>
      <c r="H110" s="16"/>
      <c r="I110" s="16"/>
      <c r="J110" s="188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spans="1:30">
      <c r="A111" s="16"/>
      <c r="B111" s="16"/>
      <c r="C111" s="16"/>
      <c r="D111" s="16"/>
      <c r="E111" s="16"/>
      <c r="F111" s="16"/>
      <c r="G111" s="16"/>
      <c r="H111" s="16"/>
      <c r="I111" s="16"/>
      <c r="J111" s="188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spans="1:30">
      <c r="A112" s="16"/>
      <c r="B112" s="16"/>
      <c r="C112" s="16"/>
      <c r="D112" s="16"/>
      <c r="E112" s="16"/>
      <c r="F112" s="16"/>
      <c r="G112" s="16"/>
      <c r="H112" s="16"/>
      <c r="I112" s="16"/>
      <c r="J112" s="188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 spans="1:30">
      <c r="A113" s="16"/>
      <c r="B113" s="16"/>
      <c r="C113" s="16"/>
      <c r="D113" s="16"/>
      <c r="E113" s="16"/>
      <c r="F113" s="16"/>
      <c r="G113" s="16"/>
      <c r="H113" s="16"/>
      <c r="I113" s="16"/>
      <c r="J113" s="188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spans="1:30">
      <c r="A114" s="16"/>
      <c r="B114" s="16"/>
      <c r="C114" s="16"/>
      <c r="D114" s="16"/>
      <c r="E114" s="16"/>
      <c r="F114" s="16"/>
      <c r="G114" s="16"/>
      <c r="H114" s="16"/>
      <c r="I114" s="16"/>
      <c r="J114" s="188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 spans="1:30">
      <c r="A115" s="16"/>
      <c r="B115" s="16"/>
      <c r="C115" s="16"/>
      <c r="D115" s="16"/>
      <c r="E115" s="16"/>
      <c r="F115" s="16"/>
      <c r="G115" s="16"/>
      <c r="H115" s="16"/>
      <c r="I115" s="16"/>
      <c r="J115" s="188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spans="1:30">
      <c r="A116" s="16"/>
      <c r="B116" s="16"/>
      <c r="C116" s="16"/>
      <c r="D116" s="16"/>
      <c r="E116" s="16"/>
      <c r="F116" s="16"/>
      <c r="G116" s="16"/>
      <c r="H116" s="16"/>
      <c r="I116" s="16"/>
      <c r="J116" s="188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30">
      <c r="A117" s="16"/>
      <c r="B117" s="16"/>
      <c r="C117" s="16"/>
      <c r="D117" s="16"/>
      <c r="E117" s="16"/>
      <c r="F117" s="16"/>
      <c r="G117" s="16"/>
      <c r="H117" s="16"/>
      <c r="I117" s="16"/>
      <c r="J117" s="188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30">
      <c r="A118" s="16"/>
      <c r="B118" s="16"/>
      <c r="C118" s="16"/>
      <c r="D118" s="16"/>
      <c r="E118" s="16"/>
      <c r="F118" s="16"/>
      <c r="G118" s="16"/>
      <c r="H118" s="16"/>
      <c r="I118" s="16"/>
      <c r="J118" s="188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30">
      <c r="A119" s="16"/>
      <c r="B119" s="16"/>
      <c r="C119" s="16"/>
      <c r="D119" s="16"/>
      <c r="E119" s="16"/>
      <c r="F119" s="16"/>
      <c r="G119" s="16"/>
      <c r="H119" s="16"/>
      <c r="I119" s="16"/>
      <c r="J119" s="188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</sheetData>
  <sortState ref="I31:I33">
    <sortCondition sortBy="fontColor" ref="I31" dxfId="0"/>
  </sortState>
  <mergeCells count="57">
    <mergeCell ref="I23:I25"/>
    <mergeCell ref="B25:F25"/>
    <mergeCell ref="A27:G28"/>
    <mergeCell ref="I27:I29"/>
    <mergeCell ref="A83:G84"/>
    <mergeCell ref="I83:I85"/>
    <mergeCell ref="B85:F85"/>
    <mergeCell ref="B81:F81"/>
    <mergeCell ref="B61:F61"/>
    <mergeCell ref="I59:I61"/>
    <mergeCell ref="A59:G60"/>
    <mergeCell ref="I79:I81"/>
    <mergeCell ref="A79:G80"/>
    <mergeCell ref="A71:G72"/>
    <mergeCell ref="I71:I73"/>
    <mergeCell ref="B73:F73"/>
    <mergeCell ref="A75:G76"/>
    <mergeCell ref="I75:I77"/>
    <mergeCell ref="B77:F77"/>
    <mergeCell ref="A1:J8"/>
    <mergeCell ref="J12:J14"/>
    <mergeCell ref="A19:G20"/>
    <mergeCell ref="I19:I21"/>
    <mergeCell ref="B21:F21"/>
    <mergeCell ref="A9:J10"/>
    <mergeCell ref="A11:J11"/>
    <mergeCell ref="A63:G64"/>
    <mergeCell ref="I63:I65"/>
    <mergeCell ref="B65:F65"/>
    <mergeCell ref="A67:G68"/>
    <mergeCell ref="I67:I69"/>
    <mergeCell ref="B69:F69"/>
    <mergeCell ref="A55:G56"/>
    <mergeCell ref="I55:I57"/>
    <mergeCell ref="B57:F57"/>
    <mergeCell ref="A43:G44"/>
    <mergeCell ref="I43:I45"/>
    <mergeCell ref="B45:F45"/>
    <mergeCell ref="A47:G48"/>
    <mergeCell ref="I47:I49"/>
    <mergeCell ref="B49:F49"/>
    <mergeCell ref="A15:G16"/>
    <mergeCell ref="I15:I17"/>
    <mergeCell ref="B17:F17"/>
    <mergeCell ref="A51:G52"/>
    <mergeCell ref="I51:I53"/>
    <mergeCell ref="B53:F53"/>
    <mergeCell ref="I35:I37"/>
    <mergeCell ref="B37:F37"/>
    <mergeCell ref="A39:G40"/>
    <mergeCell ref="I39:I41"/>
    <mergeCell ref="B41:F41"/>
    <mergeCell ref="A31:G32"/>
    <mergeCell ref="I31:I33"/>
    <mergeCell ref="B33:F33"/>
    <mergeCell ref="A35:G36"/>
    <mergeCell ref="A23:G24"/>
  </mergeCells>
  <hyperlinks>
    <hyperlink ref="A55" location="'NEW ERA T-180 IMPORT WHITE'!A1" tooltip="Click here for more information" display="'NEW ERA T-180 IMPORT WHITE"/>
    <hyperlink ref="A75" location="'PILLOW SHAMS'!A1" tooltip="Click here for information on Pillow Shams" display="'PILLOW SHAMS"/>
    <hyperlink ref="A71" location="'DUVET COVERS'!A1" tooltip="Click here for information on Duvet Covers" display="'DUVET COVERS"/>
    <hyperlink ref="A67" location="'ISLAND STRIPE POOL TOWELS'!A1" tooltip="Click here for more information" display="'ISLAND STRIPE POOL TOWELS"/>
    <hyperlink ref="A63" location="'R.S. DOBBY TOWELS WHITE &amp; BEIGE'!A1" tooltip="Click here for more information" display="'R.S. DOBBY TOWELS WHITE &amp; BEIGE"/>
    <hyperlink ref="A59" location="'THOM. CAM TOWELS WHITE &amp; BEIGE'!A1" tooltip="Click here for more information" display="'THOM. CAM TOWELS WHITE &amp; BEIGE"/>
    <hyperlink ref="A51" location="'ROYAL SUITE T-310 STRIPE WHITE'!A1" tooltip="Click here for more information" display="'ROYAL SUITE T-310 STRIPE WHITE"/>
    <hyperlink ref="A47" location="'ROYAL SUITE T-300 WHITE BLEND'!A1" tooltip="Click here for more information" display="'ROYAL SUITE T-300 WHITE BLEND"/>
    <hyperlink ref="A43" location="'ROYAL SUITE T-250 STRIPE WHITE'!A1" tooltip="Click here for more information" display="'ROYAL SUITE T-250 STRIPE WHITE"/>
    <hyperlink ref="A39" location="'ROYAL SUITE T-250 WHITE &amp; BONE'!A1" tooltip="Click here for more information" display="'ROYAL SUITE T-250 WHITE &amp; BONE"/>
    <hyperlink ref="A35" location="'THOMASTON T-200 WHITE &amp; BONE'!A1" tooltip="Click here for more information " display="'THOMASTON T-200 WHITE &amp; BONE"/>
    <hyperlink ref="A79" location="'HEALTHCARE ITEMS'!A1" tooltip="Click here for more information about Healthcare items" display="'HEALTHCARE ITEMS"/>
    <hyperlink ref="A31" location="'THOMASTON T-180 COLORS'!A1" tooltip="Click here for more information" display="'THOMASTON T-180 COLORS"/>
    <hyperlink ref="A27" location="'THOMASTON T-180 WHITE &amp; BONE'!A1" tooltip="Click here for more information" display="'THOMASTON T-180 WHITE &amp; BONE"/>
    <hyperlink ref="A23" location="'TM PLUSH LUXURY DOBBY TOWEL'!A1" tooltip="Click here for more information" display="'TM PLUSH LUXURY DOBBY TOWEL"/>
    <hyperlink ref="A23:G24" location="'TM PLUSH LUXURY DOBBY TOWEL'!A1" tooltip="TM PLUSH LUXURY DOBBY TOWEL" display="TM PLUSH LUXURY DOBBY TOWEL"/>
    <hyperlink ref="A27:G28" location="'THOMASTON T-180 WHITE &amp; BONE'!A1" tooltip="THOMASTON T-180 WHITE &amp; BONE" display="THOMASTON T-180 WHITE &amp; BONE"/>
    <hyperlink ref="A31:G32" location="'THOMASTON T-180 COLORS'!A1" tooltip="THOMASTON T-180 COLORS" display="THOMASTON T-180 COLORS"/>
    <hyperlink ref="A35:G36" location="'THOMASTON T-200 WHITE &amp; BONE'!A1" tooltip="THOMASTON T-200 WHITE &amp; BONE" display="THOMASTON T-200 WHITE &amp; BONE"/>
    <hyperlink ref="A39:G40" location="'ROYAL SUITE T-250 WHITE &amp; BONE'!A1" tooltip="ROYAL SUITE T-250 WHITE &amp; BONE" display="ROYAL SUITE T-250 WHITE &amp; BONE"/>
    <hyperlink ref="A43:G44" location="'ROYAL SUITE T-250 STRIPE WHITE'!A1" tooltip="ROYAL SUITE T-250 STRIPE WHITE" display="ROYAL SUITE T-250 STRIPE WHITE"/>
    <hyperlink ref="A47:G48" location="'ROYAL SUITE T-300 WHITE BLEND'!A1" tooltip="ROYAL SUITE T-300 WHITE BLEND" display="ROYAL SUITE T-300 WHITE BLEND"/>
    <hyperlink ref="A51:G52" location="'ROYAL SUITE T-310 STRIPE WHITE'!A1" tooltip="ROYAL SUITE T-310 STRIPE WHITE" display="ROYAL SUITE T-310 STRIPE WHITE"/>
    <hyperlink ref="A59:G60" location="'THOM. CAM TOWELS WHITE &amp; BEIGE'!A1" tooltip="THOMASTON CAM TOWELS WHITE &amp; BEIGE" display="THOMASTON CAM TOWELS WHITE &amp; BEIGE"/>
    <hyperlink ref="A63:G64" location="'R.S. DOBBY TOWELS WHITE &amp; BEIGE'!A1" tooltip="ROYAL SUITE DOBBY TOWELS WHITE &amp; BEIGE" display="ROYAL SUITE DOBBY TOWELS WHITE &amp; BEIGE"/>
    <hyperlink ref="A67:G68" location="'ISLAND STRIPE POOL TOWELS'!A1" tooltip="ISLAND STRIPE POOL TOWELS" display="ISLAND STRIPE POOL TOWELS"/>
    <hyperlink ref="A71:G72" location="'DUVET COVERS'!A1" tooltip="DUVET COVERS" display="DUVET COVERS"/>
    <hyperlink ref="A75:G76" location="'PILLOW SHAMS'!A1" tooltip="PILLOW SHAMS" display="PILLOW SHAMS"/>
    <hyperlink ref="A55:G56" location="'NEW ERA T-180 IMPORT WHITE'!A1" tooltip="NEW ERA T-180 IMPORT WHITE" display="NEW ERA T-180 IMPORT WHITE"/>
    <hyperlink ref="A83" location="'HEALTHCARE ITEMS'!A1" tooltip="Click here for more information about Healthcare items" display="'HEALTHCARE ITEMS"/>
    <hyperlink ref="I20:I21" location="'AM. BOUTIQUE T-300 100% COTTON'!A1" tooltip="AMERICAN  BOUTIQUE T-300 100% COTTON" display="'AM. BOUTIQUE T-300 100% COTTON'!A1"/>
    <hyperlink ref="I23:I25" location="'TM PLUSH LUXURY DOBBY TOWEL'!A1" tooltip="TM PLUSH LUXURY DOBBY TOWEL" display="'TM PLUSH LUXURY DOBBY TOWEL'!A1"/>
    <hyperlink ref="I27:I29" location="'THOMASTON T-180 WHITE &amp; BONE'!A1" tooltip="THOMASTON T-180 WHITE &amp; BONE" display="'THOMASTON T-180 WHITE &amp; BONE'!A1"/>
    <hyperlink ref="I31:I33" location="'THOMASTON T-180 COLORS'!A1" tooltip="THOMASTON T-180 COLORS" display="'THOMASTON T-180 COLORS'!A1"/>
    <hyperlink ref="I39:I41" location="'ROYAL SUITE T-250 WHITE &amp; BONE'!A1" tooltip="ROYAL SUITE T-250 WHITE &amp; BONE" display="'ROYAL SUITE T-250 WHITE &amp; BONE'!A1"/>
    <hyperlink ref="I43:I45" location="'ROYAL SUITE T-250 STRIPE WHITE'!A1" tooltip="ROYAL SUITE T-250 STRIPE WHITE" display="'ROYAL SUITE T-250 STRIPE WHITE'!A1"/>
    <hyperlink ref="I47:I49" location="'ROYAL SUITE T-300 WHITE BLEND'!A1" tooltip="ROYAL SUITE T-300 WHITE BLEND" display="'ROYAL SUITE T-300 WHITE BLEND'!A1"/>
    <hyperlink ref="I51:I53" location="'ROYAL SUITE T-310 STRIPE WHITE'!A1" tooltip="ROYAL SUITE T-310 STRIPE WHITE" display="'ROYAL SUITE T-310 STRIPE WHITE'!A1"/>
    <hyperlink ref="I59:I61" location="'THOM. CAM TOWELS WHITE &amp; BEIGE'!A1" tooltip="THOMASTON CAM TOWELS WHITE &amp; BEIGE" display="'THOM. CAM TOWELS WHITE &amp; BEIGE'!A1"/>
    <hyperlink ref="I63:I65" location="'R.S. DOBBY TOWELS WHITE &amp; BEIGE'!A1" tooltip="ROYAL SUITE DOBBY TOWELS WHITE &amp; BEIGE" display="'R.S. DOBBY TOWELS WHITE &amp; BEIGE'!A1"/>
    <hyperlink ref="I67:I69" location="'ISLAND STRIPE POOL TOWELS'!A1" tooltip="ISLAND STRIPE POOL TOWELS" display="'ISLAND STRIPE POOL TOWELS'!A1"/>
    <hyperlink ref="I71:I73" location="'DUVET COVERS'!A1" tooltip="DUVET COVERS" display="'DUVET COVERS'!A1"/>
    <hyperlink ref="I75:I77" location="'PILLOW SHAMS'!A1" tooltip="PILLOW SHAMS" display="'PILLOW SHAMS'!A1"/>
    <hyperlink ref="I55:I57" location="'NEW ERA T-180 IMPORT WHITE'!A1" tooltip="NEW ERA T-180 IMPORT WHITE" display="'NEW ERA T-180 IMPORT WHITE'!A1"/>
    <hyperlink ref="I35:I37" location="'THOMASTON T-200 WHITE &amp; BONE'!A1" tooltip="THOMASTON T-200 WHITE &amp; BONE" display="'THOMASTON T-200 WHITE &amp; BONE'!A1"/>
    <hyperlink ref="I79:I81" location="'HEALTHCARE ITEMS'!A1" tooltip="HEALTHCARE ITEMS" display="'HEALTHCARE ITEMS'!A1"/>
    <hyperlink ref="A19" location="'AM. BOUTIQUE T-300 100% COTTON'!A1" tooltip="Click here for more information" display="'AM. BOUTIQUE T-300 100% COTTON"/>
    <hyperlink ref="I83:I85" location="'TOP SHEETS - TRIPLE SHEETING'!Print_Area" tooltip="COMING SOON!" display="'TOP SHEETS - TRIPLE SHEETING'!Print_Area"/>
    <hyperlink ref="I19:I21" location="'AM. BOUTIQUE T-300 100% COTTON'!Print_Area" tooltip="AMERICAN BOUTIQUE T-300 100% COTTON" display="'AM. BOUTIQUE T-300 100% COTTON'!Print_Area"/>
    <hyperlink ref="A83:G84" location="'TOP SHEETS - TRIPLE SHEETING'!Print_Area" tooltip="Click here for more information about Top Sheets" display="TOP SHEETS - TRIPLE SHEETING"/>
    <hyperlink ref="A15" location="'HEALTHCARE ITEMS'!A1" tooltip="Click here for more information about Healthcare items" display="'HEALTHCARE ITEMS"/>
    <hyperlink ref="I15:I17" location="'Customization Services'!A1" tooltip="COMING SOON!" display="'Customization Services'!A1"/>
    <hyperlink ref="A15:G16" location="'Customization Services'!A1" tooltip="Click here for more information about Customization" display="CUSTOMIZATION SERVICES"/>
  </hyperlinks>
  <pageMargins left="0.7" right="0.7" top="0.25" bottom="0.25" header="0.3" footer="0.3"/>
  <pageSetup scale="4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XFD167"/>
  <sheetViews>
    <sheetView zoomScale="90" zoomScaleNormal="90" workbookViewId="0">
      <pane ySplit="7" topLeftCell="A74" activePane="bottomLeft" state="frozen"/>
      <selection pane="bottomLeft" activeCell="G31" sqref="G31"/>
    </sheetView>
  </sheetViews>
  <sheetFormatPr defaultRowHeight="14.5"/>
  <cols>
    <col min="1" max="1" width="3.36328125" customWidth="1"/>
    <col min="3" max="3" width="17.6328125" customWidth="1"/>
    <col min="4" max="4" width="14.36328125" customWidth="1"/>
    <col min="5" max="5" width="16.36328125" bestFit="1" customWidth="1"/>
    <col min="6" max="6" width="15.26953125" bestFit="1" customWidth="1"/>
    <col min="7" max="7" width="18" bestFit="1" customWidth="1"/>
    <col min="8" max="8" width="3.36328125" style="16" customWidth="1"/>
    <col min="9" max="9" width="20.26953125" style="16" customWidth="1"/>
    <col min="10" max="10" width="11" style="16" bestFit="1" customWidth="1"/>
    <col min="11" max="20" width="9.08984375" style="16"/>
    <col min="21" max="21" width="38.08984375" style="16" bestFit="1" customWidth="1"/>
    <col min="22" max="24" width="9.08984375" style="16"/>
  </cols>
  <sheetData>
    <row r="1" spans="1:27">
      <c r="A1" s="16"/>
      <c r="B1" s="16"/>
      <c r="C1" s="16"/>
      <c r="D1" s="16"/>
      <c r="E1" s="16"/>
      <c r="F1" s="16"/>
      <c r="G1" s="16"/>
      <c r="X1" s="108"/>
      <c r="Y1" s="108"/>
      <c r="Z1" s="108"/>
      <c r="AA1" s="108"/>
    </row>
    <row r="2" spans="1:27">
      <c r="A2" s="16"/>
      <c r="B2" s="16"/>
      <c r="C2" s="16"/>
      <c r="D2" s="16"/>
      <c r="E2" s="16"/>
      <c r="F2" s="16"/>
      <c r="G2" s="16"/>
      <c r="X2" s="108"/>
      <c r="Y2" s="108"/>
      <c r="Z2" s="108"/>
      <c r="AA2" s="108"/>
    </row>
    <row r="3" spans="1:27">
      <c r="A3" s="16"/>
      <c r="B3" s="16"/>
      <c r="C3" s="16"/>
      <c r="D3" s="16"/>
      <c r="E3" s="16"/>
      <c r="F3" s="16"/>
      <c r="G3" s="16"/>
      <c r="X3" s="108"/>
      <c r="Y3" s="108"/>
      <c r="Z3" s="108"/>
      <c r="AA3" s="108"/>
    </row>
    <row r="4" spans="1:27">
      <c r="A4" s="16"/>
      <c r="B4" s="16"/>
      <c r="C4" s="16"/>
      <c r="D4" s="16"/>
      <c r="E4" s="16"/>
      <c r="F4" s="16"/>
      <c r="G4" s="16"/>
      <c r="X4" s="108"/>
      <c r="Y4" s="108"/>
      <c r="Z4" s="108"/>
      <c r="AA4" s="108"/>
    </row>
    <row r="5" spans="1:27">
      <c r="A5" s="16"/>
      <c r="B5" s="16"/>
      <c r="C5" s="16"/>
      <c r="D5" s="16"/>
      <c r="E5" s="16"/>
      <c r="F5" s="16"/>
      <c r="G5" s="16"/>
      <c r="X5" s="108"/>
      <c r="Y5" s="108"/>
      <c r="Z5" s="108"/>
      <c r="AA5" s="108"/>
    </row>
    <row r="6" spans="1:27">
      <c r="A6" s="16"/>
      <c r="B6" s="16"/>
      <c r="C6" s="16"/>
      <c r="D6" s="16"/>
      <c r="E6" s="16"/>
      <c r="F6" s="16"/>
      <c r="G6" s="16"/>
      <c r="X6" s="108"/>
      <c r="Y6" s="108"/>
      <c r="Z6" s="108"/>
      <c r="AA6" s="108"/>
    </row>
    <row r="7" spans="1:27" ht="36.5" thickBot="1">
      <c r="A7" s="16"/>
      <c r="B7" s="932"/>
      <c r="C7" s="932"/>
      <c r="D7" s="932"/>
      <c r="E7" s="932"/>
      <c r="F7" s="932"/>
      <c r="G7" s="932"/>
      <c r="N7" s="149"/>
      <c r="X7" s="108"/>
      <c r="Y7" s="108"/>
      <c r="Z7" s="108"/>
      <c r="AA7" s="108"/>
    </row>
    <row r="8" spans="1:27" ht="36.5" thickBot="1">
      <c r="A8" s="16"/>
      <c r="B8" s="937" t="s">
        <v>910</v>
      </c>
      <c r="C8" s="938"/>
      <c r="D8" s="938"/>
      <c r="E8" s="938"/>
      <c r="F8" s="938"/>
      <c r="G8" s="939"/>
      <c r="H8" s="571"/>
      <c r="J8" s="930" t="s">
        <v>632</v>
      </c>
      <c r="K8" s="930"/>
      <c r="L8" s="930"/>
      <c r="N8" s="149"/>
      <c r="X8" s="108"/>
      <c r="Y8" s="108"/>
      <c r="Z8" s="108"/>
      <c r="AA8" s="108"/>
    </row>
    <row r="9" spans="1:27" ht="15" thickBot="1">
      <c r="A9" s="16"/>
      <c r="B9" s="933" t="s">
        <v>902</v>
      </c>
      <c r="C9" s="934"/>
      <c r="D9" s="934"/>
      <c r="E9" s="934"/>
      <c r="F9" s="934"/>
      <c r="G9" s="935"/>
      <c r="N9" s="149"/>
      <c r="X9" s="108"/>
      <c r="Y9" s="108"/>
      <c r="Z9" s="108"/>
      <c r="AA9" s="108"/>
    </row>
    <row r="10" spans="1:27" ht="26">
      <c r="A10" s="16"/>
      <c r="B10" s="914" t="s">
        <v>901</v>
      </c>
      <c r="C10" s="914"/>
      <c r="D10" s="914"/>
      <c r="E10" s="914"/>
      <c r="F10" s="914"/>
      <c r="G10" s="914"/>
      <c r="N10" s="149"/>
      <c r="X10" s="108"/>
      <c r="Y10" s="108"/>
      <c r="Z10" s="108"/>
      <c r="AA10" s="108"/>
    </row>
    <row r="11" spans="1:27" ht="26">
      <c r="A11" s="16"/>
      <c r="B11" s="914" t="s">
        <v>822</v>
      </c>
      <c r="C11" s="914"/>
      <c r="D11" s="914"/>
      <c r="E11" s="914"/>
      <c r="F11" s="914"/>
      <c r="G11" s="914"/>
      <c r="N11" s="149"/>
      <c r="X11" s="108"/>
      <c r="Y11" s="108"/>
      <c r="Z11" s="108"/>
      <c r="AA11" s="108"/>
    </row>
    <row r="12" spans="1:27" ht="26">
      <c r="A12" s="16"/>
      <c r="B12" s="914" t="s">
        <v>823</v>
      </c>
      <c r="C12" s="914"/>
      <c r="D12" s="914"/>
      <c r="E12" s="914"/>
      <c r="F12" s="914"/>
      <c r="G12" s="914"/>
      <c r="N12" s="149"/>
      <c r="X12" s="108"/>
      <c r="Y12" s="108"/>
      <c r="Z12" s="108"/>
      <c r="AA12" s="108"/>
    </row>
    <row r="13" spans="1:27" ht="26">
      <c r="A13" s="16"/>
      <c r="B13" s="914" t="s">
        <v>824</v>
      </c>
      <c r="C13" s="914"/>
      <c r="D13" s="914"/>
      <c r="E13" s="914"/>
      <c r="F13" s="914"/>
      <c r="G13" s="914"/>
      <c r="N13" s="149"/>
      <c r="X13" s="108"/>
      <c r="Y13" s="108"/>
      <c r="Z13" s="108"/>
      <c r="AA13" s="108"/>
    </row>
    <row r="14" spans="1:27" ht="26">
      <c r="A14" s="16"/>
      <c r="B14" s="914" t="s">
        <v>825</v>
      </c>
      <c r="C14" s="914"/>
      <c r="D14" s="914"/>
      <c r="E14" s="914"/>
      <c r="F14" s="914"/>
      <c r="G14" s="914"/>
      <c r="N14" s="149"/>
      <c r="X14" s="108"/>
      <c r="Y14" s="108"/>
      <c r="Z14" s="108"/>
      <c r="AA14" s="108"/>
    </row>
    <row r="15" spans="1:27" ht="26">
      <c r="A15" s="16"/>
      <c r="B15" s="914" t="s">
        <v>826</v>
      </c>
      <c r="C15" s="914"/>
      <c r="D15" s="914"/>
      <c r="E15" s="914"/>
      <c r="F15" s="914"/>
      <c r="G15" s="914"/>
      <c r="N15" s="149"/>
      <c r="X15" s="108"/>
      <c r="Y15" s="108"/>
      <c r="Z15" s="108"/>
      <c r="AA15" s="108"/>
    </row>
    <row r="16" spans="1:27">
      <c r="A16" s="16"/>
      <c r="B16" s="149"/>
      <c r="C16" s="149"/>
      <c r="D16" s="149"/>
      <c r="E16" s="149"/>
      <c r="F16" s="149"/>
      <c r="G16" s="149"/>
      <c r="N16" s="149"/>
      <c r="X16" s="108"/>
      <c r="Y16" s="108"/>
      <c r="Z16" s="108"/>
      <c r="AA16" s="108"/>
    </row>
    <row r="17" spans="1:27" ht="15" thickBot="1">
      <c r="A17" s="16"/>
      <c r="B17" s="16"/>
      <c r="C17" s="16"/>
      <c r="D17" s="16"/>
      <c r="E17" s="16"/>
      <c r="F17" s="16"/>
      <c r="G17" s="16"/>
      <c r="N17" s="149"/>
      <c r="X17" s="108"/>
      <c r="Y17" s="108"/>
      <c r="Z17" s="108"/>
      <c r="AA17" s="108"/>
    </row>
    <row r="18" spans="1:27" ht="36.5" thickBot="1">
      <c r="A18" s="560"/>
      <c r="B18" s="931" t="s">
        <v>827</v>
      </c>
      <c r="C18" s="931"/>
      <c r="D18" s="931"/>
      <c r="E18" s="931"/>
      <c r="F18" s="931"/>
      <c r="G18" s="931"/>
      <c r="H18" s="590"/>
      <c r="K18" s="192" t="s">
        <v>866</v>
      </c>
      <c r="O18" s="149"/>
      <c r="X18" s="108"/>
      <c r="Y18" s="108"/>
      <c r="Z18" s="108"/>
      <c r="AA18" s="108"/>
    </row>
    <row r="19" spans="1:27" s="16" customFormat="1" ht="18.75" customHeight="1">
      <c r="A19" s="559"/>
      <c r="B19" s="588" t="s">
        <v>867</v>
      </c>
      <c r="C19" s="563"/>
      <c r="D19" s="563"/>
      <c r="E19" s="563"/>
      <c r="F19" s="563"/>
      <c r="G19" s="563"/>
      <c r="H19" s="559"/>
      <c r="O19" s="149"/>
      <c r="X19" s="108"/>
      <c r="Y19" s="108"/>
      <c r="Z19" s="108"/>
      <c r="AA19" s="108"/>
    </row>
    <row r="20" spans="1:27" s="16" customFormat="1" ht="18.75" customHeight="1">
      <c r="A20" s="559"/>
      <c r="B20" s="561" t="s">
        <v>862</v>
      </c>
      <c r="C20" s="562"/>
      <c r="D20" s="562"/>
      <c r="E20" s="562"/>
      <c r="F20" s="562"/>
      <c r="G20" s="562"/>
      <c r="H20" s="559"/>
      <c r="X20" s="108"/>
      <c r="Y20" s="108"/>
      <c r="Z20" s="108"/>
      <c r="AA20" s="108"/>
    </row>
    <row r="21" spans="1:27" s="16" customFormat="1" ht="18.75" customHeight="1">
      <c r="A21" s="559"/>
      <c r="B21" s="561" t="s">
        <v>863</v>
      </c>
      <c r="C21" s="562"/>
      <c r="D21" s="562"/>
      <c r="E21" s="562"/>
      <c r="F21" s="562"/>
      <c r="G21" s="562"/>
      <c r="H21" s="559"/>
      <c r="X21" s="108"/>
      <c r="Y21" s="108"/>
      <c r="Z21" s="108"/>
      <c r="AA21" s="108"/>
    </row>
    <row r="22" spans="1:27" s="16" customFormat="1" ht="18.75" customHeight="1">
      <c r="A22" s="559"/>
      <c r="B22" s="561" t="s">
        <v>864</v>
      </c>
      <c r="C22" s="562"/>
      <c r="D22" s="562"/>
      <c r="E22" s="562"/>
      <c r="F22" s="562"/>
      <c r="G22" s="562"/>
      <c r="H22" s="559"/>
      <c r="X22" s="108"/>
      <c r="Y22" s="108"/>
      <c r="Z22" s="108"/>
      <c r="AA22" s="108"/>
    </row>
    <row r="23" spans="1:27" s="16" customFormat="1" ht="15.75" customHeight="1">
      <c r="A23" s="559"/>
      <c r="B23" s="562" t="s">
        <v>860</v>
      </c>
      <c r="C23" s="562"/>
      <c r="D23" s="562"/>
      <c r="E23" s="562"/>
      <c r="F23" s="562"/>
      <c r="G23" s="562"/>
      <c r="H23" s="559"/>
      <c r="X23" s="108"/>
      <c r="Y23" s="108"/>
      <c r="Z23" s="108"/>
      <c r="AA23" s="108"/>
    </row>
    <row r="24" spans="1:27" s="16" customFormat="1" ht="18.75" customHeight="1">
      <c r="A24" s="559"/>
      <c r="B24" s="562" t="s">
        <v>861</v>
      </c>
      <c r="C24" s="562"/>
      <c r="D24" s="562"/>
      <c r="E24" s="562"/>
      <c r="F24" s="562"/>
      <c r="G24" s="562"/>
      <c r="H24" s="559"/>
      <c r="X24" s="108"/>
      <c r="Y24" s="108"/>
      <c r="Z24" s="108"/>
      <c r="AA24" s="108"/>
    </row>
    <row r="25" spans="1:27" s="16" customFormat="1" ht="18.75" customHeight="1">
      <c r="A25" s="559"/>
      <c r="B25" s="561" t="s">
        <v>865</v>
      </c>
      <c r="C25" s="562"/>
      <c r="D25" s="562"/>
      <c r="E25" s="562"/>
      <c r="F25" s="562"/>
      <c r="G25" s="562"/>
      <c r="H25" s="559"/>
      <c r="X25" s="108"/>
      <c r="Y25" s="108"/>
      <c r="Z25" s="108"/>
      <c r="AA25" s="108"/>
    </row>
    <row r="26" spans="1:27" s="16" customFormat="1" ht="19" thickBot="1">
      <c r="A26" s="559"/>
      <c r="B26" s="579" t="s">
        <v>911</v>
      </c>
      <c r="C26" s="109"/>
      <c r="D26" s="109"/>
      <c r="E26" s="109"/>
      <c r="F26" s="109"/>
      <c r="G26" s="109"/>
      <c r="H26" s="559"/>
      <c r="U26"/>
      <c r="X26" s="108"/>
      <c r="Y26" s="108"/>
      <c r="Z26" s="108"/>
      <c r="AA26" s="108"/>
    </row>
    <row r="27" spans="1:27" ht="26">
      <c r="A27" s="559"/>
      <c r="B27" s="919" t="s">
        <v>920</v>
      </c>
      <c r="C27" s="919"/>
      <c r="D27" s="919"/>
      <c r="E27" s="919"/>
      <c r="F27" s="919"/>
      <c r="G27" s="919"/>
      <c r="H27" s="559"/>
      <c r="X27" s="108"/>
      <c r="Y27" s="108"/>
      <c r="Z27" s="108"/>
      <c r="AA27" s="108"/>
    </row>
    <row r="28" spans="1:27" ht="18.5">
      <c r="A28" s="559"/>
      <c r="B28" s="920" t="s">
        <v>828</v>
      </c>
      <c r="C28" s="920"/>
      <c r="D28" s="920"/>
      <c r="E28" s="920"/>
      <c r="F28" s="920"/>
      <c r="G28" s="920"/>
      <c r="H28" s="559"/>
      <c r="X28" s="108"/>
      <c r="Y28" s="108"/>
      <c r="Z28" s="108"/>
      <c r="AA28" s="108"/>
    </row>
    <row r="29" spans="1:27" ht="18.5">
      <c r="A29" s="559"/>
      <c r="B29" s="936" t="s">
        <v>829</v>
      </c>
      <c r="C29" s="936"/>
      <c r="D29" s="936"/>
      <c r="E29" s="936"/>
      <c r="F29" s="936"/>
      <c r="G29" s="936"/>
      <c r="H29" s="559"/>
      <c r="X29" s="108"/>
      <c r="Y29" s="108"/>
      <c r="Z29" s="108"/>
      <c r="AA29" s="108"/>
    </row>
    <row r="30" spans="1:27" ht="19" thickBot="1">
      <c r="A30" s="559"/>
      <c r="B30" s="921" t="s">
        <v>830</v>
      </c>
      <c r="C30" s="921"/>
      <c r="D30" s="921"/>
      <c r="E30" s="921"/>
      <c r="F30" s="921"/>
      <c r="G30" s="921"/>
      <c r="H30" s="559"/>
      <c r="X30" s="108"/>
      <c r="Y30" s="108"/>
      <c r="Z30" s="108"/>
      <c r="AA30" s="108"/>
    </row>
    <row r="31" spans="1:27" ht="18.5">
      <c r="A31" s="559"/>
      <c r="B31" s="620"/>
      <c r="C31" s="922" t="s">
        <v>59</v>
      </c>
      <c r="D31" s="923"/>
      <c r="E31" s="922" t="s">
        <v>74</v>
      </c>
      <c r="F31" s="923"/>
      <c r="G31" s="659" t="s">
        <v>831</v>
      </c>
      <c r="H31" s="559"/>
      <c r="X31" s="108"/>
      <c r="Y31" s="108"/>
      <c r="Z31" s="108"/>
      <c r="AA31" s="108"/>
    </row>
    <row r="32" spans="1:27" ht="18.5">
      <c r="A32" s="559"/>
      <c r="B32" s="621"/>
      <c r="C32" s="622" t="s">
        <v>24</v>
      </c>
      <c r="D32" s="623" t="s">
        <v>832</v>
      </c>
      <c r="E32" s="624" t="s">
        <v>24</v>
      </c>
      <c r="F32" s="625" t="s">
        <v>832</v>
      </c>
      <c r="G32" s="626"/>
      <c r="H32" s="559"/>
      <c r="X32" s="108"/>
      <c r="Y32" s="108"/>
      <c r="Z32" s="108"/>
      <c r="AA32" s="108"/>
    </row>
    <row r="33" spans="1:27" ht="18.5">
      <c r="A33" s="559"/>
      <c r="B33" s="621" t="s">
        <v>833</v>
      </c>
      <c r="C33" s="622" t="s">
        <v>92</v>
      </c>
      <c r="D33" s="627" t="s">
        <v>536</v>
      </c>
      <c r="E33" s="624" t="s">
        <v>834</v>
      </c>
      <c r="F33" s="628" t="s">
        <v>541</v>
      </c>
      <c r="G33" s="629" t="s">
        <v>835</v>
      </c>
      <c r="H33" s="559"/>
      <c r="X33" s="108"/>
      <c r="Y33" s="108"/>
      <c r="Z33" s="108"/>
      <c r="AA33" s="108"/>
    </row>
    <row r="34" spans="1:27" ht="18.5">
      <c r="A34" s="559"/>
      <c r="B34" s="630" t="s">
        <v>836</v>
      </c>
      <c r="C34" s="631" t="s">
        <v>95</v>
      </c>
      <c r="D34" s="632" t="s">
        <v>537</v>
      </c>
      <c r="E34" s="624" t="s">
        <v>837</v>
      </c>
      <c r="F34" s="628" t="s">
        <v>543</v>
      </c>
      <c r="G34" s="926" t="s">
        <v>838</v>
      </c>
      <c r="H34" s="559"/>
      <c r="X34" s="108"/>
      <c r="Y34" s="108"/>
      <c r="Z34" s="108"/>
      <c r="AA34" s="108"/>
    </row>
    <row r="35" spans="1:27" ht="18.5">
      <c r="A35" s="559"/>
      <c r="B35" s="634"/>
      <c r="C35" s="635"/>
      <c r="D35" s="636"/>
      <c r="E35" s="624" t="s">
        <v>839</v>
      </c>
      <c r="F35" s="628" t="s">
        <v>730</v>
      </c>
      <c r="G35" s="927"/>
      <c r="H35" s="559"/>
      <c r="X35" s="108"/>
      <c r="Y35" s="108"/>
      <c r="Z35" s="108"/>
      <c r="AA35" s="108"/>
    </row>
    <row r="36" spans="1:27" ht="18.5">
      <c r="A36" s="559"/>
      <c r="B36" s="630" t="s">
        <v>840</v>
      </c>
      <c r="C36" s="637" t="s">
        <v>97</v>
      </c>
      <c r="D36" s="632" t="s">
        <v>538</v>
      </c>
      <c r="E36" s="624" t="s">
        <v>841</v>
      </c>
      <c r="F36" s="628" t="s">
        <v>542</v>
      </c>
      <c r="G36" s="924" t="s">
        <v>842</v>
      </c>
      <c r="H36" s="559"/>
      <c r="X36" s="108"/>
      <c r="Y36" s="108"/>
      <c r="Z36" s="108"/>
      <c r="AA36" s="108"/>
    </row>
    <row r="37" spans="1:27" ht="18.5">
      <c r="A37" s="559"/>
      <c r="B37" s="634"/>
      <c r="C37" s="626"/>
      <c r="D37" s="636"/>
      <c r="E37" s="624" t="s">
        <v>843</v>
      </c>
      <c r="F37" s="639" t="s">
        <v>731</v>
      </c>
      <c r="G37" s="925"/>
      <c r="H37" s="559"/>
      <c r="X37" s="108"/>
      <c r="Y37" s="108"/>
      <c r="Z37" s="108"/>
      <c r="AA37" s="108"/>
    </row>
    <row r="38" spans="1:27" ht="18.5">
      <c r="A38" s="559"/>
      <c r="B38" s="630" t="s">
        <v>844</v>
      </c>
      <c r="C38" s="631" t="s">
        <v>100</v>
      </c>
      <c r="D38" s="632" t="s">
        <v>539</v>
      </c>
      <c r="E38" s="622" t="s">
        <v>845</v>
      </c>
      <c r="F38" s="627" t="s">
        <v>544</v>
      </c>
      <c r="G38" s="928" t="s">
        <v>846</v>
      </c>
      <c r="H38" s="559"/>
      <c r="X38" s="108"/>
      <c r="Y38" s="108"/>
      <c r="Z38" s="108"/>
      <c r="AA38" s="108"/>
    </row>
    <row r="39" spans="1:27" ht="19" thickBot="1">
      <c r="A39" s="559"/>
      <c r="B39" s="641"/>
      <c r="C39" s="642"/>
      <c r="D39" s="643"/>
      <c r="E39" s="644" t="s">
        <v>847</v>
      </c>
      <c r="F39" s="645" t="s">
        <v>732</v>
      </c>
      <c r="G39" s="929"/>
      <c r="H39" s="559"/>
      <c r="X39" s="108"/>
      <c r="Y39" s="108"/>
      <c r="Z39" s="108"/>
      <c r="AA39" s="108"/>
    </row>
    <row r="40" spans="1:27" ht="26">
      <c r="A40" s="618"/>
      <c r="B40" s="919" t="s">
        <v>921</v>
      </c>
      <c r="C40" s="919"/>
      <c r="D40" s="919"/>
      <c r="E40" s="919"/>
      <c r="F40" s="919"/>
      <c r="G40" s="919"/>
      <c r="H40" s="619"/>
      <c r="X40" s="108"/>
      <c r="Y40" s="108"/>
      <c r="Z40" s="108"/>
      <c r="AA40" s="108"/>
    </row>
    <row r="41" spans="1:27" ht="18.5">
      <c r="A41" s="618"/>
      <c r="B41" s="920" t="s">
        <v>828</v>
      </c>
      <c r="C41" s="920"/>
      <c r="D41" s="920"/>
      <c r="E41" s="920"/>
      <c r="F41" s="920"/>
      <c r="G41" s="920"/>
      <c r="H41" s="619"/>
      <c r="X41" s="108"/>
      <c r="Y41" s="108"/>
      <c r="Z41" s="108"/>
      <c r="AA41" s="108"/>
    </row>
    <row r="42" spans="1:27" ht="18.5">
      <c r="A42" s="618"/>
      <c r="B42" s="921" t="s">
        <v>829</v>
      </c>
      <c r="C42" s="921"/>
      <c r="D42" s="921"/>
      <c r="E42" s="921"/>
      <c r="F42" s="921"/>
      <c r="G42" s="921"/>
      <c r="H42" s="619"/>
      <c r="X42" s="108"/>
      <c r="Y42" s="108"/>
      <c r="Z42" s="108"/>
      <c r="AA42" s="108"/>
    </row>
    <row r="43" spans="1:27" ht="19" thickBot="1">
      <c r="A43" s="618"/>
      <c r="B43" s="921" t="s">
        <v>830</v>
      </c>
      <c r="C43" s="921"/>
      <c r="D43" s="921"/>
      <c r="E43" s="921"/>
      <c r="F43" s="921"/>
      <c r="G43" s="921"/>
      <c r="H43" s="619"/>
      <c r="X43" s="108"/>
      <c r="Y43" s="108"/>
      <c r="Z43" s="108"/>
      <c r="AA43" s="108"/>
    </row>
    <row r="44" spans="1:27" ht="18.5">
      <c r="A44" s="618"/>
      <c r="B44" s="620"/>
      <c r="C44" s="922" t="s">
        <v>59</v>
      </c>
      <c r="D44" s="923"/>
      <c r="E44" s="922" t="s">
        <v>74</v>
      </c>
      <c r="F44" s="923"/>
      <c r="G44" s="659" t="s">
        <v>831</v>
      </c>
      <c r="H44" s="619"/>
      <c r="X44" s="108"/>
      <c r="Y44" s="108"/>
      <c r="Z44" s="108"/>
      <c r="AA44" s="108"/>
    </row>
    <row r="45" spans="1:27" ht="18.5">
      <c r="A45" s="618"/>
      <c r="B45" s="621"/>
      <c r="C45" s="622" t="s">
        <v>24</v>
      </c>
      <c r="D45" s="623" t="s">
        <v>832</v>
      </c>
      <c r="E45" s="624" t="s">
        <v>24</v>
      </c>
      <c r="F45" s="625" t="s">
        <v>832</v>
      </c>
      <c r="G45" s="626"/>
      <c r="H45" s="619"/>
      <c r="X45" s="108"/>
      <c r="Y45" s="108"/>
      <c r="Z45" s="108"/>
      <c r="AA45" s="108"/>
    </row>
    <row r="46" spans="1:27" ht="18.5">
      <c r="A46" s="618"/>
      <c r="B46" s="621" t="s">
        <v>833</v>
      </c>
      <c r="C46" s="622" t="s">
        <v>93</v>
      </c>
      <c r="D46" s="627" t="s">
        <v>912</v>
      </c>
      <c r="E46" s="624" t="s">
        <v>834</v>
      </c>
      <c r="F46" s="628" t="s">
        <v>913</v>
      </c>
      <c r="G46" s="629" t="s">
        <v>835</v>
      </c>
      <c r="H46" s="619"/>
      <c r="X46" s="108"/>
      <c r="Y46" s="108"/>
      <c r="Z46" s="108"/>
      <c r="AA46" s="108"/>
    </row>
    <row r="47" spans="1:27" ht="18.5">
      <c r="A47" s="618"/>
      <c r="B47" s="630" t="s">
        <v>836</v>
      </c>
      <c r="C47" s="631" t="s">
        <v>293</v>
      </c>
      <c r="D47" s="632" t="s">
        <v>914</v>
      </c>
      <c r="E47" s="624" t="s">
        <v>839</v>
      </c>
      <c r="F47" s="628" t="s">
        <v>915</v>
      </c>
      <c r="G47" s="633" t="s">
        <v>838</v>
      </c>
      <c r="H47" s="619"/>
      <c r="X47" s="108"/>
      <c r="Y47" s="108"/>
      <c r="Z47" s="108"/>
      <c r="AA47" s="108"/>
    </row>
    <row r="48" spans="1:27" ht="18.5">
      <c r="A48" s="618"/>
      <c r="B48" s="634" t="s">
        <v>840</v>
      </c>
      <c r="C48" s="635" t="s">
        <v>294</v>
      </c>
      <c r="D48" s="636" t="s">
        <v>916</v>
      </c>
      <c r="E48" s="624" t="s">
        <v>843</v>
      </c>
      <c r="F48" s="628" t="s">
        <v>917</v>
      </c>
      <c r="G48" s="638" t="s">
        <v>842</v>
      </c>
      <c r="H48" s="619"/>
      <c r="X48" s="108"/>
      <c r="Y48" s="108"/>
      <c r="Z48" s="108"/>
      <c r="AA48" s="108"/>
    </row>
    <row r="49" spans="1:27" ht="18.5">
      <c r="A49" s="618"/>
      <c r="B49" s="630" t="s">
        <v>844</v>
      </c>
      <c r="C49" s="637" t="s">
        <v>101</v>
      </c>
      <c r="D49" s="632" t="s">
        <v>918</v>
      </c>
      <c r="E49" s="624" t="s">
        <v>847</v>
      </c>
      <c r="F49" s="628" t="s">
        <v>919</v>
      </c>
      <c r="G49" s="640" t="s">
        <v>846</v>
      </c>
      <c r="H49" s="619"/>
      <c r="X49" s="108"/>
      <c r="Y49" s="108"/>
      <c r="Z49" s="108"/>
      <c r="AA49" s="108"/>
    </row>
    <row r="50" spans="1:27" s="16" customFormat="1" ht="19" thickBot="1">
      <c r="A50" s="589"/>
      <c r="B50" s="646"/>
      <c r="C50" s="647"/>
      <c r="D50" s="648"/>
      <c r="E50" s="649"/>
      <c r="F50" s="650"/>
      <c r="G50" s="651"/>
      <c r="H50" s="587"/>
      <c r="X50" s="108"/>
      <c r="Y50" s="108"/>
      <c r="Z50" s="108"/>
      <c r="AA50" s="108"/>
    </row>
    <row r="51" spans="1:27" s="16" customFormat="1" ht="15.5">
      <c r="B51" s="617"/>
      <c r="C51" s="652"/>
      <c r="D51" s="653"/>
      <c r="E51" s="652"/>
      <c r="F51" s="653"/>
      <c r="G51" s="654"/>
      <c r="X51" s="108"/>
      <c r="Y51" s="108"/>
      <c r="Z51" s="108"/>
      <c r="AA51" s="108"/>
    </row>
    <row r="52" spans="1:27" s="16" customFormat="1" ht="16" thickBot="1">
      <c r="A52" s="109"/>
      <c r="B52" s="655"/>
      <c r="C52" s="656"/>
      <c r="D52" s="657"/>
      <c r="E52" s="656"/>
      <c r="F52" s="657"/>
      <c r="G52" s="658"/>
      <c r="H52" s="109"/>
      <c r="X52" s="108"/>
      <c r="Y52" s="108"/>
      <c r="Z52" s="108"/>
      <c r="AA52" s="108"/>
    </row>
    <row r="53" spans="1:27" ht="36.5" thickBot="1">
      <c r="A53" s="586"/>
      <c r="B53" s="915" t="s">
        <v>848</v>
      </c>
      <c r="C53" s="915"/>
      <c r="D53" s="915"/>
      <c r="E53" s="915"/>
      <c r="F53" s="915"/>
      <c r="G53" s="915"/>
      <c r="H53" s="585"/>
      <c r="K53" s="192" t="s">
        <v>866</v>
      </c>
      <c r="X53" s="108"/>
      <c r="Y53" s="108"/>
      <c r="Z53" s="108"/>
      <c r="AA53" s="108"/>
    </row>
    <row r="54" spans="1:27" ht="18.75" customHeight="1">
      <c r="A54" s="580"/>
      <c r="B54" s="568" t="s">
        <v>909</v>
      </c>
      <c r="C54" s="564"/>
      <c r="D54" s="564"/>
      <c r="E54" s="564"/>
      <c r="F54" s="564"/>
      <c r="G54" s="564"/>
      <c r="H54" s="580"/>
      <c r="X54" s="108"/>
      <c r="Y54" s="108"/>
      <c r="Z54" s="108"/>
      <c r="AA54" s="108"/>
    </row>
    <row r="55" spans="1:27" ht="18.75" customHeight="1">
      <c r="A55" s="580"/>
      <c r="B55" s="568" t="s">
        <v>868</v>
      </c>
      <c r="C55" s="16"/>
      <c r="D55" s="16"/>
      <c r="E55" s="16"/>
      <c r="F55" s="16"/>
      <c r="G55" s="16"/>
      <c r="H55" s="580"/>
      <c r="X55" s="108"/>
      <c r="Y55" s="108"/>
      <c r="Z55" s="108"/>
      <c r="AA55" s="108"/>
    </row>
    <row r="56" spans="1:27" ht="18.75" customHeight="1">
      <c r="A56" s="580"/>
      <c r="B56" s="568" t="s">
        <v>869</v>
      </c>
      <c r="C56" s="16"/>
      <c r="D56" s="16"/>
      <c r="E56" s="16"/>
      <c r="F56" s="16"/>
      <c r="G56" s="16"/>
      <c r="H56" s="580"/>
      <c r="M56" s="72"/>
      <c r="X56" s="108"/>
      <c r="Y56" s="108"/>
      <c r="Z56" s="108"/>
      <c r="AA56" s="108"/>
    </row>
    <row r="57" spans="1:27" ht="18.75" customHeight="1">
      <c r="A57" s="580"/>
      <c r="B57" s="568" t="s">
        <v>881</v>
      </c>
      <c r="C57" s="16"/>
      <c r="D57" s="16"/>
      <c r="E57" s="16"/>
      <c r="F57" s="16"/>
      <c r="G57" s="16"/>
      <c r="H57" s="580"/>
      <c r="X57" s="108"/>
      <c r="Y57" s="108"/>
      <c r="Z57" s="108"/>
      <c r="AA57" s="108"/>
    </row>
    <row r="58" spans="1:27" ht="18.75" customHeight="1">
      <c r="A58" s="580"/>
      <c r="B58" s="568" t="s">
        <v>882</v>
      </c>
      <c r="C58" s="16"/>
      <c r="D58" s="16"/>
      <c r="E58" s="16"/>
      <c r="F58" s="16"/>
      <c r="G58" s="16"/>
      <c r="H58" s="580"/>
      <c r="X58" s="108"/>
      <c r="Y58" s="108"/>
      <c r="Z58" s="108"/>
      <c r="AA58" s="108"/>
    </row>
    <row r="59" spans="1:27" ht="18.75" customHeight="1">
      <c r="A59" s="580"/>
      <c r="B59" s="561" t="s">
        <v>864</v>
      </c>
      <c r="C59" s="16"/>
      <c r="D59" s="16"/>
      <c r="E59" s="16"/>
      <c r="F59" s="16"/>
      <c r="G59" s="16"/>
      <c r="H59" s="580"/>
      <c r="X59" s="108"/>
      <c r="Y59" s="108"/>
      <c r="Z59" s="108"/>
      <c r="AA59" s="108"/>
    </row>
    <row r="60" spans="1:27" ht="18.75" customHeight="1">
      <c r="A60" s="580"/>
      <c r="B60" s="562" t="s">
        <v>850</v>
      </c>
      <c r="C60" s="16"/>
      <c r="D60" s="16"/>
      <c r="E60" s="16"/>
      <c r="F60" s="16"/>
      <c r="G60" s="16"/>
      <c r="H60" s="580"/>
      <c r="X60" s="108"/>
      <c r="Y60" s="108"/>
      <c r="Z60" s="108"/>
      <c r="AA60" s="108"/>
    </row>
    <row r="61" spans="1:27" ht="18.75" customHeight="1">
      <c r="A61" s="580"/>
      <c r="B61" s="562" t="s">
        <v>851</v>
      </c>
      <c r="C61" s="16"/>
      <c r="D61" s="16"/>
      <c r="E61" s="16"/>
      <c r="F61" s="16"/>
      <c r="G61" s="16"/>
      <c r="H61" s="580"/>
      <c r="X61" s="108"/>
      <c r="Y61" s="108"/>
      <c r="Z61" s="108"/>
      <c r="AA61" s="108"/>
    </row>
    <row r="62" spans="1:27" ht="18.75" customHeight="1">
      <c r="A62" s="580"/>
      <c r="B62" s="568" t="s">
        <v>873</v>
      </c>
      <c r="C62" s="16"/>
      <c r="D62" s="16"/>
      <c r="E62" s="16"/>
      <c r="F62" s="16"/>
      <c r="G62" s="16"/>
      <c r="H62" s="580"/>
      <c r="X62" s="108"/>
      <c r="Y62" s="108"/>
      <c r="Z62" s="108"/>
      <c r="AA62" s="108"/>
    </row>
    <row r="63" spans="1:27" ht="18.75" customHeight="1">
      <c r="A63" s="580"/>
      <c r="B63" s="562" t="s">
        <v>870</v>
      </c>
      <c r="C63" s="16"/>
      <c r="D63" s="16"/>
      <c r="E63" s="16"/>
      <c r="F63" s="16"/>
      <c r="G63" s="16"/>
      <c r="H63" s="580"/>
      <c r="X63" s="108"/>
      <c r="Y63" s="108"/>
      <c r="Z63" s="108"/>
      <c r="AA63" s="108"/>
    </row>
    <row r="64" spans="1:27" ht="18.75" customHeight="1">
      <c r="A64" s="580"/>
      <c r="B64" s="562" t="s">
        <v>871</v>
      </c>
      <c r="C64" s="16"/>
      <c r="D64" s="16"/>
      <c r="E64" s="16"/>
      <c r="F64" s="16"/>
      <c r="G64" s="16"/>
      <c r="H64" s="580"/>
      <c r="X64" s="108"/>
      <c r="Y64" s="108"/>
      <c r="Z64" s="108"/>
      <c r="AA64" s="108"/>
    </row>
    <row r="65" spans="1:27" ht="18.75" customHeight="1">
      <c r="A65" s="580"/>
      <c r="B65" s="562" t="s">
        <v>872</v>
      </c>
      <c r="C65" s="16"/>
      <c r="D65" s="16"/>
      <c r="E65" s="16"/>
      <c r="F65" s="16"/>
      <c r="G65" s="16"/>
      <c r="H65" s="580"/>
      <c r="X65" s="108"/>
      <c r="Y65" s="108"/>
      <c r="Z65" s="108"/>
      <c r="AA65" s="108"/>
    </row>
    <row r="66" spans="1:27" ht="18.75" customHeight="1">
      <c r="A66" s="580"/>
      <c r="B66" s="561" t="s">
        <v>874</v>
      </c>
      <c r="D66" s="16"/>
      <c r="E66" s="16"/>
      <c r="F66" s="16"/>
      <c r="G66" s="16"/>
      <c r="H66" s="580"/>
      <c r="X66" s="108"/>
      <c r="Y66" s="108"/>
      <c r="Z66" s="108"/>
      <c r="AA66" s="108"/>
    </row>
    <row r="67" spans="1:27" ht="18.75" customHeight="1">
      <c r="A67" s="580"/>
      <c r="B67" s="568" t="s">
        <v>906</v>
      </c>
      <c r="C67" s="16"/>
      <c r="D67" s="16"/>
      <c r="E67" s="16"/>
      <c r="F67" s="16"/>
      <c r="G67" s="16"/>
      <c r="H67" s="580"/>
      <c r="X67" s="108"/>
      <c r="Y67" s="108"/>
      <c r="Z67" s="108"/>
      <c r="AA67" s="108"/>
    </row>
    <row r="68" spans="1:27" ht="18.75" customHeight="1">
      <c r="A68" s="580"/>
      <c r="B68" s="568" t="s">
        <v>907</v>
      </c>
      <c r="C68" s="16"/>
      <c r="D68" s="16"/>
      <c r="E68" s="16"/>
      <c r="F68" s="16"/>
      <c r="G68" s="16"/>
      <c r="H68" s="580"/>
      <c r="X68" s="108"/>
      <c r="Y68" s="108"/>
      <c r="Z68" s="108"/>
      <c r="AA68" s="108"/>
    </row>
    <row r="69" spans="1:27" ht="18.75" customHeight="1" thickBot="1">
      <c r="A69" s="580"/>
      <c r="B69" s="561" t="s">
        <v>865</v>
      </c>
      <c r="C69" s="16"/>
      <c r="D69" s="16"/>
      <c r="E69" s="16"/>
      <c r="F69" s="16"/>
      <c r="G69" s="16"/>
      <c r="H69" s="580"/>
      <c r="X69" s="108"/>
      <c r="Y69" s="108"/>
      <c r="Z69" s="108"/>
      <c r="AA69" s="108"/>
    </row>
    <row r="70" spans="1:27" s="16" customFormat="1" ht="15" thickBot="1">
      <c r="A70" s="581"/>
      <c r="B70" s="582"/>
      <c r="C70" s="583"/>
      <c r="D70" s="583"/>
      <c r="E70" s="583"/>
      <c r="F70" s="583"/>
      <c r="G70" s="583"/>
      <c r="H70" s="584"/>
      <c r="X70" s="108"/>
      <c r="Y70" s="108"/>
      <c r="Z70" s="108"/>
      <c r="AA70" s="108"/>
    </row>
    <row r="71" spans="1:27" s="16" customFormat="1">
      <c r="B71" s="72"/>
      <c r="X71" s="108"/>
      <c r="Y71" s="108"/>
      <c r="Z71" s="108"/>
      <c r="AA71" s="108"/>
    </row>
    <row r="72" spans="1:27" s="16" customFormat="1" ht="15" thickBot="1">
      <c r="X72" s="108"/>
      <c r="Y72" s="108"/>
      <c r="Z72" s="108"/>
      <c r="AA72" s="108"/>
    </row>
    <row r="73" spans="1:27" s="16" customFormat="1" ht="36.5" thickBot="1">
      <c r="A73" s="578"/>
      <c r="B73" s="916" t="s">
        <v>849</v>
      </c>
      <c r="C73" s="916"/>
      <c r="D73" s="916"/>
      <c r="E73" s="916"/>
      <c r="F73" s="916"/>
      <c r="G73" s="916"/>
      <c r="H73" s="573"/>
      <c r="K73" s="192" t="s">
        <v>866</v>
      </c>
      <c r="X73" s="108"/>
      <c r="Y73" s="108"/>
      <c r="Z73" s="108"/>
      <c r="AA73" s="108"/>
    </row>
    <row r="74" spans="1:27" s="16" customFormat="1" ht="18.5">
      <c r="A74" s="572"/>
      <c r="B74" s="567" t="s">
        <v>909</v>
      </c>
      <c r="C74" s="567"/>
      <c r="D74" s="567"/>
      <c r="E74" s="566"/>
      <c r="F74" s="220"/>
      <c r="G74" s="220"/>
      <c r="H74" s="572"/>
      <c r="X74" s="108"/>
      <c r="Y74" s="108"/>
      <c r="Z74" s="108"/>
      <c r="AA74" s="108"/>
    </row>
    <row r="75" spans="1:27" s="16" customFormat="1" ht="18.5">
      <c r="A75" s="572"/>
      <c r="B75" s="568" t="s">
        <v>875</v>
      </c>
      <c r="C75" s="568"/>
      <c r="D75" s="568"/>
      <c r="E75" s="72"/>
      <c r="H75" s="572"/>
      <c r="X75" s="108"/>
      <c r="Y75" s="108"/>
      <c r="Z75" s="108"/>
      <c r="AA75" s="108"/>
    </row>
    <row r="76" spans="1:27" s="16" customFormat="1" ht="18.5">
      <c r="A76" s="572"/>
      <c r="B76" s="568" t="s">
        <v>869</v>
      </c>
      <c r="C76" s="568"/>
      <c r="D76" s="568"/>
      <c r="H76" s="572"/>
      <c r="X76" s="108"/>
      <c r="Y76" s="108"/>
      <c r="Z76" s="108"/>
      <c r="AA76" s="108"/>
    </row>
    <row r="77" spans="1:27" s="16" customFormat="1" ht="18.5">
      <c r="A77" s="572"/>
      <c r="B77" s="568" t="s">
        <v>880</v>
      </c>
      <c r="C77" s="568"/>
      <c r="D77" s="568"/>
      <c r="H77" s="572"/>
      <c r="X77" s="108"/>
      <c r="Y77" s="108"/>
      <c r="Z77" s="108"/>
      <c r="AA77" s="108"/>
    </row>
    <row r="78" spans="1:27" s="16" customFormat="1" ht="18.5">
      <c r="A78" s="572"/>
      <c r="B78" s="561" t="s">
        <v>864</v>
      </c>
      <c r="C78" s="568"/>
      <c r="D78" s="568"/>
      <c r="H78" s="572"/>
      <c r="X78" s="108"/>
      <c r="Y78" s="108"/>
      <c r="Z78" s="108"/>
      <c r="AA78" s="108"/>
    </row>
    <row r="79" spans="1:27" s="16" customFormat="1" ht="18.5">
      <c r="A79" s="572"/>
      <c r="B79" s="562" t="s">
        <v>850</v>
      </c>
      <c r="D79" s="568"/>
      <c r="H79" s="572"/>
      <c r="X79" s="108"/>
      <c r="Y79" s="108"/>
      <c r="Z79" s="108"/>
      <c r="AA79" s="108"/>
    </row>
    <row r="80" spans="1:27" s="16" customFormat="1" ht="18.5">
      <c r="A80" s="572"/>
      <c r="B80" s="562" t="s">
        <v>851</v>
      </c>
      <c r="D80" s="568"/>
      <c r="H80" s="572"/>
      <c r="X80" s="108"/>
      <c r="Y80" s="108"/>
      <c r="Z80" s="108"/>
      <c r="AA80" s="108"/>
    </row>
    <row r="81" spans="1:27 16384:16384" s="16" customFormat="1" ht="18.5">
      <c r="A81" s="572"/>
      <c r="B81" s="568" t="s">
        <v>885</v>
      </c>
      <c r="C81" s="568"/>
      <c r="D81" s="568"/>
      <c r="E81" s="281"/>
      <c r="F81" s="281"/>
      <c r="H81" s="572"/>
      <c r="X81" s="108"/>
      <c r="Y81" s="108"/>
      <c r="Z81" s="108"/>
      <c r="AA81" s="108"/>
    </row>
    <row r="82" spans="1:27 16384:16384" s="16" customFormat="1" ht="18.5">
      <c r="A82" s="572"/>
      <c r="B82" s="562" t="s">
        <v>876</v>
      </c>
      <c r="D82" s="568"/>
      <c r="E82" s="281"/>
      <c r="F82" s="281"/>
      <c r="H82" s="572"/>
      <c r="X82" s="108"/>
      <c r="Y82" s="108"/>
      <c r="Z82" s="108"/>
      <c r="AA82" s="108"/>
    </row>
    <row r="83" spans="1:27 16384:16384" s="16" customFormat="1" ht="18.5">
      <c r="A83" s="572"/>
      <c r="B83" s="562" t="s">
        <v>877</v>
      </c>
      <c r="D83" s="568"/>
      <c r="E83" s="281"/>
      <c r="F83" s="281"/>
      <c r="H83" s="572"/>
      <c r="X83" s="108"/>
      <c r="Y83" s="108"/>
      <c r="Z83" s="108"/>
      <c r="AA83" s="108"/>
    </row>
    <row r="84" spans="1:27 16384:16384" s="16" customFormat="1" ht="18.5">
      <c r="A84" s="572"/>
      <c r="B84" s="562" t="s">
        <v>878</v>
      </c>
      <c r="D84" s="568"/>
      <c r="H84" s="572"/>
      <c r="X84" s="108"/>
      <c r="Y84" s="108"/>
      <c r="Z84" s="108"/>
      <c r="AA84" s="108"/>
    </row>
    <row r="85" spans="1:27 16384:16384" s="16" customFormat="1" ht="18.5">
      <c r="A85" s="572"/>
      <c r="B85" s="561" t="s">
        <v>886</v>
      </c>
      <c r="C85" s="568"/>
      <c r="D85" s="568"/>
      <c r="H85" s="572"/>
      <c r="X85" s="108"/>
      <c r="Y85" s="108"/>
      <c r="Z85" s="108"/>
      <c r="AA85" s="108"/>
    </row>
    <row r="86" spans="1:27 16384:16384" s="16" customFormat="1" ht="18.5">
      <c r="A86" s="572"/>
      <c r="B86" s="568" t="s">
        <v>906</v>
      </c>
      <c r="C86" s="568"/>
      <c r="D86" s="568"/>
      <c r="H86" s="572"/>
      <c r="X86" s="108"/>
      <c r="Y86" s="108"/>
      <c r="Z86" s="108"/>
      <c r="AA86" s="108"/>
    </row>
    <row r="87" spans="1:27 16384:16384" s="16" customFormat="1" ht="19" thickBot="1">
      <c r="A87" s="572"/>
      <c r="B87" s="561" t="s">
        <v>865</v>
      </c>
      <c r="C87" s="568"/>
      <c r="D87" s="568"/>
      <c r="H87" s="572"/>
      <c r="X87" s="108"/>
      <c r="Y87" s="108"/>
      <c r="Z87" s="108"/>
      <c r="AA87" s="108"/>
    </row>
    <row r="88" spans="1:27 16384:16384" s="16" customFormat="1" ht="15" thickBot="1">
      <c r="A88" s="577"/>
      <c r="B88" s="575"/>
      <c r="C88" s="576"/>
      <c r="D88" s="576"/>
      <c r="E88" s="576"/>
      <c r="F88" s="576"/>
      <c r="G88" s="576"/>
      <c r="H88" s="574"/>
      <c r="X88" s="108"/>
      <c r="Y88" s="108"/>
      <c r="Z88" s="108"/>
      <c r="AA88" s="108"/>
    </row>
    <row r="89" spans="1:27 16384:16384" s="16" customFormat="1">
      <c r="B89" s="72"/>
      <c r="X89" s="108"/>
      <c r="Y89" s="108"/>
      <c r="Z89" s="108"/>
      <c r="AA89" s="108"/>
    </row>
    <row r="90" spans="1:27 16384:16384" s="16" customFormat="1" ht="15" thickBot="1">
      <c r="B90" s="72"/>
      <c r="X90" s="108"/>
      <c r="Y90" s="108"/>
      <c r="Z90" s="108"/>
      <c r="AA90" s="108"/>
    </row>
    <row r="91" spans="1:27 16384:16384" s="16" customFormat="1" ht="36.5" thickBot="1">
      <c r="A91" s="596"/>
      <c r="B91" s="917" t="s">
        <v>824</v>
      </c>
      <c r="C91" s="917"/>
      <c r="D91" s="917"/>
      <c r="E91" s="917"/>
      <c r="F91" s="917"/>
      <c r="G91" s="917"/>
      <c r="H91" s="597"/>
      <c r="K91" s="192" t="s">
        <v>866</v>
      </c>
      <c r="X91" s="108"/>
      <c r="Y91" s="108"/>
      <c r="Z91" s="108"/>
      <c r="AA91" s="108"/>
      <c r="XFD91" s="192" t="s">
        <v>866</v>
      </c>
    </row>
    <row r="92" spans="1:27 16384:16384" s="16" customFormat="1" ht="18.5">
      <c r="A92" s="591"/>
      <c r="B92" s="567" t="s">
        <v>879</v>
      </c>
      <c r="C92" s="565"/>
      <c r="D92" s="565"/>
      <c r="E92" s="566"/>
      <c r="F92" s="220"/>
      <c r="G92" s="220"/>
      <c r="H92" s="591"/>
      <c r="L92" s="72"/>
      <c r="X92" s="108"/>
      <c r="Y92" s="108"/>
      <c r="Z92" s="108"/>
      <c r="AA92" s="108"/>
    </row>
    <row r="93" spans="1:27 16384:16384" s="16" customFormat="1" ht="18.5">
      <c r="A93" s="591"/>
      <c r="B93" s="568" t="s">
        <v>869</v>
      </c>
      <c r="H93" s="591"/>
      <c r="L93" s="281"/>
      <c r="X93" s="108"/>
      <c r="Y93" s="108"/>
      <c r="Z93" s="108"/>
      <c r="AA93" s="108"/>
    </row>
    <row r="94" spans="1:27 16384:16384" s="16" customFormat="1" ht="18.5">
      <c r="A94" s="591"/>
      <c r="B94" s="568" t="s">
        <v>883</v>
      </c>
      <c r="H94" s="591"/>
      <c r="L94" s="281"/>
      <c r="X94" s="108"/>
      <c r="Y94" s="108"/>
      <c r="Z94" s="108"/>
      <c r="AA94" s="108"/>
    </row>
    <row r="95" spans="1:27 16384:16384" s="16" customFormat="1" ht="18.5">
      <c r="A95" s="591"/>
      <c r="B95" s="568" t="s">
        <v>884</v>
      </c>
      <c r="H95" s="591"/>
      <c r="X95" s="108"/>
      <c r="Y95" s="108"/>
      <c r="Z95" s="108"/>
      <c r="AA95" s="108"/>
    </row>
    <row r="96" spans="1:27 16384:16384" s="16" customFormat="1" ht="18.5">
      <c r="A96" s="591"/>
      <c r="B96" s="561" t="s">
        <v>864</v>
      </c>
      <c r="H96" s="591"/>
      <c r="L96" s="561"/>
      <c r="X96" s="108"/>
      <c r="Y96" s="108"/>
      <c r="Z96" s="108"/>
      <c r="AA96" s="108"/>
    </row>
    <row r="97" spans="1:27" s="16" customFormat="1" ht="18.5">
      <c r="A97" s="591"/>
      <c r="B97" s="562" t="s">
        <v>852</v>
      </c>
      <c r="C97" s="569"/>
      <c r="H97" s="591"/>
      <c r="X97" s="108"/>
      <c r="Y97" s="108"/>
      <c r="Z97" s="108"/>
      <c r="AA97" s="108"/>
    </row>
    <row r="98" spans="1:27" s="16" customFormat="1" ht="18.5">
      <c r="A98" s="591"/>
      <c r="B98" s="562" t="s">
        <v>853</v>
      </c>
      <c r="H98" s="591"/>
      <c r="X98" s="108"/>
      <c r="Y98" s="108"/>
      <c r="Z98" s="108"/>
      <c r="AA98" s="108"/>
    </row>
    <row r="99" spans="1:27" s="16" customFormat="1" ht="18.5">
      <c r="A99" s="591"/>
      <c r="B99" s="568" t="s">
        <v>887</v>
      </c>
      <c r="H99" s="591"/>
      <c r="X99" s="108"/>
      <c r="Y99" s="108"/>
      <c r="Z99" s="108"/>
      <c r="AA99" s="108"/>
    </row>
    <row r="100" spans="1:27" s="16" customFormat="1" ht="18.5">
      <c r="A100" s="591"/>
      <c r="B100" s="561" t="s">
        <v>888</v>
      </c>
      <c r="H100" s="591"/>
      <c r="X100" s="108"/>
      <c r="Y100" s="108"/>
      <c r="Z100" s="108"/>
      <c r="AA100" s="108"/>
    </row>
    <row r="101" spans="1:27" s="16" customFormat="1" ht="18.5">
      <c r="A101" s="591"/>
      <c r="B101" s="561" t="s">
        <v>889</v>
      </c>
      <c r="H101" s="591"/>
      <c r="X101" s="108"/>
      <c r="Y101" s="108"/>
      <c r="Z101" s="108"/>
      <c r="AA101" s="108"/>
    </row>
    <row r="102" spans="1:27" s="16" customFormat="1" ht="18.5">
      <c r="A102" s="591"/>
      <c r="B102" s="561" t="s">
        <v>890</v>
      </c>
      <c r="H102" s="591"/>
      <c r="X102" s="108"/>
      <c r="Y102" s="108"/>
      <c r="Z102" s="108"/>
      <c r="AA102" s="108"/>
    </row>
    <row r="103" spans="1:27" s="16" customFormat="1" ht="18.5">
      <c r="A103" s="591"/>
      <c r="B103" s="561" t="s">
        <v>891</v>
      </c>
      <c r="H103" s="591"/>
      <c r="X103" s="108"/>
      <c r="Y103" s="108"/>
      <c r="Z103" s="108"/>
      <c r="AA103" s="108"/>
    </row>
    <row r="104" spans="1:27" s="16" customFormat="1" ht="18.5">
      <c r="A104" s="591"/>
      <c r="B104" s="561" t="s">
        <v>892</v>
      </c>
      <c r="C104" s="564"/>
      <c r="D104" s="564"/>
      <c r="H104" s="591"/>
      <c r="X104" s="108"/>
      <c r="Y104" s="108"/>
      <c r="Z104" s="108"/>
      <c r="AA104" s="108"/>
    </row>
    <row r="105" spans="1:27" s="16" customFormat="1" ht="19" thickBot="1">
      <c r="A105" s="591"/>
      <c r="B105" s="579" t="s">
        <v>865</v>
      </c>
      <c r="C105" s="109"/>
      <c r="D105" s="109"/>
      <c r="E105" s="109"/>
      <c r="F105" s="109"/>
      <c r="G105" s="109"/>
      <c r="H105" s="591"/>
      <c r="X105" s="108"/>
      <c r="Y105" s="108"/>
      <c r="Z105" s="108"/>
      <c r="AA105" s="108"/>
    </row>
    <row r="106" spans="1:27" s="16" customFormat="1" ht="15" thickBot="1">
      <c r="A106" s="592"/>
      <c r="B106" s="594"/>
      <c r="C106" s="595"/>
      <c r="D106" s="595"/>
      <c r="E106" s="595"/>
      <c r="F106" s="595"/>
      <c r="G106" s="595"/>
      <c r="H106" s="593"/>
      <c r="X106" s="108"/>
      <c r="Y106" s="108"/>
      <c r="Z106" s="108"/>
      <c r="AA106" s="108"/>
    </row>
    <row r="107" spans="1:27" s="16" customFormat="1">
      <c r="B107" s="558"/>
      <c r="X107" s="108"/>
      <c r="Y107" s="108"/>
      <c r="Z107" s="108"/>
      <c r="AA107" s="108"/>
    </row>
    <row r="108" spans="1:27" s="16" customFormat="1" ht="15" thickBot="1">
      <c r="B108" s="558"/>
      <c r="X108" s="108"/>
      <c r="Y108" s="108"/>
      <c r="Z108" s="108"/>
      <c r="AA108" s="108"/>
    </row>
    <row r="109" spans="1:27" s="16" customFormat="1" ht="36.5" thickBot="1">
      <c r="A109" s="606"/>
      <c r="B109" s="918" t="s">
        <v>825</v>
      </c>
      <c r="C109" s="918"/>
      <c r="D109" s="918"/>
      <c r="E109" s="918"/>
      <c r="F109" s="918"/>
      <c r="G109" s="918"/>
      <c r="H109" s="605"/>
      <c r="K109" s="192" t="s">
        <v>866</v>
      </c>
      <c r="O109" s="72"/>
      <c r="X109" s="108"/>
      <c r="Y109" s="108"/>
      <c r="Z109" s="108"/>
      <c r="AA109" s="108"/>
    </row>
    <row r="110" spans="1:27" s="16" customFormat="1" ht="18.75" customHeight="1">
      <c r="A110" s="599"/>
      <c r="B110" s="568" t="s">
        <v>894</v>
      </c>
      <c r="C110" s="603"/>
      <c r="D110" s="604"/>
      <c r="E110" s="603"/>
      <c r="H110" s="599"/>
      <c r="X110" s="108"/>
      <c r="Y110" s="108"/>
      <c r="Z110" s="108"/>
      <c r="AA110" s="108"/>
    </row>
    <row r="111" spans="1:27" s="16" customFormat="1" ht="18.75" customHeight="1">
      <c r="A111" s="599"/>
      <c r="B111" s="568" t="s">
        <v>893</v>
      </c>
      <c r="H111" s="599"/>
      <c r="X111" s="108"/>
      <c r="Y111" s="108"/>
      <c r="Z111" s="108"/>
      <c r="AA111" s="108"/>
    </row>
    <row r="112" spans="1:27" s="16" customFormat="1" ht="18.75" customHeight="1">
      <c r="A112" s="599"/>
      <c r="B112" s="568" t="s">
        <v>869</v>
      </c>
      <c r="H112" s="599"/>
      <c r="X112" s="108"/>
      <c r="Y112" s="108"/>
      <c r="Z112" s="108"/>
      <c r="AA112" s="108"/>
    </row>
    <row r="113" spans="1:27" s="16" customFormat="1" ht="18.75" customHeight="1">
      <c r="A113" s="599"/>
      <c r="B113" s="568" t="s">
        <v>904</v>
      </c>
      <c r="F113" s="570"/>
      <c r="H113" s="599"/>
      <c r="O113" s="72"/>
      <c r="X113" s="108"/>
      <c r="Y113" s="108"/>
      <c r="Z113" s="108"/>
      <c r="AA113" s="108"/>
    </row>
    <row r="114" spans="1:27" s="16" customFormat="1" ht="18.75" customHeight="1">
      <c r="A114" s="599"/>
      <c r="B114" s="568" t="s">
        <v>905</v>
      </c>
      <c r="H114" s="599"/>
      <c r="X114" s="108"/>
      <c r="Y114" s="108"/>
      <c r="Z114" s="108"/>
      <c r="AA114" s="108"/>
    </row>
    <row r="115" spans="1:27" s="16" customFormat="1" ht="18.75" customHeight="1">
      <c r="A115" s="599"/>
      <c r="B115" s="561" t="s">
        <v>864</v>
      </c>
      <c r="H115" s="599"/>
      <c r="X115" s="108"/>
      <c r="Y115" s="108"/>
      <c r="Z115" s="108"/>
      <c r="AA115" s="108"/>
    </row>
    <row r="116" spans="1:27" s="16" customFormat="1" ht="18.75" customHeight="1">
      <c r="A116" s="599"/>
      <c r="B116" s="562" t="s">
        <v>854</v>
      </c>
      <c r="H116" s="599"/>
      <c r="X116" s="108"/>
      <c r="Y116" s="108"/>
      <c r="Z116" s="108"/>
      <c r="AA116" s="108"/>
    </row>
    <row r="117" spans="1:27" s="16" customFormat="1" ht="18.75" customHeight="1">
      <c r="A117" s="599"/>
      <c r="B117" s="562" t="s">
        <v>855</v>
      </c>
      <c r="H117" s="599"/>
      <c r="X117" s="108"/>
      <c r="Y117" s="108"/>
      <c r="Z117" s="108"/>
      <c r="AA117" s="108"/>
    </row>
    <row r="118" spans="1:27" s="16" customFormat="1" ht="18.75" customHeight="1">
      <c r="A118" s="599"/>
      <c r="B118" s="561" t="s">
        <v>895</v>
      </c>
      <c r="H118" s="599"/>
      <c r="X118" s="108"/>
      <c r="Y118" s="108"/>
      <c r="Z118" s="108"/>
      <c r="AA118" s="108"/>
    </row>
    <row r="119" spans="1:27" s="16" customFormat="1" ht="18.75" customHeight="1">
      <c r="A119" s="599"/>
      <c r="B119" s="561" t="s">
        <v>896</v>
      </c>
      <c r="G119" s="598"/>
      <c r="H119" s="599"/>
      <c r="X119" s="108"/>
      <c r="Y119" s="108"/>
      <c r="Z119" s="108"/>
      <c r="AA119" s="108"/>
    </row>
    <row r="120" spans="1:27" s="16" customFormat="1" ht="18.75" customHeight="1">
      <c r="A120" s="599"/>
      <c r="B120" s="562" t="s">
        <v>897</v>
      </c>
      <c r="G120" s="598"/>
      <c r="H120" s="599"/>
      <c r="X120" s="108"/>
      <c r="Y120" s="108"/>
      <c r="Z120" s="108"/>
      <c r="AA120" s="108"/>
    </row>
    <row r="121" spans="1:27" s="16" customFormat="1" ht="18.75" customHeight="1">
      <c r="A121" s="599"/>
      <c r="B121" s="562" t="s">
        <v>898</v>
      </c>
      <c r="H121" s="599"/>
      <c r="X121" s="108"/>
      <c r="Y121" s="108"/>
      <c r="Z121" s="108"/>
      <c r="AA121" s="108"/>
    </row>
    <row r="122" spans="1:27" s="16" customFormat="1" ht="18.75" customHeight="1">
      <c r="A122" s="599"/>
      <c r="B122" s="562" t="s">
        <v>899</v>
      </c>
      <c r="H122" s="599"/>
      <c r="X122" s="108"/>
      <c r="Y122" s="108"/>
      <c r="Z122" s="108"/>
      <c r="AA122" s="108"/>
    </row>
    <row r="123" spans="1:27" s="16" customFormat="1" ht="18.75" customHeight="1" thickBot="1">
      <c r="A123" s="599"/>
      <c r="B123" s="561" t="s">
        <v>865</v>
      </c>
      <c r="H123" s="599"/>
      <c r="X123" s="108"/>
      <c r="Y123" s="108"/>
      <c r="Z123" s="108"/>
      <c r="AA123" s="108"/>
    </row>
    <row r="124" spans="1:27" s="16" customFormat="1" ht="15" customHeight="1" thickBot="1">
      <c r="A124" s="602"/>
      <c r="B124" s="601"/>
      <c r="C124" s="601"/>
      <c r="D124" s="601"/>
      <c r="E124" s="601"/>
      <c r="F124" s="601"/>
      <c r="G124" s="601"/>
      <c r="H124" s="600"/>
      <c r="X124" s="108"/>
      <c r="Y124" s="108"/>
      <c r="Z124" s="108"/>
      <c r="AA124" s="108"/>
    </row>
    <row r="125" spans="1:27" s="16" customFormat="1" ht="15" customHeight="1">
      <c r="X125" s="108"/>
      <c r="Y125" s="108"/>
      <c r="Z125" s="108"/>
      <c r="AA125" s="108"/>
    </row>
    <row r="126" spans="1:27" s="16" customFormat="1" ht="15" customHeight="1" thickBot="1">
      <c r="X126" s="108"/>
      <c r="Y126" s="108"/>
      <c r="Z126" s="108"/>
      <c r="AA126" s="108"/>
    </row>
    <row r="127" spans="1:27" s="16" customFormat="1" ht="36.5" thickBot="1">
      <c r="A127" s="611"/>
      <c r="B127" s="913" t="s">
        <v>826</v>
      </c>
      <c r="C127" s="913"/>
      <c r="D127" s="913"/>
      <c r="E127" s="913"/>
      <c r="F127" s="913"/>
      <c r="G127" s="913"/>
      <c r="H127" s="610"/>
      <c r="K127" s="192" t="s">
        <v>866</v>
      </c>
      <c r="X127" s="108"/>
      <c r="Y127" s="108"/>
      <c r="Z127" s="108"/>
      <c r="AA127" s="108"/>
    </row>
    <row r="128" spans="1:27" s="16" customFormat="1" ht="18.5">
      <c r="A128" s="607"/>
      <c r="B128" s="567" t="s">
        <v>908</v>
      </c>
      <c r="C128" s="220"/>
      <c r="D128" s="220"/>
      <c r="E128" s="566"/>
      <c r="F128" s="220"/>
      <c r="G128" s="220"/>
      <c r="H128" s="607"/>
      <c r="O128" s="72"/>
      <c r="X128" s="108"/>
      <c r="Y128" s="108"/>
      <c r="Z128" s="108"/>
      <c r="AA128" s="108"/>
    </row>
    <row r="129" spans="1:27" s="16" customFormat="1" ht="18.5">
      <c r="A129" s="607"/>
      <c r="B129" s="568" t="s">
        <v>900</v>
      </c>
      <c r="C129" s="568"/>
      <c r="D129" s="568"/>
      <c r="H129" s="607"/>
      <c r="X129" s="108"/>
      <c r="Y129" s="108"/>
      <c r="Z129" s="108"/>
      <c r="AA129" s="108"/>
    </row>
    <row r="130" spans="1:27" s="16" customFormat="1" ht="18.5">
      <c r="A130" s="607"/>
      <c r="B130" s="568" t="s">
        <v>903</v>
      </c>
      <c r="C130" s="568"/>
      <c r="D130" s="568"/>
      <c r="H130" s="607"/>
      <c r="X130" s="108"/>
      <c r="Y130" s="108"/>
      <c r="Z130" s="108"/>
      <c r="AA130" s="108"/>
    </row>
    <row r="131" spans="1:27" s="16" customFormat="1" ht="19" thickBot="1">
      <c r="A131" s="607"/>
      <c r="B131" s="561" t="s">
        <v>865</v>
      </c>
      <c r="H131" s="607"/>
      <c r="X131" s="108"/>
      <c r="Y131" s="108"/>
      <c r="Z131" s="108"/>
      <c r="AA131" s="108"/>
    </row>
    <row r="132" spans="1:27" s="16" customFormat="1" ht="15" thickBot="1">
      <c r="A132" s="612"/>
      <c r="B132" s="609"/>
      <c r="C132" s="609"/>
      <c r="D132" s="609"/>
      <c r="E132" s="609"/>
      <c r="F132" s="609"/>
      <c r="G132" s="609"/>
      <c r="H132" s="608"/>
      <c r="X132" s="108"/>
      <c r="Y132" s="108"/>
      <c r="Z132" s="108"/>
      <c r="AA132" s="108"/>
    </row>
    <row r="133" spans="1:27" s="16" customFormat="1">
      <c r="X133" s="108"/>
      <c r="Y133" s="108"/>
      <c r="Z133" s="108"/>
      <c r="AA133" s="108"/>
    </row>
    <row r="134" spans="1:27" s="16" customFormat="1">
      <c r="X134" s="108"/>
      <c r="Y134" s="108"/>
      <c r="Z134" s="108"/>
      <c r="AA134" s="108"/>
    </row>
    <row r="135" spans="1:27" s="16" customFormat="1">
      <c r="X135" s="108"/>
      <c r="Y135" s="108"/>
      <c r="Z135" s="108"/>
      <c r="AA135" s="108"/>
    </row>
    <row r="136" spans="1:27" s="16" customFormat="1">
      <c r="X136" s="108"/>
      <c r="Y136" s="108"/>
      <c r="Z136" s="108"/>
      <c r="AA136" s="108"/>
    </row>
    <row r="137" spans="1:27" s="16" customFormat="1">
      <c r="X137" s="108"/>
      <c r="Y137" s="108"/>
      <c r="Z137" s="108"/>
      <c r="AA137" s="108"/>
    </row>
    <row r="138" spans="1:27" s="16" customFormat="1">
      <c r="X138" s="108"/>
      <c r="Y138" s="108"/>
      <c r="Z138" s="108"/>
      <c r="AA138" s="108"/>
    </row>
    <row r="139" spans="1:27" s="16" customFormat="1">
      <c r="X139" s="108"/>
      <c r="Y139" s="108"/>
      <c r="Z139" s="108"/>
      <c r="AA139" s="108"/>
    </row>
    <row r="140" spans="1:27" s="16" customFormat="1">
      <c r="X140" s="108"/>
      <c r="Y140" s="108"/>
      <c r="Z140" s="108"/>
      <c r="AA140" s="108"/>
    </row>
    <row r="141" spans="1:27" s="16" customFormat="1">
      <c r="X141" s="108"/>
      <c r="Y141" s="108"/>
      <c r="Z141" s="108"/>
      <c r="AA141" s="108"/>
    </row>
    <row r="142" spans="1:27" s="16" customFormat="1">
      <c r="X142" s="108"/>
      <c r="Y142" s="108"/>
      <c r="Z142" s="108"/>
      <c r="AA142" s="108"/>
    </row>
    <row r="143" spans="1:27" s="16" customFormat="1">
      <c r="X143" s="108"/>
      <c r="Y143" s="108"/>
      <c r="Z143" s="108"/>
      <c r="AA143" s="108"/>
    </row>
    <row r="144" spans="1:27" s="16" customFormat="1">
      <c r="X144" s="108"/>
      <c r="Y144" s="108"/>
      <c r="Z144" s="108"/>
      <c r="AA144" s="108"/>
    </row>
    <row r="145" spans="24:27" s="16" customFormat="1">
      <c r="X145" s="108"/>
      <c r="Y145" s="108"/>
      <c r="Z145" s="108"/>
      <c r="AA145" s="108"/>
    </row>
    <row r="146" spans="24:27" s="16" customFormat="1">
      <c r="X146" s="108"/>
      <c r="Y146" s="108"/>
      <c r="Z146" s="108"/>
      <c r="AA146" s="108"/>
    </row>
    <row r="147" spans="24:27" s="16" customFormat="1">
      <c r="X147" s="108"/>
      <c r="Y147" s="108"/>
      <c r="Z147" s="108"/>
      <c r="AA147" s="108"/>
    </row>
    <row r="148" spans="24:27" s="16" customFormat="1">
      <c r="X148" s="108"/>
      <c r="Y148" s="108"/>
      <c r="Z148" s="108"/>
      <c r="AA148" s="108"/>
    </row>
    <row r="149" spans="24:27" s="16" customFormat="1">
      <c r="X149" s="108"/>
      <c r="Y149" s="108"/>
      <c r="Z149" s="108"/>
      <c r="AA149" s="108"/>
    </row>
    <row r="150" spans="24:27" s="16" customFormat="1">
      <c r="X150" s="108"/>
      <c r="Y150" s="108"/>
      <c r="Z150" s="108"/>
      <c r="AA150" s="108"/>
    </row>
    <row r="151" spans="24:27" s="16" customFormat="1">
      <c r="X151" s="108"/>
      <c r="Y151" s="108"/>
      <c r="Z151" s="108"/>
      <c r="AA151" s="108"/>
    </row>
    <row r="152" spans="24:27" s="16" customFormat="1">
      <c r="X152" s="108"/>
      <c r="Y152" s="108"/>
      <c r="Z152" s="108"/>
      <c r="AA152" s="108"/>
    </row>
    <row r="153" spans="24:27" s="16" customFormat="1">
      <c r="X153" s="108"/>
      <c r="Y153" s="108"/>
      <c r="Z153" s="108"/>
      <c r="AA153" s="108"/>
    </row>
    <row r="154" spans="24:27" s="16" customFormat="1">
      <c r="X154" s="108"/>
      <c r="Y154" s="108"/>
      <c r="Z154" s="108"/>
      <c r="AA154" s="108"/>
    </row>
    <row r="155" spans="24:27" s="16" customFormat="1"/>
    <row r="156" spans="24:27" s="16" customFormat="1"/>
    <row r="157" spans="24:27" s="16" customFormat="1"/>
    <row r="158" spans="24:27" s="16" customFormat="1"/>
    <row r="159" spans="24:27" s="16" customFormat="1"/>
    <row r="160" spans="24:27" s="16" customFormat="1"/>
    <row r="161" s="16" customFormat="1"/>
    <row r="162" s="16" customFormat="1"/>
    <row r="163" s="16" customFormat="1"/>
    <row r="164" s="16" customFormat="1"/>
    <row r="165" s="16" customFormat="1"/>
    <row r="166" s="16" customFormat="1"/>
    <row r="167" s="16" customFormat="1"/>
  </sheetData>
  <mergeCells count="31">
    <mergeCell ref="J8:L8"/>
    <mergeCell ref="C31:D31"/>
    <mergeCell ref="E31:F31"/>
    <mergeCell ref="B18:G18"/>
    <mergeCell ref="B7:G7"/>
    <mergeCell ref="B9:G9"/>
    <mergeCell ref="B27:G27"/>
    <mergeCell ref="B28:G28"/>
    <mergeCell ref="B29:G29"/>
    <mergeCell ref="B30:G30"/>
    <mergeCell ref="B12:G12"/>
    <mergeCell ref="B13:G13"/>
    <mergeCell ref="B14:G14"/>
    <mergeCell ref="B15:G15"/>
    <mergeCell ref="B8:G8"/>
    <mergeCell ref="B10:G10"/>
    <mergeCell ref="B127:G127"/>
    <mergeCell ref="B11:G11"/>
    <mergeCell ref="B53:G53"/>
    <mergeCell ref="B73:G73"/>
    <mergeCell ref="B91:G91"/>
    <mergeCell ref="B109:G109"/>
    <mergeCell ref="B40:G40"/>
    <mergeCell ref="B41:G41"/>
    <mergeCell ref="B42:G42"/>
    <mergeCell ref="B43:G43"/>
    <mergeCell ref="C44:D44"/>
    <mergeCell ref="E44:F44"/>
    <mergeCell ref="G36:G37"/>
    <mergeCell ref="G34:G35"/>
    <mergeCell ref="G38:G39"/>
  </mergeCells>
  <hyperlinks>
    <hyperlink ref="B10:C10" location="'Special Services Summary'!B30" display="Colored thread"/>
    <hyperlink ref="B11:C11" location="'Special Services Summary'!B55" display="CIM"/>
    <hyperlink ref="B12:G12" location="'Customization Services'!B86" display="Kaumograph"/>
    <hyperlink ref="B13:G13" location="'Customization Services'!B105" display="Piping"/>
    <hyperlink ref="B14:G14" location="'Customization Services'!B123" display="Screen Printing"/>
    <hyperlink ref="B15:G15" location="'Customization Services'!B142" display="RFID"/>
    <hyperlink ref="K18" location="'Customization Services'!A8" display="Back to Top"/>
    <hyperlink ref="K53" location="'Customization Services'!A8" display="Back to Top"/>
    <hyperlink ref="XFD91" location="'Special Services Summary'!A1" display="Back to Top"/>
    <hyperlink ref="B11:G11" location="'Customization Services'!B67" display="CIM"/>
    <hyperlink ref="J8" location="'TABLE OF CONTENTS'!A1" tooltip="Click Here" display="Back to TABLE OF CONTENTS"/>
    <hyperlink ref="K73" location="'Customization Services'!A8" display="Back to Top"/>
    <hyperlink ref="K91" location="'Customization Services'!A8" display="Back to Top"/>
    <hyperlink ref="K109" location="'Customization Services'!A8" display="Back to Top"/>
    <hyperlink ref="K127" location="'Customization Services'!A8" display="Back to Top"/>
    <hyperlink ref="B10:G10" location="'Customization Services'!B31" display="Colored Hem thread"/>
  </hyperlinks>
  <pageMargins left="0.25" right="0.25" top="0.25" bottom="0" header="0.3" footer="0.05"/>
  <pageSetup scale="8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5003E"/>
    <pageSetUpPr fitToPage="1"/>
  </sheetPr>
  <dimension ref="A1:P67"/>
  <sheetViews>
    <sheetView topLeftCell="A34" zoomScale="90" zoomScaleNormal="90" zoomScaleSheetLayoutView="78" workbookViewId="0">
      <selection activeCell="K36" sqref="K36"/>
    </sheetView>
  </sheetViews>
  <sheetFormatPr defaultColWidth="9.08984375" defaultRowHeight="14.5"/>
  <cols>
    <col min="1" max="1" width="14.26953125" bestFit="1" customWidth="1"/>
    <col min="2" max="2" width="19" bestFit="1" customWidth="1"/>
    <col min="3" max="3" width="12.6328125" bestFit="1" customWidth="1"/>
    <col min="4" max="4" width="9.08984375" bestFit="1" customWidth="1"/>
    <col min="5" max="5" width="11.6328125" customWidth="1"/>
    <col min="6" max="6" width="19.26953125" bestFit="1" customWidth="1"/>
    <col min="7" max="7" width="15.7265625" style="6" bestFit="1" customWidth="1"/>
    <col min="8" max="8" width="13.81640625" style="6" bestFit="1" customWidth="1"/>
    <col min="9" max="9" width="13.81640625" bestFit="1" customWidth="1"/>
    <col min="10" max="10" width="10.6328125" customWidth="1"/>
    <col min="11" max="11" width="10.90625" style="1" customWidth="1"/>
    <col min="12" max="12" width="11.36328125" style="1" customWidth="1"/>
    <col min="13" max="14" width="9.08984375" style="1"/>
  </cols>
  <sheetData>
    <row r="1" spans="1:16" ht="22">
      <c r="A1" s="978" t="s">
        <v>128</v>
      </c>
      <c r="B1" s="979"/>
      <c r="C1" s="979"/>
      <c r="D1" s="979"/>
      <c r="E1" s="979"/>
      <c r="F1" s="979"/>
      <c r="G1" s="979"/>
      <c r="H1" s="979"/>
      <c r="I1" s="979"/>
      <c r="J1" s="980"/>
      <c r="K1" s="681"/>
      <c r="L1" s="682" t="s">
        <v>679</v>
      </c>
      <c r="M1" s="681"/>
      <c r="N1" s="681"/>
      <c r="O1" s="680"/>
    </row>
    <row r="2" spans="1:16">
      <c r="A2" s="981"/>
      <c r="B2" s="982"/>
      <c r="C2" s="982"/>
      <c r="D2" s="982"/>
      <c r="E2" s="982"/>
      <c r="F2" s="982"/>
      <c r="G2" s="982"/>
      <c r="H2" s="982"/>
      <c r="I2" s="982"/>
      <c r="J2" s="983"/>
      <c r="K2" s="681"/>
      <c r="L2" s="683" t="s">
        <v>858</v>
      </c>
      <c r="M2" s="681"/>
      <c r="N2" s="681"/>
      <c r="O2" s="680"/>
    </row>
    <row r="3" spans="1:16">
      <c r="A3" s="981"/>
      <c r="B3" s="982"/>
      <c r="C3" s="982"/>
      <c r="D3" s="982"/>
      <c r="E3" s="982"/>
      <c r="F3" s="982"/>
      <c r="G3" s="982"/>
      <c r="H3" s="982"/>
      <c r="I3" s="982"/>
      <c r="J3" s="983"/>
      <c r="K3" s="681"/>
      <c r="L3" s="684" t="s">
        <v>661</v>
      </c>
      <c r="M3" s="681"/>
      <c r="N3" s="681"/>
      <c r="O3" s="680"/>
    </row>
    <row r="4" spans="1:16">
      <c r="A4" s="981"/>
      <c r="B4" s="982"/>
      <c r="C4" s="982"/>
      <c r="D4" s="982"/>
      <c r="E4" s="982"/>
      <c r="F4" s="982"/>
      <c r="G4" s="982"/>
      <c r="H4" s="982"/>
      <c r="I4" s="982"/>
      <c r="J4" s="983"/>
      <c r="K4" s="681"/>
      <c r="L4" s="685" t="s">
        <v>662</v>
      </c>
      <c r="M4" s="681"/>
      <c r="N4" s="681"/>
      <c r="O4" s="680"/>
    </row>
    <row r="5" spans="1:16">
      <c r="A5" s="981"/>
      <c r="B5" s="982"/>
      <c r="C5" s="982"/>
      <c r="D5" s="982"/>
      <c r="E5" s="982"/>
      <c r="F5" s="982"/>
      <c r="G5" s="982"/>
      <c r="H5" s="982"/>
      <c r="I5" s="982"/>
      <c r="J5" s="983"/>
      <c r="K5" s="681"/>
      <c r="L5" s="686" t="s">
        <v>663</v>
      </c>
      <c r="M5" s="681"/>
      <c r="N5" s="681"/>
      <c r="O5" s="680"/>
    </row>
    <row r="6" spans="1:16">
      <c r="A6" s="981"/>
      <c r="B6" s="982"/>
      <c r="C6" s="982"/>
      <c r="D6" s="982"/>
      <c r="E6" s="982"/>
      <c r="F6" s="982"/>
      <c r="G6" s="982"/>
      <c r="H6" s="982"/>
      <c r="I6" s="982"/>
      <c r="J6" s="983"/>
      <c r="K6" s="681"/>
      <c r="L6" s="687" t="s">
        <v>664</v>
      </c>
      <c r="M6" s="681"/>
      <c r="N6" s="681"/>
      <c r="O6" s="680"/>
    </row>
    <row r="7" spans="1:16">
      <c r="A7" s="981"/>
      <c r="B7" s="982"/>
      <c r="C7" s="982"/>
      <c r="D7" s="982"/>
      <c r="E7" s="982"/>
      <c r="F7" s="982"/>
      <c r="G7" s="982"/>
      <c r="H7" s="982"/>
      <c r="I7" s="982"/>
      <c r="J7" s="983"/>
      <c r="K7" s="681"/>
      <c r="L7" s="688" t="s">
        <v>665</v>
      </c>
      <c r="M7" s="681"/>
      <c r="N7" s="681"/>
      <c r="O7" s="680"/>
    </row>
    <row r="8" spans="1:16">
      <c r="A8" s="981"/>
      <c r="B8" s="982"/>
      <c r="C8" s="982"/>
      <c r="D8" s="982"/>
      <c r="E8" s="982"/>
      <c r="F8" s="982"/>
      <c r="G8" s="982"/>
      <c r="H8" s="982"/>
      <c r="I8" s="982"/>
      <c r="J8" s="982"/>
      <c r="K8" s="681"/>
      <c r="L8" s="689" t="s">
        <v>666</v>
      </c>
      <c r="M8" s="681"/>
      <c r="N8" s="681"/>
      <c r="O8" s="680"/>
    </row>
    <row r="9" spans="1:16" ht="15" customHeight="1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992"/>
      <c r="K9" s="681"/>
      <c r="L9" s="690" t="s">
        <v>667</v>
      </c>
      <c r="M9" s="984"/>
      <c r="N9" s="984"/>
      <c r="O9" s="680"/>
    </row>
    <row r="10" spans="1:16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992"/>
      <c r="K10" s="681"/>
      <c r="L10" s="691" t="s">
        <v>668</v>
      </c>
      <c r="M10" s="692"/>
      <c r="N10" s="693"/>
      <c r="O10" s="111"/>
      <c r="P10" s="111"/>
    </row>
    <row r="11" spans="1:16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992"/>
      <c r="K11" s="694"/>
      <c r="L11" s="695" t="s">
        <v>669</v>
      </c>
      <c r="M11" s="694"/>
      <c r="N11" s="694"/>
      <c r="O11" s="111"/>
      <c r="P11" s="111"/>
    </row>
    <row r="12" spans="1:16" ht="15" customHeight="1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992"/>
      <c r="K12" s="681"/>
      <c r="L12" s="696" t="s">
        <v>670</v>
      </c>
      <c r="M12" s="681"/>
      <c r="N12" s="681"/>
      <c r="O12" s="680"/>
    </row>
    <row r="13" spans="1:16" ht="15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990"/>
      <c r="K13" s="681"/>
      <c r="L13" s="697" t="s">
        <v>671</v>
      </c>
      <c r="M13" s="681"/>
      <c r="N13" s="681"/>
      <c r="O13" s="680"/>
    </row>
    <row r="14" spans="1:16" ht="18" thickBot="1">
      <c r="A14" s="999" t="s">
        <v>545</v>
      </c>
      <c r="B14" s="966"/>
      <c r="C14" s="967" t="str">
        <f>+'Summary List'!B2</f>
        <v>Hotels for Humanity</v>
      </c>
      <c r="D14" s="968"/>
      <c r="E14" s="1000"/>
      <c r="F14" s="964" t="s">
        <v>546</v>
      </c>
      <c r="G14" s="965"/>
      <c r="H14" s="966"/>
      <c r="I14" s="967" t="str">
        <f>+'Summary List'!E2</f>
        <v>October 15, 2023</v>
      </c>
      <c r="J14" s="968"/>
      <c r="K14" s="698"/>
      <c r="L14" s="699" t="s">
        <v>672</v>
      </c>
      <c r="M14" s="681"/>
      <c r="N14" s="681"/>
      <c r="O14" s="680"/>
    </row>
    <row r="15" spans="1:16">
      <c r="A15" s="445"/>
      <c r="B15" s="220"/>
      <c r="C15" s="220"/>
      <c r="D15" s="220"/>
      <c r="E15" s="220"/>
      <c r="F15" s="220"/>
      <c r="G15" s="2"/>
      <c r="H15" s="2"/>
      <c r="I15" s="220"/>
      <c r="J15" s="676"/>
      <c r="K15" s="681"/>
      <c r="L15" s="700" t="s">
        <v>673</v>
      </c>
      <c r="M15" s="681"/>
      <c r="N15" s="681"/>
      <c r="O15" s="680"/>
    </row>
    <row r="16" spans="1:16">
      <c r="A16" s="446"/>
      <c r="B16" s="16"/>
      <c r="C16" s="16"/>
      <c r="D16" s="16"/>
      <c r="E16" s="16"/>
      <c r="F16" s="16"/>
      <c r="G16" s="149"/>
      <c r="H16" s="149"/>
      <c r="I16" s="16"/>
      <c r="J16" s="676"/>
      <c r="K16" s="681"/>
      <c r="L16" s="701" t="s">
        <v>674</v>
      </c>
      <c r="M16" s="681"/>
      <c r="N16" s="681"/>
      <c r="O16" s="680"/>
    </row>
    <row r="17" spans="1:15" ht="15" customHeight="1">
      <c r="A17" s="446"/>
      <c r="B17" s="16"/>
      <c r="C17" s="16"/>
      <c r="D17" s="16"/>
      <c r="E17" s="16"/>
      <c r="F17" s="16"/>
      <c r="G17" s="149"/>
      <c r="H17" s="149"/>
      <c r="I17" s="16"/>
      <c r="J17" s="676"/>
      <c r="K17" s="681"/>
      <c r="L17" s="702" t="s">
        <v>675</v>
      </c>
      <c r="M17" s="681"/>
      <c r="N17" s="681"/>
      <c r="O17" s="680"/>
    </row>
    <row r="18" spans="1:15">
      <c r="A18" s="446"/>
      <c r="B18" s="16"/>
      <c r="C18" s="16"/>
      <c r="D18" s="16"/>
      <c r="E18" s="16"/>
      <c r="F18" s="16"/>
      <c r="G18" s="149"/>
      <c r="H18" s="149"/>
      <c r="I18" s="16"/>
      <c r="J18" s="676"/>
      <c r="K18" s="681"/>
      <c r="L18" s="703" t="s">
        <v>624</v>
      </c>
      <c r="M18" s="681"/>
      <c r="N18" s="681"/>
      <c r="O18" s="680"/>
    </row>
    <row r="19" spans="1:15" ht="15" customHeight="1">
      <c r="A19" s="446"/>
      <c r="B19" s="16"/>
      <c r="C19" s="16"/>
      <c r="D19" s="16"/>
      <c r="E19" s="16"/>
      <c r="F19" s="16"/>
      <c r="G19" s="149"/>
      <c r="H19" s="149"/>
      <c r="I19" s="16"/>
      <c r="J19" s="676"/>
      <c r="K19" s="681"/>
      <c r="L19" s="704" t="s">
        <v>727</v>
      </c>
      <c r="M19" s="681"/>
      <c r="N19" s="681"/>
      <c r="O19" s="680"/>
    </row>
    <row r="20" spans="1:15" ht="15" customHeight="1">
      <c r="A20" s="446"/>
      <c r="B20" s="16"/>
      <c r="C20" s="16"/>
      <c r="D20" s="16"/>
      <c r="E20" s="16"/>
      <c r="F20" s="16"/>
      <c r="G20" s="149"/>
      <c r="H20" s="149"/>
      <c r="I20" s="16"/>
      <c r="J20" s="676"/>
      <c r="K20" s="681"/>
      <c r="L20" s="705" t="s">
        <v>632</v>
      </c>
      <c r="M20" s="681"/>
      <c r="N20" s="681"/>
      <c r="O20" s="680"/>
    </row>
    <row r="21" spans="1:15" ht="15" customHeight="1">
      <c r="A21" s="446"/>
      <c r="B21" s="16"/>
      <c r="C21" s="16"/>
      <c r="D21" s="16"/>
      <c r="E21" s="16"/>
      <c r="F21" s="16"/>
      <c r="G21" s="149"/>
      <c r="H21" s="149"/>
      <c r="I21" s="16"/>
      <c r="J21" s="676"/>
      <c r="K21" s="681"/>
      <c r="L21" s="706"/>
      <c r="M21" s="681"/>
      <c r="N21" s="681"/>
      <c r="O21" s="680"/>
    </row>
    <row r="22" spans="1:15" ht="15" customHeight="1">
      <c r="A22" s="446"/>
      <c r="B22" s="16"/>
      <c r="C22" s="16"/>
      <c r="D22" s="16"/>
      <c r="E22" s="16"/>
      <c r="F22" s="16"/>
      <c r="G22" s="149"/>
      <c r="H22" s="149"/>
      <c r="I22" s="16"/>
      <c r="J22" s="676"/>
      <c r="K22" s="681"/>
      <c r="L22" s="707"/>
      <c r="M22" s="681"/>
      <c r="N22" s="681"/>
      <c r="O22" s="680"/>
    </row>
    <row r="23" spans="1:15" ht="15" customHeight="1">
      <c r="A23" s="446"/>
      <c r="B23" s="16"/>
      <c r="C23" s="16"/>
      <c r="D23" s="16"/>
      <c r="E23" s="16"/>
      <c r="F23" s="16"/>
      <c r="G23" s="149"/>
      <c r="H23" s="149"/>
      <c r="I23" s="16"/>
      <c r="J23" s="676"/>
      <c r="K23" s="681"/>
      <c r="L23" s="708"/>
      <c r="M23" s="681"/>
      <c r="N23" s="681"/>
      <c r="O23" s="680"/>
    </row>
    <row r="24" spans="1:15" ht="15" customHeight="1">
      <c r="A24" s="446"/>
      <c r="B24" s="16"/>
      <c r="C24" s="16"/>
      <c r="D24" s="16"/>
      <c r="E24" s="16"/>
      <c r="F24" s="16"/>
      <c r="G24" s="149"/>
      <c r="H24" s="149"/>
      <c r="I24" s="16"/>
      <c r="J24" s="676"/>
      <c r="K24" s="681"/>
      <c r="L24" s="709"/>
      <c r="M24" s="681"/>
      <c r="N24" s="681"/>
      <c r="O24" s="680"/>
    </row>
    <row r="25" spans="1:15" ht="15" customHeight="1">
      <c r="A25" s="446"/>
      <c r="B25" s="16"/>
      <c r="C25" s="16"/>
      <c r="D25" s="16"/>
      <c r="E25" s="16"/>
      <c r="F25" s="16"/>
      <c r="G25" s="149"/>
      <c r="H25" s="149"/>
      <c r="I25" s="16"/>
      <c r="J25" s="676"/>
      <c r="K25" s="681"/>
      <c r="L25" s="710"/>
      <c r="M25" s="681"/>
      <c r="N25" s="681"/>
      <c r="O25" s="680"/>
    </row>
    <row r="26" spans="1:15" ht="21">
      <c r="A26" s="972" t="s">
        <v>46</v>
      </c>
      <c r="B26" s="973"/>
      <c r="C26" s="973"/>
      <c r="D26" s="973"/>
      <c r="E26" s="973"/>
      <c r="F26" s="973"/>
      <c r="G26" s="973"/>
      <c r="H26" s="973"/>
      <c r="I26" s="973"/>
      <c r="J26" s="974"/>
      <c r="K26" s="681"/>
      <c r="L26" s="681"/>
      <c r="M26" s="681"/>
      <c r="N26" s="681"/>
      <c r="O26" s="680"/>
    </row>
    <row r="27" spans="1:15" ht="21">
      <c r="A27" s="975" t="s">
        <v>43</v>
      </c>
      <c r="B27" s="976"/>
      <c r="C27" s="976"/>
      <c r="D27" s="976"/>
      <c r="E27" s="976"/>
      <c r="F27" s="976"/>
      <c r="G27" s="976"/>
      <c r="H27" s="976"/>
      <c r="I27" s="976"/>
      <c r="J27" s="977"/>
      <c r="K27" s="681"/>
      <c r="L27" s="681"/>
      <c r="M27" s="681"/>
      <c r="N27" s="681"/>
      <c r="O27" s="680"/>
    </row>
    <row r="28" spans="1:15" ht="21">
      <c r="A28" s="975" t="s">
        <v>32</v>
      </c>
      <c r="B28" s="976"/>
      <c r="C28" s="976"/>
      <c r="D28" s="976"/>
      <c r="E28" s="976"/>
      <c r="F28" s="976"/>
      <c r="G28" s="976"/>
      <c r="H28" s="976"/>
      <c r="I28" s="976"/>
      <c r="J28" s="977"/>
      <c r="K28" s="681"/>
      <c r="L28" s="681"/>
      <c r="M28" s="681"/>
      <c r="N28" s="681"/>
      <c r="O28" s="680"/>
    </row>
    <row r="29" spans="1:15" ht="21.5" thickBot="1">
      <c r="A29" s="975" t="s">
        <v>33</v>
      </c>
      <c r="B29" s="976"/>
      <c r="C29" s="976"/>
      <c r="D29" s="976"/>
      <c r="E29" s="976"/>
      <c r="F29" s="976"/>
      <c r="G29" s="976"/>
      <c r="H29" s="976"/>
      <c r="I29" s="976"/>
      <c r="J29" s="977"/>
      <c r="K29" s="681"/>
      <c r="L29" s="681"/>
      <c r="M29" s="681"/>
      <c r="N29" s="681"/>
      <c r="O29" s="680"/>
    </row>
    <row r="30" spans="1:15" ht="19" thickBot="1">
      <c r="A30" s="985" t="s">
        <v>42</v>
      </c>
      <c r="B30" s="970"/>
      <c r="C30" s="970"/>
      <c r="D30" s="970"/>
      <c r="E30" s="970"/>
      <c r="F30" s="971"/>
      <c r="G30" s="969" t="s">
        <v>41</v>
      </c>
      <c r="H30" s="970"/>
      <c r="I30" s="971"/>
      <c r="J30" s="673" t="s">
        <v>115</v>
      </c>
      <c r="K30" s="711"/>
      <c r="L30" s="681"/>
      <c r="M30" s="681"/>
      <c r="N30" s="681"/>
      <c r="O30" s="680"/>
    </row>
    <row r="31" spans="1:15" ht="18" thickBot="1">
      <c r="A31" s="958" t="s">
        <v>53</v>
      </c>
      <c r="B31" s="959"/>
      <c r="C31" s="959"/>
      <c r="D31" s="959"/>
      <c r="E31" s="959"/>
      <c r="F31" s="959"/>
      <c r="G31" s="959"/>
      <c r="H31" s="959"/>
      <c r="I31" s="959"/>
      <c r="J31" s="960"/>
      <c r="K31" s="712"/>
      <c r="L31" s="681"/>
      <c r="M31" s="681"/>
      <c r="N31" s="681"/>
      <c r="O31" s="680"/>
    </row>
    <row r="32" spans="1:15" ht="18" customHeight="1" thickBot="1">
      <c r="A32" s="330" t="s">
        <v>1</v>
      </c>
      <c r="B32" s="195" t="s">
        <v>0</v>
      </c>
      <c r="C32" s="195" t="s">
        <v>48</v>
      </c>
      <c r="D32" s="195" t="s">
        <v>57</v>
      </c>
      <c r="E32" s="195" t="s">
        <v>16</v>
      </c>
      <c r="F32" s="195" t="s">
        <v>15</v>
      </c>
      <c r="G32" s="42" t="s">
        <v>17</v>
      </c>
      <c r="H32" s="44" t="s">
        <v>18</v>
      </c>
      <c r="I32" s="44" t="s">
        <v>31</v>
      </c>
      <c r="J32" s="43" t="s">
        <v>116</v>
      </c>
      <c r="K32" s="5" t="s">
        <v>948</v>
      </c>
      <c r="L32" s="724" t="s">
        <v>949</v>
      </c>
      <c r="M32" s="724" t="s">
        <v>950</v>
      </c>
      <c r="N32" s="724" t="s">
        <v>951</v>
      </c>
      <c r="O32" s="680"/>
    </row>
    <row r="33" spans="1:15" ht="18.75" customHeight="1">
      <c r="A33" s="198" t="s">
        <v>705</v>
      </c>
      <c r="B33" s="198" t="s">
        <v>9</v>
      </c>
      <c r="C33" s="199" t="s">
        <v>2</v>
      </c>
      <c r="D33" s="200" t="s">
        <v>12</v>
      </c>
      <c r="E33" s="468">
        <f>+VLOOKUP(A33,'Summary List'!B:F,5,FALSE)</f>
        <v>34.799999999999997</v>
      </c>
      <c r="F33" s="198">
        <v>6</v>
      </c>
      <c r="G33" s="201" t="s">
        <v>112</v>
      </c>
      <c r="H33" s="94">
        <v>23</v>
      </c>
      <c r="I33" s="95">
        <f>(11*8.5*17)/1728</f>
        <v>0.91984953703703709</v>
      </c>
      <c r="J33" s="677" t="s">
        <v>117</v>
      </c>
      <c r="K33" s="713" t="e">
        <f>E33*L31F33</f>
        <v>#NAME?</v>
      </c>
      <c r="L33" s="714" t="e">
        <f>K33*1.38</f>
        <v>#NAME?</v>
      </c>
      <c r="M33" s="681">
        <v>208.8</v>
      </c>
      <c r="N33" s="681">
        <v>292.32</v>
      </c>
      <c r="O33" s="680"/>
    </row>
    <row r="34" spans="1:15" ht="18.75" customHeight="1">
      <c r="A34" s="202" t="s">
        <v>706</v>
      </c>
      <c r="B34" s="202" t="s">
        <v>10</v>
      </c>
      <c r="C34" s="203" t="s">
        <v>3</v>
      </c>
      <c r="D34" s="204" t="s">
        <v>12</v>
      </c>
      <c r="E34" s="468">
        <f>+VLOOKUP(A34,'Summary List'!B:F,5,FALSE)</f>
        <v>38.64</v>
      </c>
      <c r="F34" s="202">
        <v>6</v>
      </c>
      <c r="G34" s="205" t="s">
        <v>112</v>
      </c>
      <c r="H34" s="98">
        <v>25</v>
      </c>
      <c r="I34" s="99">
        <f>(11*8.5*17)/1728</f>
        <v>0.91984953703703709</v>
      </c>
      <c r="J34" s="396" t="s">
        <v>117</v>
      </c>
      <c r="K34" s="713">
        <f t="shared" ref="K34" si="0">E34*F34</f>
        <v>231.84</v>
      </c>
      <c r="L34" s="714">
        <f t="shared" ref="L34:L35" si="1">K34*1.38</f>
        <v>319.93919999999997</v>
      </c>
      <c r="M34" s="681">
        <v>231.84</v>
      </c>
      <c r="N34" s="681">
        <v>324.58</v>
      </c>
      <c r="O34" s="680"/>
    </row>
    <row r="35" spans="1:15" ht="18.75" customHeight="1" thickBot="1">
      <c r="A35" s="206" t="s">
        <v>707</v>
      </c>
      <c r="B35" s="206" t="s">
        <v>11</v>
      </c>
      <c r="C35" s="207" t="s">
        <v>4</v>
      </c>
      <c r="D35" s="208" t="s">
        <v>12</v>
      </c>
      <c r="E35" s="468">
        <f>+VLOOKUP(A35,'Summary List'!B:F,5,FALSE)</f>
        <v>44.4</v>
      </c>
      <c r="F35" s="206">
        <v>6</v>
      </c>
      <c r="G35" s="209" t="s">
        <v>113</v>
      </c>
      <c r="H35" s="135">
        <v>27</v>
      </c>
      <c r="I35" s="136">
        <f>(11*8.5*20)/1728</f>
        <v>1.0821759259259258</v>
      </c>
      <c r="J35" s="678" t="s">
        <v>117</v>
      </c>
      <c r="K35" s="713">
        <f>E35*F35</f>
        <v>266.39999999999998</v>
      </c>
      <c r="L35" s="714">
        <f t="shared" si="1"/>
        <v>367.63199999999995</v>
      </c>
      <c r="M35" s="681">
        <v>266.39999999999998</v>
      </c>
      <c r="N35" s="681">
        <v>372.96</v>
      </c>
      <c r="O35" s="680"/>
    </row>
    <row r="36" spans="1:15" ht="18" thickBot="1">
      <c r="A36" s="958" t="s">
        <v>59</v>
      </c>
      <c r="B36" s="959"/>
      <c r="C36" s="959"/>
      <c r="D36" s="959"/>
      <c r="E36" s="959"/>
      <c r="F36" s="959"/>
      <c r="G36" s="959"/>
      <c r="H36" s="959"/>
      <c r="I36" s="959"/>
      <c r="J36" s="960"/>
      <c r="K36" s="712"/>
      <c r="L36" s="715"/>
      <c r="M36" s="681"/>
      <c r="N36" s="681"/>
      <c r="O36" s="680"/>
    </row>
    <row r="37" spans="1:15" ht="15" thickBot="1">
      <c r="A37" s="330" t="s">
        <v>1</v>
      </c>
      <c r="B37" s="195" t="s">
        <v>0</v>
      </c>
      <c r="C37" s="195" t="s">
        <v>48</v>
      </c>
      <c r="D37" s="195" t="s">
        <v>57</v>
      </c>
      <c r="E37" s="195" t="s">
        <v>16</v>
      </c>
      <c r="F37" s="195" t="s">
        <v>15</v>
      </c>
      <c r="G37" s="42" t="s">
        <v>17</v>
      </c>
      <c r="H37" s="44" t="s">
        <v>18</v>
      </c>
      <c r="I37" s="44" t="s">
        <v>31</v>
      </c>
      <c r="J37" s="43" t="s">
        <v>116</v>
      </c>
      <c r="K37" s="5"/>
      <c r="L37" s="681"/>
      <c r="M37" s="681"/>
      <c r="N37" s="681"/>
      <c r="O37" s="680"/>
    </row>
    <row r="38" spans="1:15" ht="18.75" customHeight="1">
      <c r="A38" s="202" t="s">
        <v>708</v>
      </c>
      <c r="B38" s="202" t="s">
        <v>67</v>
      </c>
      <c r="C38" s="203" t="s">
        <v>5</v>
      </c>
      <c r="D38" s="204" t="s">
        <v>13</v>
      </c>
      <c r="E38" s="468">
        <f>+VLOOKUP(A38,'Summary List'!B:F,5,FALSE)</f>
        <v>202.44</v>
      </c>
      <c r="F38" s="202">
        <v>2</v>
      </c>
      <c r="G38" s="97" t="s">
        <v>34</v>
      </c>
      <c r="H38" s="98">
        <v>57</v>
      </c>
      <c r="I38" s="99">
        <f>(18.5*16*15.5)/1728</f>
        <v>2.6550925925925926</v>
      </c>
      <c r="J38" s="679" t="s">
        <v>121</v>
      </c>
      <c r="K38" s="713">
        <f t="shared" ref="K38" si="2">E38*F38</f>
        <v>404.88</v>
      </c>
      <c r="L38" s="714">
        <f t="shared" ref="L38:L39" si="3">K38*1.38</f>
        <v>558.73439999999994</v>
      </c>
      <c r="M38" s="681">
        <v>404.88</v>
      </c>
      <c r="N38" s="681">
        <v>566.83000000000004</v>
      </c>
      <c r="O38" s="680"/>
    </row>
    <row r="39" spans="1:15" ht="18.75" customHeight="1" thickBot="1">
      <c r="A39" s="206" t="s">
        <v>709</v>
      </c>
      <c r="B39" s="206" t="s">
        <v>69</v>
      </c>
      <c r="C39" s="207" t="s">
        <v>6</v>
      </c>
      <c r="D39" s="208" t="s">
        <v>13</v>
      </c>
      <c r="E39" s="468">
        <f>+VLOOKUP(A39,'Summary List'!B:F,5,FALSE)</f>
        <v>245.16</v>
      </c>
      <c r="F39" s="206">
        <v>2</v>
      </c>
      <c r="G39" s="135" t="s">
        <v>35</v>
      </c>
      <c r="H39" s="135">
        <v>71</v>
      </c>
      <c r="I39" s="136">
        <f>(18.5*16*19.5)/1728</f>
        <v>3.3402777777777777</v>
      </c>
      <c r="J39" s="678" t="s">
        <v>121</v>
      </c>
      <c r="K39" s="713">
        <f>E39*F39</f>
        <v>490.32</v>
      </c>
      <c r="L39" s="714">
        <f t="shared" si="3"/>
        <v>676.64159999999993</v>
      </c>
      <c r="M39" s="681">
        <v>490.32</v>
      </c>
      <c r="N39" s="681">
        <v>686.45</v>
      </c>
      <c r="O39" s="680"/>
    </row>
    <row r="40" spans="1:15" ht="18" customHeight="1" thickBot="1">
      <c r="A40" s="958" t="s">
        <v>74</v>
      </c>
      <c r="B40" s="959"/>
      <c r="C40" s="959"/>
      <c r="D40" s="959"/>
      <c r="E40" s="959"/>
      <c r="F40" s="959"/>
      <c r="G40" s="959"/>
      <c r="H40" s="959"/>
      <c r="I40" s="959"/>
      <c r="J40" s="960"/>
      <c r="K40" s="712"/>
      <c r="L40" s="715"/>
      <c r="M40" s="681"/>
      <c r="N40" s="681"/>
      <c r="O40" s="680"/>
    </row>
    <row r="41" spans="1:15" ht="18" customHeight="1" thickBot="1">
      <c r="A41" s="444" t="s">
        <v>1</v>
      </c>
      <c r="B41" s="195" t="s">
        <v>0</v>
      </c>
      <c r="C41" s="195" t="s">
        <v>48</v>
      </c>
      <c r="D41" s="195" t="s">
        <v>57</v>
      </c>
      <c r="E41" s="195" t="s">
        <v>16</v>
      </c>
      <c r="F41" s="195" t="s">
        <v>15</v>
      </c>
      <c r="G41" s="42" t="s">
        <v>17</v>
      </c>
      <c r="H41" s="44" t="s">
        <v>18</v>
      </c>
      <c r="I41" s="44" t="s">
        <v>31</v>
      </c>
      <c r="J41" s="43" t="s">
        <v>116</v>
      </c>
      <c r="K41" s="5"/>
      <c r="L41" s="681"/>
      <c r="M41" s="681"/>
      <c r="N41" s="681"/>
      <c r="O41" s="680"/>
    </row>
    <row r="42" spans="1:15" ht="18.75" customHeight="1" thickBot="1">
      <c r="A42" s="206" t="s">
        <v>737</v>
      </c>
      <c r="B42" s="202" t="s">
        <v>55</v>
      </c>
      <c r="C42" s="203" t="s">
        <v>7</v>
      </c>
      <c r="D42" s="204" t="s">
        <v>14</v>
      </c>
      <c r="E42" s="468">
        <f>+VLOOKUP(A42,'Summary List'!B:F,5,FALSE)</f>
        <v>181.08</v>
      </c>
      <c r="F42" s="202">
        <v>2</v>
      </c>
      <c r="G42" s="210" t="s">
        <v>34</v>
      </c>
      <c r="H42" s="98">
        <v>50</v>
      </c>
      <c r="I42" s="99">
        <f>(18.5*16*15.5)/1728</f>
        <v>2.6550925925925926</v>
      </c>
      <c r="J42" s="679" t="s">
        <v>121</v>
      </c>
      <c r="K42" s="713">
        <f t="shared" ref="K42" si="4">E42*F42</f>
        <v>362.16</v>
      </c>
      <c r="L42" s="714">
        <f t="shared" ref="L42:L43" si="5">K42*1.38</f>
        <v>499.7808</v>
      </c>
      <c r="M42" s="681">
        <v>362.16</v>
      </c>
      <c r="N42" s="681">
        <v>507.02</v>
      </c>
      <c r="O42" s="680"/>
    </row>
    <row r="43" spans="1:15" ht="18.75" customHeight="1" thickBot="1">
      <c r="A43" s="206" t="s">
        <v>738</v>
      </c>
      <c r="B43" s="206" t="s">
        <v>56</v>
      </c>
      <c r="C43" s="207" t="s">
        <v>8</v>
      </c>
      <c r="D43" s="208" t="s">
        <v>14</v>
      </c>
      <c r="E43" s="468">
        <f>+VLOOKUP(A43,'Summary List'!B:F,5,FALSE)</f>
        <v>222.84</v>
      </c>
      <c r="F43" s="206">
        <v>2</v>
      </c>
      <c r="G43" s="135" t="s">
        <v>126</v>
      </c>
      <c r="H43" s="135">
        <v>62</v>
      </c>
      <c r="I43" s="136">
        <f>(18.5*16*19.5)/1728</f>
        <v>3.3402777777777777</v>
      </c>
      <c r="J43" s="678" t="s">
        <v>121</v>
      </c>
      <c r="K43" s="713">
        <f t="shared" ref="K43" si="6">E43*F43</f>
        <v>445.68</v>
      </c>
      <c r="L43" s="714">
        <f t="shared" si="5"/>
        <v>615.03839999999991</v>
      </c>
      <c r="M43" s="681">
        <v>445.68</v>
      </c>
      <c r="N43" s="681">
        <v>623.95000000000005</v>
      </c>
      <c r="O43" s="680"/>
    </row>
    <row r="44" spans="1:15" ht="21.75" customHeight="1">
      <c r="A44" s="943" t="s">
        <v>47</v>
      </c>
      <c r="B44" s="944"/>
      <c r="C44" s="944"/>
      <c r="D44" s="944"/>
      <c r="E44" s="944"/>
      <c r="F44" s="944"/>
      <c r="G44" s="944"/>
      <c r="H44" s="944"/>
      <c r="I44" s="944"/>
      <c r="J44" s="945"/>
      <c r="K44" s="712"/>
      <c r="L44" s="715"/>
      <c r="M44" s="681"/>
      <c r="N44" s="681"/>
      <c r="O44" s="680"/>
    </row>
    <row r="45" spans="1:15" ht="21.75" customHeight="1" thickBot="1">
      <c r="A45" s="946" t="s">
        <v>627</v>
      </c>
      <c r="B45" s="947"/>
      <c r="C45" s="947"/>
      <c r="D45" s="947"/>
      <c r="E45" s="947"/>
      <c r="F45" s="947"/>
      <c r="G45" s="947"/>
      <c r="H45" s="947"/>
      <c r="I45" s="947"/>
      <c r="J45" s="948"/>
      <c r="K45" s="716"/>
      <c r="L45" s="681"/>
      <c r="M45" s="681"/>
      <c r="N45" s="681"/>
      <c r="O45" s="680"/>
    </row>
    <row r="46" spans="1:15" ht="21">
      <c r="A46" s="961" t="s">
        <v>733</v>
      </c>
      <c r="B46" s="962"/>
      <c r="C46" s="962"/>
      <c r="D46" s="962"/>
      <c r="E46" s="962"/>
      <c r="F46" s="962"/>
      <c r="G46" s="962"/>
      <c r="H46" s="962"/>
      <c r="I46" s="962"/>
      <c r="J46" s="963"/>
      <c r="K46" s="717"/>
      <c r="L46" s="681"/>
      <c r="M46" s="681"/>
      <c r="N46" s="681"/>
      <c r="O46" s="680"/>
    </row>
    <row r="47" spans="1:15" ht="21">
      <c r="A47" s="949" t="s">
        <v>734</v>
      </c>
      <c r="B47" s="950"/>
      <c r="C47" s="950"/>
      <c r="D47" s="950"/>
      <c r="E47" s="950"/>
      <c r="F47" s="950"/>
      <c r="G47" s="950"/>
      <c r="H47" s="950"/>
      <c r="I47" s="950"/>
      <c r="J47" s="951"/>
      <c r="K47" s="717"/>
      <c r="L47" s="681"/>
      <c r="M47" s="681"/>
      <c r="N47" s="681"/>
      <c r="O47" s="680"/>
    </row>
    <row r="48" spans="1:15" ht="21">
      <c r="A48" s="949" t="s">
        <v>735</v>
      </c>
      <c r="B48" s="950"/>
      <c r="C48" s="950"/>
      <c r="D48" s="950"/>
      <c r="E48" s="950"/>
      <c r="F48" s="950"/>
      <c r="G48" s="950"/>
      <c r="H48" s="950"/>
      <c r="I48" s="950"/>
      <c r="J48" s="951"/>
      <c r="K48" s="717"/>
      <c r="L48" s="681"/>
      <c r="M48" s="681"/>
      <c r="N48" s="681"/>
      <c r="O48" s="680"/>
    </row>
    <row r="49" spans="1:15" ht="21">
      <c r="A49" s="949" t="s">
        <v>736</v>
      </c>
      <c r="B49" s="950"/>
      <c r="C49" s="950"/>
      <c r="D49" s="950"/>
      <c r="E49" s="950"/>
      <c r="F49" s="950"/>
      <c r="G49" s="950"/>
      <c r="H49" s="950"/>
      <c r="I49" s="950"/>
      <c r="J49" s="951"/>
      <c r="K49" s="717"/>
      <c r="L49" s="681"/>
      <c r="M49" s="681"/>
      <c r="N49" s="681"/>
      <c r="O49" s="680"/>
    </row>
    <row r="50" spans="1:15" ht="21">
      <c r="A50" s="952" t="s">
        <v>127</v>
      </c>
      <c r="B50" s="953"/>
      <c r="C50" s="953"/>
      <c r="D50" s="953"/>
      <c r="E50" s="953"/>
      <c r="F50" s="953"/>
      <c r="G50" s="953"/>
      <c r="H50" s="953"/>
      <c r="I50" s="953"/>
      <c r="J50" s="954"/>
      <c r="K50" s="717"/>
      <c r="L50" s="681"/>
      <c r="M50" s="681"/>
      <c r="N50" s="681"/>
      <c r="O50" s="680"/>
    </row>
    <row r="51" spans="1:15" ht="23.5">
      <c r="A51" s="955" t="s">
        <v>676</v>
      </c>
      <c r="B51" s="956"/>
      <c r="C51" s="956"/>
      <c r="D51" s="956"/>
      <c r="E51" s="956"/>
      <c r="F51" s="956"/>
      <c r="G51" s="956"/>
      <c r="H51" s="956"/>
      <c r="I51" s="956"/>
      <c r="J51" s="957"/>
      <c r="K51" s="718"/>
      <c r="L51" s="681"/>
      <c r="M51" s="681"/>
      <c r="N51" s="681"/>
      <c r="O51" s="680"/>
    </row>
    <row r="52" spans="1:15" ht="21">
      <c r="A52" s="952" t="s">
        <v>654</v>
      </c>
      <c r="B52" s="953"/>
      <c r="C52" s="953"/>
      <c r="D52" s="953"/>
      <c r="E52" s="953"/>
      <c r="F52" s="953"/>
      <c r="G52" s="953"/>
      <c r="H52" s="953"/>
      <c r="I52" s="953"/>
      <c r="J52" s="954"/>
      <c r="K52" s="719"/>
      <c r="L52" s="681"/>
      <c r="M52" s="681"/>
      <c r="N52" s="681"/>
      <c r="O52" s="680"/>
    </row>
    <row r="53" spans="1:15" ht="21">
      <c r="A53" s="952" t="s">
        <v>655</v>
      </c>
      <c r="B53" s="953"/>
      <c r="C53" s="953"/>
      <c r="D53" s="953"/>
      <c r="E53" s="953"/>
      <c r="F53" s="953"/>
      <c r="G53" s="953"/>
      <c r="H53" s="953"/>
      <c r="I53" s="953"/>
      <c r="J53" s="954"/>
      <c r="K53" s="719"/>
      <c r="L53" s="681"/>
      <c r="M53" s="681"/>
      <c r="N53" s="681"/>
      <c r="O53" s="680"/>
    </row>
    <row r="54" spans="1:15" ht="21" customHeight="1">
      <c r="A54" s="993" t="s">
        <v>656</v>
      </c>
      <c r="B54" s="994"/>
      <c r="C54" s="994"/>
      <c r="D54" s="994"/>
      <c r="E54" s="994"/>
      <c r="F54" s="994"/>
      <c r="G54" s="994"/>
      <c r="H54" s="994"/>
      <c r="I54" s="994"/>
      <c r="J54" s="995"/>
      <c r="K54" s="720"/>
      <c r="M54" s="681"/>
      <c r="N54" s="681"/>
      <c r="O54" s="680"/>
    </row>
    <row r="55" spans="1:15" ht="21" customHeight="1">
      <c r="A55" s="996" t="s">
        <v>657</v>
      </c>
      <c r="B55" s="997"/>
      <c r="C55" s="997"/>
      <c r="D55" s="997"/>
      <c r="E55" s="997"/>
      <c r="F55" s="997"/>
      <c r="G55" s="997"/>
      <c r="H55" s="997"/>
      <c r="I55" s="997"/>
      <c r="J55" s="998"/>
      <c r="K55" s="721"/>
      <c r="L55" s="681"/>
      <c r="M55" s="681"/>
      <c r="N55" s="681"/>
      <c r="O55" s="680"/>
    </row>
    <row r="56" spans="1:15" ht="21" customHeight="1">
      <c r="A56" s="993" t="s">
        <v>658</v>
      </c>
      <c r="B56" s="994"/>
      <c r="C56" s="994"/>
      <c r="D56" s="994"/>
      <c r="E56" s="994"/>
      <c r="F56" s="994"/>
      <c r="G56" s="994"/>
      <c r="H56" s="994"/>
      <c r="I56" s="994"/>
      <c r="J56" s="995"/>
      <c r="K56" s="720"/>
      <c r="L56" s="681"/>
      <c r="M56" s="681"/>
      <c r="N56" s="681"/>
      <c r="O56" s="680"/>
    </row>
    <row r="57" spans="1:15" ht="21" customHeight="1">
      <c r="A57" s="993"/>
      <c r="B57" s="994"/>
      <c r="C57" s="994"/>
      <c r="D57" s="994"/>
      <c r="E57" s="994"/>
      <c r="F57" s="994"/>
      <c r="G57" s="994"/>
      <c r="H57" s="994"/>
      <c r="I57" s="994"/>
      <c r="J57" s="995"/>
      <c r="K57" s="720"/>
      <c r="L57" s="681"/>
      <c r="M57" s="681"/>
      <c r="N57" s="681"/>
      <c r="O57" s="680"/>
    </row>
    <row r="58" spans="1:15" ht="23.5">
      <c r="A58" s="955" t="s">
        <v>677</v>
      </c>
      <c r="B58" s="956"/>
      <c r="C58" s="956"/>
      <c r="D58" s="956"/>
      <c r="E58" s="956"/>
      <c r="F58" s="956"/>
      <c r="G58" s="956"/>
      <c r="H58" s="956"/>
      <c r="I58" s="956"/>
      <c r="J58" s="957"/>
      <c r="K58" s="718"/>
      <c r="L58" s="681"/>
      <c r="M58" s="681"/>
      <c r="N58" s="681"/>
      <c r="O58" s="680"/>
    </row>
    <row r="59" spans="1:15" ht="15" customHeight="1">
      <c r="A59" s="986" t="s">
        <v>857</v>
      </c>
      <c r="B59" s="987"/>
      <c r="C59" s="987"/>
      <c r="D59" s="987"/>
      <c r="E59" s="987"/>
      <c r="F59" s="987"/>
      <c r="G59" s="987"/>
      <c r="H59" s="987"/>
      <c r="I59" s="987"/>
      <c r="J59" s="988"/>
      <c r="K59" s="722"/>
      <c r="L59" s="681"/>
      <c r="M59" s="681"/>
      <c r="N59" s="681"/>
      <c r="O59" s="680"/>
    </row>
    <row r="60" spans="1:15" ht="15" customHeight="1">
      <c r="A60" s="986"/>
      <c r="B60" s="987"/>
      <c r="C60" s="987"/>
      <c r="D60" s="987"/>
      <c r="E60" s="987"/>
      <c r="F60" s="987"/>
      <c r="G60" s="987"/>
      <c r="H60" s="987"/>
      <c r="I60" s="987"/>
      <c r="J60" s="988"/>
      <c r="K60" s="722"/>
      <c r="L60" s="681"/>
      <c r="M60" s="681"/>
      <c r="N60" s="681"/>
      <c r="O60" s="680"/>
    </row>
    <row r="61" spans="1:15" ht="15" customHeight="1">
      <c r="A61" s="986"/>
      <c r="B61" s="987"/>
      <c r="C61" s="987"/>
      <c r="D61" s="987"/>
      <c r="E61" s="987"/>
      <c r="F61" s="987"/>
      <c r="G61" s="987"/>
      <c r="H61" s="987"/>
      <c r="I61" s="987"/>
      <c r="J61" s="988"/>
      <c r="K61" s="722"/>
      <c r="L61" s="681"/>
      <c r="M61" s="681"/>
      <c r="N61" s="681"/>
      <c r="O61" s="680"/>
    </row>
    <row r="62" spans="1:15" ht="32.25" customHeight="1">
      <c r="A62" s="986"/>
      <c r="B62" s="987"/>
      <c r="C62" s="987"/>
      <c r="D62" s="987"/>
      <c r="E62" s="987"/>
      <c r="F62" s="987"/>
      <c r="G62" s="987"/>
      <c r="H62" s="987"/>
      <c r="I62" s="987"/>
      <c r="J62" s="988"/>
      <c r="K62" s="722"/>
      <c r="L62" s="681"/>
      <c r="M62" s="681"/>
      <c r="N62" s="681"/>
      <c r="O62" s="680"/>
    </row>
    <row r="63" spans="1:15" ht="25.5" customHeight="1">
      <c r="A63" s="952" t="s">
        <v>678</v>
      </c>
      <c r="B63" s="953"/>
      <c r="C63" s="953"/>
      <c r="D63" s="953"/>
      <c r="E63" s="953"/>
      <c r="F63" s="953"/>
      <c r="G63" s="953"/>
      <c r="H63" s="953"/>
      <c r="I63" s="953"/>
      <c r="J63" s="954"/>
      <c r="K63" s="719"/>
      <c r="L63" s="681"/>
      <c r="M63" s="681"/>
      <c r="N63" s="681"/>
      <c r="O63" s="680"/>
    </row>
    <row r="64" spans="1:15" ht="15" customHeight="1">
      <c r="A64" s="952"/>
      <c r="B64" s="953"/>
      <c r="C64" s="953"/>
      <c r="D64" s="953"/>
      <c r="E64" s="953"/>
      <c r="F64" s="953"/>
      <c r="G64" s="953"/>
      <c r="H64" s="953"/>
      <c r="I64" s="953"/>
      <c r="J64" s="954"/>
      <c r="K64" s="719"/>
      <c r="L64" s="681"/>
      <c r="M64" s="681"/>
      <c r="N64" s="681"/>
      <c r="O64" s="680"/>
    </row>
    <row r="65" spans="1:15" ht="15" customHeight="1">
      <c r="A65" s="952"/>
      <c r="B65" s="953"/>
      <c r="C65" s="953"/>
      <c r="D65" s="953"/>
      <c r="E65" s="953"/>
      <c r="F65" s="953"/>
      <c r="G65" s="953"/>
      <c r="H65" s="953"/>
      <c r="I65" s="953"/>
      <c r="J65" s="954"/>
      <c r="K65" s="719"/>
      <c r="L65" s="681"/>
      <c r="M65" s="681"/>
      <c r="N65" s="681"/>
      <c r="O65" s="680"/>
    </row>
    <row r="66" spans="1:15">
      <c r="A66" s="940" t="s">
        <v>632</v>
      </c>
      <c r="B66" s="941"/>
      <c r="C66" s="941"/>
      <c r="D66" s="941"/>
      <c r="E66" s="941"/>
      <c r="F66" s="941"/>
      <c r="G66" s="941"/>
      <c r="H66" s="941"/>
      <c r="I66" s="941"/>
      <c r="J66" s="942"/>
      <c r="K66" s="723"/>
      <c r="L66" s="681"/>
      <c r="M66" s="681"/>
      <c r="N66" s="681"/>
      <c r="O66" s="680"/>
    </row>
    <row r="67" spans="1:15">
      <c r="L67" s="681"/>
      <c r="O67" s="680"/>
    </row>
  </sheetData>
  <mergeCells count="37">
    <mergeCell ref="A1:J8"/>
    <mergeCell ref="M9:N9"/>
    <mergeCell ref="A30:F30"/>
    <mergeCell ref="A58:J58"/>
    <mergeCell ref="A59:J62"/>
    <mergeCell ref="A13:J13"/>
    <mergeCell ref="A12:J12"/>
    <mergeCell ref="A11:J11"/>
    <mergeCell ref="A10:J10"/>
    <mergeCell ref="A9:J9"/>
    <mergeCell ref="A53:J53"/>
    <mergeCell ref="A54:J54"/>
    <mergeCell ref="A55:J55"/>
    <mergeCell ref="A56:J57"/>
    <mergeCell ref="A14:B14"/>
    <mergeCell ref="C14:E14"/>
    <mergeCell ref="F14:H14"/>
    <mergeCell ref="I14:J14"/>
    <mergeCell ref="G30:I30"/>
    <mergeCell ref="A26:J26"/>
    <mergeCell ref="A27:J27"/>
    <mergeCell ref="A28:J28"/>
    <mergeCell ref="A29:J29"/>
    <mergeCell ref="A40:J40"/>
    <mergeCell ref="A46:J46"/>
    <mergeCell ref="A47:J47"/>
    <mergeCell ref="A31:J31"/>
    <mergeCell ref="A36:J36"/>
    <mergeCell ref="A66:J66"/>
    <mergeCell ref="A44:J44"/>
    <mergeCell ref="A45:J45"/>
    <mergeCell ref="A48:J48"/>
    <mergeCell ref="A49:J49"/>
    <mergeCell ref="A50:J50"/>
    <mergeCell ref="A51:J51"/>
    <mergeCell ref="A52:J52"/>
    <mergeCell ref="A63:J65"/>
  </mergeCells>
  <hyperlinks>
    <hyperlink ref="A66" location="'TABLE OF CONTENTS'!A1" tooltip="TABLE OF CONTENTS" display="Back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  <hyperlink ref="A46:J46" r:id="rId1" tooltip="Sell Sheets" display="   ◦ Descriptive Sell Sheets that you can send to your customers (PDF's) - Click Here"/>
    <hyperlink ref="A47:J47" r:id="rId2" tooltip="Photographs" display="   ◦ Photographs - Click Here"/>
    <hyperlink ref="A48:J48" r:id="rId3" tooltip="Care Instructions" display="   ◦ Suggested Care Instructions - Click Here"/>
    <hyperlink ref="A49:J49" r:id="rId4" tooltip="Linen Forum" display="   ◦ Linen Forum - Click Here"/>
  </hyperlinks>
  <pageMargins left="0.7" right="0.7" top="0.86" bottom="0.42" header="0.16" footer="0.3"/>
  <pageSetup scale="60" orientation="portrait" r:id="rId5"/>
  <ignoredErrors>
    <ignoredError sqref="I39" formula="1"/>
  </ignoredError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1:O62"/>
  <sheetViews>
    <sheetView topLeftCell="A28" zoomScale="90" zoomScaleNormal="90" workbookViewId="0">
      <selection activeCell="K39" sqref="K39"/>
    </sheetView>
  </sheetViews>
  <sheetFormatPr defaultColWidth="9.08984375" defaultRowHeight="14.5"/>
  <cols>
    <col min="1" max="1" width="14" bestFit="1" customWidth="1"/>
    <col min="2" max="2" width="14.81640625" customWidth="1"/>
    <col min="3" max="3" width="11.6328125" style="6" customWidth="1"/>
    <col min="4" max="4" width="14.7265625" customWidth="1"/>
    <col min="7" max="7" width="14.81640625" style="6" bestFit="1" customWidth="1"/>
    <col min="8" max="9" width="13.81640625" style="6" bestFit="1" customWidth="1"/>
    <col min="10" max="10" width="10.6328125" bestFit="1" customWidth="1"/>
    <col min="11" max="11" width="12.90625" style="1" customWidth="1"/>
    <col min="12" max="12" width="14.36328125" style="1" customWidth="1"/>
    <col min="13" max="13" width="10.90625" style="1" customWidth="1"/>
    <col min="14" max="14" width="9.08984375" style="1" customWidth="1"/>
  </cols>
  <sheetData>
    <row r="1" spans="1:15" ht="22">
      <c r="A1" s="1035" t="s">
        <v>128</v>
      </c>
      <c r="B1" s="1036"/>
      <c r="C1" s="1036"/>
      <c r="D1" s="1036"/>
      <c r="E1" s="1036"/>
      <c r="F1" s="1036"/>
      <c r="G1" s="1036"/>
      <c r="H1" s="1036"/>
      <c r="I1" s="1036"/>
      <c r="J1" s="1037"/>
      <c r="K1" s="681"/>
      <c r="L1" s="682" t="s">
        <v>679</v>
      </c>
      <c r="M1" s="681"/>
      <c r="N1" s="681"/>
      <c r="O1" s="680"/>
    </row>
    <row r="2" spans="1:15">
      <c r="A2" s="1038"/>
      <c r="B2" s="982"/>
      <c r="C2" s="982"/>
      <c r="D2" s="982"/>
      <c r="E2" s="982"/>
      <c r="F2" s="982"/>
      <c r="G2" s="982"/>
      <c r="H2" s="982"/>
      <c r="I2" s="982"/>
      <c r="J2" s="1039"/>
      <c r="K2" s="681"/>
      <c r="L2" s="683" t="s">
        <v>858</v>
      </c>
      <c r="M2" s="681"/>
      <c r="N2" s="681"/>
      <c r="O2" s="680"/>
    </row>
    <row r="3" spans="1:15">
      <c r="A3" s="1038"/>
      <c r="B3" s="982"/>
      <c r="C3" s="982"/>
      <c r="D3" s="982"/>
      <c r="E3" s="982"/>
      <c r="F3" s="982"/>
      <c r="G3" s="982"/>
      <c r="H3" s="982"/>
      <c r="I3" s="982"/>
      <c r="J3" s="1039"/>
      <c r="K3" s="681"/>
      <c r="L3" s="684" t="s">
        <v>661</v>
      </c>
      <c r="M3" s="681"/>
      <c r="N3" s="681"/>
      <c r="O3" s="680"/>
    </row>
    <row r="4" spans="1:15">
      <c r="A4" s="1038"/>
      <c r="B4" s="982"/>
      <c r="C4" s="982"/>
      <c r="D4" s="982"/>
      <c r="E4" s="982"/>
      <c r="F4" s="982"/>
      <c r="G4" s="982"/>
      <c r="H4" s="982"/>
      <c r="I4" s="982"/>
      <c r="J4" s="1039"/>
      <c r="K4" s="681"/>
      <c r="L4" s="685" t="s">
        <v>662</v>
      </c>
      <c r="M4" s="681"/>
      <c r="N4" s="681"/>
      <c r="O4" s="680"/>
    </row>
    <row r="5" spans="1:15">
      <c r="A5" s="1038"/>
      <c r="B5" s="982"/>
      <c r="C5" s="982"/>
      <c r="D5" s="982"/>
      <c r="E5" s="982"/>
      <c r="F5" s="982"/>
      <c r="G5" s="982"/>
      <c r="H5" s="982"/>
      <c r="I5" s="982"/>
      <c r="J5" s="1039"/>
      <c r="K5" s="681"/>
      <c r="L5" s="686" t="s">
        <v>663</v>
      </c>
      <c r="M5" s="681"/>
      <c r="N5" s="681"/>
      <c r="O5" s="680"/>
    </row>
    <row r="6" spans="1:15">
      <c r="A6" s="1038"/>
      <c r="B6" s="982"/>
      <c r="C6" s="982"/>
      <c r="D6" s="982"/>
      <c r="E6" s="982"/>
      <c r="F6" s="982"/>
      <c r="G6" s="982"/>
      <c r="H6" s="982"/>
      <c r="I6" s="982"/>
      <c r="J6" s="1039"/>
      <c r="K6" s="681"/>
      <c r="L6" s="687" t="s">
        <v>664</v>
      </c>
      <c r="M6" s="681"/>
      <c r="N6" s="681"/>
      <c r="O6" s="680"/>
    </row>
    <row r="7" spans="1:15">
      <c r="A7" s="1038"/>
      <c r="B7" s="982"/>
      <c r="C7" s="982"/>
      <c r="D7" s="982"/>
      <c r="E7" s="982"/>
      <c r="F7" s="982"/>
      <c r="G7" s="982"/>
      <c r="H7" s="982"/>
      <c r="I7" s="982"/>
      <c r="J7" s="1039"/>
      <c r="K7" s="681"/>
      <c r="L7" s="688" t="s">
        <v>665</v>
      </c>
      <c r="M7" s="681"/>
      <c r="N7" s="681"/>
      <c r="O7" s="680"/>
    </row>
    <row r="8" spans="1:15">
      <c r="A8" s="1038"/>
      <c r="B8" s="982"/>
      <c r="C8" s="982"/>
      <c r="D8" s="982"/>
      <c r="E8" s="982"/>
      <c r="F8" s="982"/>
      <c r="G8" s="982"/>
      <c r="H8" s="982"/>
      <c r="I8" s="982"/>
      <c r="J8" s="1039"/>
      <c r="K8" s="681"/>
      <c r="L8" s="689" t="s">
        <v>666</v>
      </c>
      <c r="M8" s="681"/>
      <c r="N8" s="681"/>
      <c r="O8" s="680"/>
    </row>
    <row r="9" spans="1:15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1040"/>
      <c r="K9" s="681"/>
      <c r="L9" s="690" t="s">
        <v>667</v>
      </c>
      <c r="M9" s="681"/>
      <c r="N9" s="681"/>
      <c r="O9" s="680"/>
    </row>
    <row r="10" spans="1:15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1040"/>
      <c r="K10" s="681"/>
      <c r="L10" s="691" t="s">
        <v>668</v>
      </c>
      <c r="M10" s="681"/>
      <c r="N10" s="681"/>
      <c r="O10" s="680"/>
    </row>
    <row r="11" spans="1:15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1040"/>
      <c r="K11" s="681"/>
      <c r="L11" s="695" t="s">
        <v>669</v>
      </c>
      <c r="M11" s="681"/>
      <c r="N11" s="681"/>
      <c r="O11" s="680"/>
    </row>
    <row r="12" spans="1:15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1040"/>
      <c r="K12" s="681"/>
      <c r="L12" s="696" t="s">
        <v>670</v>
      </c>
      <c r="M12" s="681"/>
      <c r="N12" s="681"/>
      <c r="O12" s="680"/>
    </row>
    <row r="13" spans="1:15" ht="15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990"/>
      <c r="K13" s="681"/>
      <c r="L13" s="697" t="s">
        <v>671</v>
      </c>
      <c r="M13" s="681"/>
      <c r="N13" s="681"/>
      <c r="O13" s="680"/>
    </row>
    <row r="14" spans="1:15" ht="18" thickBot="1">
      <c r="A14" s="1023" t="s">
        <v>545</v>
      </c>
      <c r="B14" s="1023"/>
      <c r="C14" s="1024" t="str">
        <f>+'Summary List'!B2</f>
        <v>Hotels for Humanity</v>
      </c>
      <c r="D14" s="1024"/>
      <c r="E14" s="1024"/>
      <c r="F14" s="1023" t="s">
        <v>546</v>
      </c>
      <c r="G14" s="1023"/>
      <c r="H14" s="1023"/>
      <c r="I14" s="1025" t="str">
        <f>+'Summary List'!E2</f>
        <v>October 15, 2023</v>
      </c>
      <c r="J14" s="1025"/>
      <c r="L14" s="699" t="s">
        <v>672</v>
      </c>
      <c r="M14" s="681"/>
      <c r="N14" s="681"/>
      <c r="O14" s="680"/>
    </row>
    <row r="15" spans="1:15" ht="21" customHeight="1">
      <c r="A15" s="103"/>
      <c r="B15" s="101"/>
      <c r="C15" s="105"/>
      <c r="D15" s="101"/>
      <c r="E15" s="101"/>
      <c r="F15" s="101"/>
      <c r="G15" s="105"/>
      <c r="H15" s="105"/>
      <c r="I15" s="104"/>
      <c r="J15" s="676"/>
      <c r="K15" s="681"/>
      <c r="L15" s="700" t="s">
        <v>673</v>
      </c>
      <c r="M15" s="681"/>
      <c r="N15" s="681"/>
      <c r="O15" s="680"/>
    </row>
    <row r="16" spans="1:15">
      <c r="A16" s="103"/>
      <c r="B16" s="101"/>
      <c r="C16" s="105"/>
      <c r="D16" s="101"/>
      <c r="E16" s="101"/>
      <c r="F16" s="101"/>
      <c r="G16" s="105"/>
      <c r="H16" s="105"/>
      <c r="I16" s="105"/>
      <c r="J16" s="676"/>
      <c r="K16" s="681"/>
      <c r="L16" s="701" t="s">
        <v>674</v>
      </c>
      <c r="M16" s="681"/>
      <c r="N16" s="681"/>
      <c r="O16" s="680"/>
    </row>
    <row r="17" spans="1:15">
      <c r="A17" s="103"/>
      <c r="B17" s="101"/>
      <c r="C17" s="105"/>
      <c r="D17" s="101"/>
      <c r="E17" s="101"/>
      <c r="F17" s="101"/>
      <c r="G17" s="105"/>
      <c r="H17" s="105"/>
      <c r="I17" s="105"/>
      <c r="J17" s="676"/>
      <c r="K17" s="681"/>
      <c r="L17" s="702" t="s">
        <v>675</v>
      </c>
      <c r="M17" s="681"/>
      <c r="N17" s="681"/>
      <c r="O17" s="680"/>
    </row>
    <row r="18" spans="1:15">
      <c r="A18" s="103"/>
      <c r="B18" s="101"/>
      <c r="C18" s="105"/>
      <c r="D18" s="101"/>
      <c r="E18" s="101"/>
      <c r="F18" s="101"/>
      <c r="G18" s="105"/>
      <c r="H18" s="105"/>
      <c r="I18" s="105"/>
      <c r="J18" s="676"/>
      <c r="K18" s="681"/>
      <c r="L18" s="703" t="s">
        <v>624</v>
      </c>
      <c r="M18" s="681"/>
      <c r="N18" s="681"/>
      <c r="O18" s="680"/>
    </row>
    <row r="19" spans="1:15">
      <c r="A19" s="103"/>
      <c r="B19" s="101"/>
      <c r="C19" s="105"/>
      <c r="D19" s="101"/>
      <c r="E19" s="101"/>
      <c r="F19" s="101"/>
      <c r="G19" s="105"/>
      <c r="H19" s="105"/>
      <c r="I19" s="105"/>
      <c r="J19" s="676"/>
      <c r="K19" s="681"/>
      <c r="L19" s="704" t="s">
        <v>727</v>
      </c>
      <c r="M19" s="681"/>
      <c r="N19" s="681"/>
      <c r="O19" s="680"/>
    </row>
    <row r="20" spans="1:15">
      <c r="A20" s="103"/>
      <c r="B20" s="101"/>
      <c r="C20" s="105"/>
      <c r="D20" s="101"/>
      <c r="E20" s="101"/>
      <c r="F20" s="101"/>
      <c r="G20" s="105"/>
      <c r="H20" s="105"/>
      <c r="I20" s="105"/>
      <c r="J20" s="676"/>
      <c r="K20" s="681"/>
      <c r="L20" s="705" t="s">
        <v>632</v>
      </c>
      <c r="M20" s="681"/>
      <c r="N20" s="681"/>
      <c r="O20" s="680"/>
    </row>
    <row r="21" spans="1:15">
      <c r="A21" s="103"/>
      <c r="B21" s="101"/>
      <c r="C21" s="105"/>
      <c r="D21" s="101"/>
      <c r="E21" s="101"/>
      <c r="F21" s="101"/>
      <c r="G21" s="105"/>
      <c r="H21" s="105"/>
      <c r="I21" s="105"/>
      <c r="J21" s="676"/>
      <c r="K21" s="681"/>
      <c r="L21" s="681"/>
      <c r="M21" s="681"/>
      <c r="N21" s="681"/>
      <c r="O21" s="680"/>
    </row>
    <row r="22" spans="1:15">
      <c r="A22" s="103"/>
      <c r="B22" s="101"/>
      <c r="C22" s="105"/>
      <c r="D22" s="101"/>
      <c r="E22" s="101"/>
      <c r="F22" s="101"/>
      <c r="G22" s="105"/>
      <c r="H22" s="105"/>
      <c r="I22" s="105"/>
      <c r="J22" s="676"/>
      <c r="K22" s="681"/>
      <c r="L22" s="681"/>
      <c r="M22" s="681"/>
      <c r="N22" s="681"/>
      <c r="O22" s="680"/>
    </row>
    <row r="23" spans="1:15">
      <c r="A23" s="103"/>
      <c r="B23" s="101"/>
      <c r="C23" s="105"/>
      <c r="D23" s="101"/>
      <c r="E23" s="101"/>
      <c r="F23" s="101"/>
      <c r="G23" s="105"/>
      <c r="H23" s="105"/>
      <c r="I23" s="105"/>
      <c r="J23" s="676"/>
      <c r="K23" s="681"/>
      <c r="L23" s="681"/>
      <c r="M23" s="681"/>
      <c r="N23" s="681"/>
      <c r="O23" s="680"/>
    </row>
    <row r="24" spans="1:15">
      <c r="A24" s="103"/>
      <c r="B24" s="101"/>
      <c r="C24" s="105"/>
      <c r="D24" s="101"/>
      <c r="E24" s="101"/>
      <c r="F24" s="101"/>
      <c r="G24" s="105"/>
      <c r="H24" s="105"/>
      <c r="I24" s="105"/>
      <c r="J24" s="676"/>
      <c r="K24" s="681"/>
      <c r="L24" s="681"/>
      <c r="M24" s="725"/>
      <c r="N24" s="681"/>
      <c r="O24" s="680"/>
    </row>
    <row r="25" spans="1:15">
      <c r="A25" s="103"/>
      <c r="B25" s="101"/>
      <c r="C25" s="105"/>
      <c r="D25" s="101"/>
      <c r="E25" s="101"/>
      <c r="F25" s="101"/>
      <c r="G25" s="105"/>
      <c r="H25" s="105"/>
      <c r="I25" s="105"/>
      <c r="J25" s="676"/>
      <c r="K25" s="681"/>
      <c r="L25" s="681"/>
      <c r="M25" s="681"/>
      <c r="N25" s="681"/>
      <c r="O25" s="680"/>
    </row>
    <row r="26" spans="1:15" ht="19.5" customHeight="1">
      <c r="A26" s="103"/>
      <c r="B26" s="101"/>
      <c r="C26" s="105"/>
      <c r="D26" s="101"/>
      <c r="E26" s="101"/>
      <c r="F26" s="101"/>
      <c r="G26" s="105"/>
      <c r="H26" s="105"/>
      <c r="I26" s="105"/>
      <c r="J26" s="676"/>
      <c r="K26" s="681"/>
      <c r="L26" s="681"/>
      <c r="M26" s="681"/>
      <c r="N26" s="681"/>
      <c r="O26" s="680"/>
    </row>
    <row r="27" spans="1:15" ht="22">
      <c r="A27" s="1001" t="s">
        <v>43</v>
      </c>
      <c r="B27" s="1002"/>
      <c r="C27" s="1002"/>
      <c r="D27" s="1002"/>
      <c r="E27" s="1002"/>
      <c r="F27" s="1002"/>
      <c r="G27" s="1002"/>
      <c r="H27" s="1002"/>
      <c r="I27" s="1002"/>
      <c r="J27" s="1003"/>
      <c r="K27" s="681"/>
      <c r="L27" s="726"/>
      <c r="M27" s="681"/>
      <c r="N27" s="681"/>
      <c r="O27" s="680"/>
    </row>
    <row r="28" spans="1:15" ht="22">
      <c r="A28" s="1001" t="s">
        <v>44</v>
      </c>
      <c r="B28" s="1002"/>
      <c r="C28" s="1002"/>
      <c r="D28" s="1002"/>
      <c r="E28" s="1002"/>
      <c r="F28" s="1002"/>
      <c r="G28" s="1002"/>
      <c r="H28" s="1002"/>
      <c r="I28" s="1002"/>
      <c r="J28" s="1003"/>
      <c r="K28" s="726"/>
      <c r="M28" s="681"/>
      <c r="N28" s="681"/>
      <c r="O28" s="680"/>
    </row>
    <row r="29" spans="1:15" ht="21">
      <c r="A29" s="1001" t="s">
        <v>45</v>
      </c>
      <c r="B29" s="1002"/>
      <c r="C29" s="1002"/>
      <c r="D29" s="1002"/>
      <c r="E29" s="1002"/>
      <c r="F29" s="1002"/>
      <c r="G29" s="1002"/>
      <c r="H29" s="1002"/>
      <c r="I29" s="1002"/>
      <c r="J29" s="1003"/>
      <c r="K29" s="727"/>
      <c r="L29" s="693"/>
      <c r="M29" s="681"/>
      <c r="N29" s="681"/>
      <c r="O29" s="680"/>
    </row>
    <row r="30" spans="1:15" ht="21">
      <c r="A30" s="1001" t="s">
        <v>378</v>
      </c>
      <c r="B30" s="1002"/>
      <c r="C30" s="1002"/>
      <c r="D30" s="1002"/>
      <c r="E30" s="1002"/>
      <c r="F30" s="1002"/>
      <c r="G30" s="1002"/>
      <c r="H30" s="1002"/>
      <c r="I30" s="1002"/>
      <c r="J30" s="1003"/>
      <c r="K30" s="727"/>
      <c r="L30" s="693"/>
      <c r="M30" s="681"/>
      <c r="N30" s="681"/>
      <c r="O30" s="680"/>
    </row>
    <row r="31" spans="1:15" ht="21.5" thickBot="1">
      <c r="A31" s="1026" t="s">
        <v>52</v>
      </c>
      <c r="B31" s="1027"/>
      <c r="C31" s="1027"/>
      <c r="D31" s="1027"/>
      <c r="E31" s="1027"/>
      <c r="F31" s="1027"/>
      <c r="G31" s="1027"/>
      <c r="H31" s="1027"/>
      <c r="I31" s="1027"/>
      <c r="J31" s="1028"/>
      <c r="K31" s="693"/>
      <c r="L31" s="693"/>
      <c r="M31" s="681"/>
      <c r="N31" s="681"/>
      <c r="O31" s="680"/>
    </row>
    <row r="32" spans="1:15" ht="19" thickBot="1">
      <c r="A32" s="969" t="s">
        <v>42</v>
      </c>
      <c r="B32" s="970"/>
      <c r="C32" s="970"/>
      <c r="D32" s="970"/>
      <c r="E32" s="970"/>
      <c r="F32" s="971"/>
      <c r="G32" s="969" t="s">
        <v>41</v>
      </c>
      <c r="H32" s="970"/>
      <c r="I32" s="971"/>
      <c r="J32" s="673" t="s">
        <v>115</v>
      </c>
      <c r="K32" s="711"/>
      <c r="L32" s="693"/>
      <c r="M32" s="681"/>
      <c r="N32" s="681"/>
      <c r="O32" s="680"/>
    </row>
    <row r="33" spans="1:15" ht="15" thickBot="1">
      <c r="A33" s="211" t="s">
        <v>1</v>
      </c>
      <c r="B33" s="212" t="s">
        <v>0</v>
      </c>
      <c r="C33" s="212" t="s">
        <v>24</v>
      </c>
      <c r="D33" s="212" t="s">
        <v>743</v>
      </c>
      <c r="E33" s="212" t="s">
        <v>16</v>
      </c>
      <c r="F33" s="212" t="s">
        <v>15</v>
      </c>
      <c r="G33" s="197" t="s">
        <v>17</v>
      </c>
      <c r="H33" s="57" t="s">
        <v>18</v>
      </c>
      <c r="I33" s="144" t="s">
        <v>31</v>
      </c>
      <c r="J33" s="43" t="s">
        <v>116</v>
      </c>
      <c r="K33" s="693"/>
      <c r="L33" s="681"/>
      <c r="M33" s="681"/>
      <c r="N33" s="681"/>
      <c r="O33" s="680"/>
    </row>
    <row r="34" spans="1:15" ht="21" customHeight="1">
      <c r="A34" s="213" t="s">
        <v>19</v>
      </c>
      <c r="B34" s="214" t="s">
        <v>26</v>
      </c>
      <c r="C34" s="215" t="s">
        <v>285</v>
      </c>
      <c r="D34" s="216">
        <v>1.8</v>
      </c>
      <c r="E34" s="467">
        <f>+VLOOKUP(A34,'Summary List'!B:F,5,FALSE)</f>
        <v>8.64</v>
      </c>
      <c r="F34" s="214">
        <v>25</v>
      </c>
      <c r="G34" s="217" t="s">
        <v>36</v>
      </c>
      <c r="H34" s="218">
        <v>50</v>
      </c>
      <c r="I34" s="219">
        <f>(13.5*13.5*36)/1728</f>
        <v>3.796875</v>
      </c>
      <c r="J34" s="677" t="s">
        <v>375</v>
      </c>
      <c r="K34" s="732">
        <f>E34*F34</f>
        <v>216</v>
      </c>
      <c r="L34" s="733">
        <f>K34*1.38</f>
        <v>298.08</v>
      </c>
      <c r="M34" s="681">
        <v>216</v>
      </c>
      <c r="N34" s="681">
        <v>302.39999999999998</v>
      </c>
      <c r="O34" s="680"/>
    </row>
    <row r="35" spans="1:15" ht="21" customHeight="1">
      <c r="A35" s="213" t="s">
        <v>20</v>
      </c>
      <c r="B35" s="214" t="s">
        <v>27</v>
      </c>
      <c r="C35" s="215" t="s">
        <v>286</v>
      </c>
      <c r="D35" s="216">
        <v>6</v>
      </c>
      <c r="E35" s="467">
        <f>+VLOOKUP(A35,'Summary List'!B:F,5,FALSE)</f>
        <v>26.88</v>
      </c>
      <c r="F35" s="214">
        <v>10</v>
      </c>
      <c r="G35" s="217" t="s">
        <v>37</v>
      </c>
      <c r="H35" s="218">
        <v>67</v>
      </c>
      <c r="I35" s="219">
        <f>(31.5*17*18)/1728</f>
        <v>5.578125</v>
      </c>
      <c r="J35" s="677" t="s">
        <v>351</v>
      </c>
      <c r="K35" s="732">
        <f>E35*F35</f>
        <v>268.8</v>
      </c>
      <c r="L35" s="733">
        <f t="shared" ref="L35:L38" si="0">K35*1.38</f>
        <v>370.94399999999996</v>
      </c>
      <c r="M35" s="681">
        <v>268.8</v>
      </c>
      <c r="N35" s="681">
        <v>376.32</v>
      </c>
      <c r="O35" s="680"/>
    </row>
    <row r="36" spans="1:15" ht="21" customHeight="1">
      <c r="A36" s="213" t="s">
        <v>21</v>
      </c>
      <c r="B36" s="214" t="s">
        <v>28</v>
      </c>
      <c r="C36" s="215" t="s">
        <v>287</v>
      </c>
      <c r="D36" s="216">
        <v>17</v>
      </c>
      <c r="E36" s="467">
        <f>+VLOOKUP(A36,'Summary List'!B:F,5,FALSE)</f>
        <v>67.2</v>
      </c>
      <c r="F36" s="214">
        <v>3</v>
      </c>
      <c r="G36" s="217" t="s">
        <v>38</v>
      </c>
      <c r="H36" s="218">
        <v>56</v>
      </c>
      <c r="I36" s="219">
        <f>(27.5*14*26)/1728</f>
        <v>5.7928240740740744</v>
      </c>
      <c r="J36" s="677" t="s">
        <v>121</v>
      </c>
      <c r="K36" s="732">
        <f>E36*F36</f>
        <v>201.60000000000002</v>
      </c>
      <c r="L36" s="733">
        <f t="shared" si="0"/>
        <v>278.20800000000003</v>
      </c>
      <c r="M36" s="681">
        <v>201.6</v>
      </c>
      <c r="N36" s="681">
        <v>282.24</v>
      </c>
      <c r="O36" s="680"/>
    </row>
    <row r="37" spans="1:15" ht="21" customHeight="1">
      <c r="A37" s="213" t="s">
        <v>22</v>
      </c>
      <c r="B37" s="214" t="s">
        <v>29</v>
      </c>
      <c r="C37" s="215" t="s">
        <v>288</v>
      </c>
      <c r="D37" s="216">
        <v>20</v>
      </c>
      <c r="E37" s="467">
        <f>+VLOOKUP(A37,'Summary List'!B:F,5,FALSE)</f>
        <v>84.12</v>
      </c>
      <c r="F37" s="214">
        <v>3</v>
      </c>
      <c r="G37" s="217" t="s">
        <v>39</v>
      </c>
      <c r="H37" s="218">
        <v>67</v>
      </c>
      <c r="I37" s="219">
        <f>(30.5*15*26)/1728</f>
        <v>6.8836805555555554</v>
      </c>
      <c r="J37" s="677" t="s">
        <v>368</v>
      </c>
      <c r="K37" s="732">
        <f>E37*F37</f>
        <v>252.36</v>
      </c>
      <c r="L37" s="733">
        <f t="shared" si="0"/>
        <v>348.2568</v>
      </c>
      <c r="M37" s="681">
        <v>252.36</v>
      </c>
      <c r="N37" s="681">
        <v>353.3</v>
      </c>
      <c r="O37" s="680"/>
    </row>
    <row r="38" spans="1:15" ht="21" customHeight="1">
      <c r="A38" s="213" t="s">
        <v>23</v>
      </c>
      <c r="B38" s="214" t="s">
        <v>30</v>
      </c>
      <c r="C38" s="215" t="s">
        <v>289</v>
      </c>
      <c r="D38" s="216">
        <v>12</v>
      </c>
      <c r="E38" s="467">
        <f>+VLOOKUP(A38,'Summary List'!B:F,5,FALSE)</f>
        <v>46.2</v>
      </c>
      <c r="F38" s="214">
        <v>5</v>
      </c>
      <c r="G38" s="217" t="s">
        <v>40</v>
      </c>
      <c r="H38" s="218">
        <v>67</v>
      </c>
      <c r="I38" s="219">
        <f>(22.5*18*33)/1728</f>
        <v>7.734375</v>
      </c>
      <c r="J38" s="677" t="s">
        <v>119</v>
      </c>
      <c r="K38" s="732">
        <f>E38*F38</f>
        <v>231</v>
      </c>
      <c r="L38" s="733">
        <f t="shared" si="0"/>
        <v>318.77999999999997</v>
      </c>
      <c r="M38" s="681">
        <v>231</v>
      </c>
      <c r="N38" s="681">
        <v>323.39999999999998</v>
      </c>
      <c r="O38" s="680"/>
    </row>
    <row r="39" spans="1:15" ht="21.75" customHeight="1">
      <c r="A39" s="1029" t="s">
        <v>47</v>
      </c>
      <c r="B39" s="1030"/>
      <c r="C39" s="1030"/>
      <c r="D39" s="1030"/>
      <c r="E39" s="1030"/>
      <c r="F39" s="1030"/>
      <c r="G39" s="1030"/>
      <c r="H39" s="1030"/>
      <c r="I39" s="1030"/>
      <c r="J39" s="1031"/>
      <c r="K39" s="693"/>
      <c r="L39" s="681"/>
      <c r="M39" s="681"/>
      <c r="N39" s="681"/>
      <c r="O39" s="680"/>
    </row>
    <row r="40" spans="1:15" ht="21" customHeight="1" thickBot="1">
      <c r="A40" s="1032" t="s">
        <v>627</v>
      </c>
      <c r="B40" s="1033"/>
      <c r="C40" s="1033"/>
      <c r="D40" s="1033"/>
      <c r="E40" s="1033"/>
      <c r="F40" s="1033"/>
      <c r="G40" s="1033"/>
      <c r="H40" s="1033"/>
      <c r="I40" s="1033"/>
      <c r="J40" s="1034"/>
      <c r="K40" s="728"/>
      <c r="L40" s="693"/>
      <c r="M40" s="681"/>
      <c r="N40" s="681"/>
      <c r="O40" s="680"/>
    </row>
    <row r="41" spans="1:15" ht="21" customHeight="1">
      <c r="A41" s="961" t="s">
        <v>733</v>
      </c>
      <c r="B41" s="962"/>
      <c r="C41" s="962"/>
      <c r="D41" s="962"/>
      <c r="E41" s="962"/>
      <c r="F41" s="962"/>
      <c r="G41" s="962"/>
      <c r="H41" s="962"/>
      <c r="I41" s="962"/>
      <c r="J41" s="963"/>
      <c r="K41" s="729"/>
      <c r="L41" s="693"/>
      <c r="M41" s="681"/>
      <c r="N41" s="681"/>
      <c r="O41" s="680"/>
    </row>
    <row r="42" spans="1:15" ht="21" customHeight="1">
      <c r="A42" s="949" t="s">
        <v>734</v>
      </c>
      <c r="B42" s="950"/>
      <c r="C42" s="950"/>
      <c r="D42" s="950"/>
      <c r="E42" s="950"/>
      <c r="F42" s="950"/>
      <c r="G42" s="950"/>
      <c r="H42" s="950"/>
      <c r="I42" s="950"/>
      <c r="J42" s="951"/>
      <c r="K42" s="730"/>
      <c r="L42" s="693"/>
      <c r="M42" s="681"/>
      <c r="N42" s="681"/>
      <c r="O42" s="680"/>
    </row>
    <row r="43" spans="1:15" ht="21" customHeight="1">
      <c r="A43" s="949" t="s">
        <v>735</v>
      </c>
      <c r="B43" s="950"/>
      <c r="C43" s="950"/>
      <c r="D43" s="950"/>
      <c r="E43" s="950"/>
      <c r="F43" s="950"/>
      <c r="G43" s="950"/>
      <c r="H43" s="950"/>
      <c r="I43" s="950"/>
      <c r="J43" s="951"/>
      <c r="K43" s="731"/>
      <c r="L43" s="681"/>
      <c r="M43" s="681"/>
      <c r="N43" s="681"/>
      <c r="O43" s="680"/>
    </row>
    <row r="44" spans="1:15" ht="21" customHeight="1">
      <c r="A44" s="949" t="s">
        <v>736</v>
      </c>
      <c r="B44" s="950"/>
      <c r="C44" s="950"/>
      <c r="D44" s="950"/>
      <c r="E44" s="950"/>
      <c r="F44" s="950"/>
      <c r="G44" s="950"/>
      <c r="H44" s="950"/>
      <c r="I44" s="950"/>
      <c r="J44" s="951"/>
      <c r="K44" s="681"/>
      <c r="L44" s="681"/>
      <c r="M44" s="681"/>
      <c r="N44" s="681"/>
      <c r="O44" s="680"/>
    </row>
    <row r="45" spans="1:15" ht="21" customHeight="1">
      <c r="A45" s="952" t="s">
        <v>127</v>
      </c>
      <c r="B45" s="953"/>
      <c r="C45" s="953"/>
      <c r="D45" s="953"/>
      <c r="E45" s="953"/>
      <c r="F45" s="953"/>
      <c r="G45" s="953"/>
      <c r="H45" s="953"/>
      <c r="I45" s="953"/>
      <c r="J45" s="954"/>
      <c r="K45" s="681"/>
      <c r="L45" s="681"/>
      <c r="M45" s="681"/>
      <c r="N45" s="681"/>
      <c r="O45" s="680"/>
    </row>
    <row r="46" spans="1:15" ht="18" customHeight="1">
      <c r="A46" s="1017" t="s">
        <v>691</v>
      </c>
      <c r="B46" s="1018"/>
      <c r="C46" s="1018"/>
      <c r="D46" s="1018"/>
      <c r="E46" s="1018"/>
      <c r="F46" s="1018"/>
      <c r="G46" s="1018"/>
      <c r="H46" s="1018"/>
      <c r="I46" s="1018"/>
      <c r="J46" s="1019"/>
      <c r="K46" s="681"/>
      <c r="L46" s="681"/>
      <c r="M46" s="681"/>
      <c r="N46" s="681"/>
      <c r="O46" s="680"/>
    </row>
    <row r="47" spans="1:15" ht="18" customHeight="1">
      <c r="A47" s="1008" t="s">
        <v>692</v>
      </c>
      <c r="B47" s="953"/>
      <c r="C47" s="953"/>
      <c r="D47" s="953"/>
      <c r="E47" s="953"/>
      <c r="F47" s="953"/>
      <c r="G47" s="953"/>
      <c r="H47" s="953"/>
      <c r="I47" s="953"/>
      <c r="J47" s="1009"/>
      <c r="K47" s="681"/>
      <c r="L47" s="681"/>
      <c r="M47" s="681"/>
      <c r="N47" s="681"/>
      <c r="O47" s="680"/>
    </row>
    <row r="48" spans="1:15" ht="21">
      <c r="A48" s="1008" t="s">
        <v>693</v>
      </c>
      <c r="B48" s="953"/>
      <c r="C48" s="953"/>
      <c r="D48" s="953"/>
      <c r="E48" s="953"/>
      <c r="F48" s="953"/>
      <c r="G48" s="953"/>
      <c r="H48" s="953"/>
      <c r="I48" s="953"/>
      <c r="J48" s="1009"/>
      <c r="K48" s="681"/>
      <c r="L48" s="681"/>
      <c r="M48" s="681"/>
      <c r="N48" s="681"/>
      <c r="O48" s="680"/>
    </row>
    <row r="49" spans="1:15" ht="21" customHeight="1">
      <c r="A49" s="1008" t="s">
        <v>655</v>
      </c>
      <c r="B49" s="1010"/>
      <c r="C49" s="1010"/>
      <c r="D49" s="1010"/>
      <c r="E49" s="1010"/>
      <c r="F49" s="1010"/>
      <c r="G49" s="1010"/>
      <c r="H49" s="1010"/>
      <c r="I49" s="1010"/>
      <c r="J49" s="1011"/>
      <c r="K49" s="681"/>
      <c r="L49" s="681"/>
      <c r="M49" s="681"/>
      <c r="N49" s="681"/>
      <c r="O49" s="680"/>
    </row>
    <row r="50" spans="1:15" ht="21" customHeight="1">
      <c r="A50" s="1012" t="s">
        <v>657</v>
      </c>
      <c r="B50" s="997"/>
      <c r="C50" s="997"/>
      <c r="D50" s="997"/>
      <c r="E50" s="997"/>
      <c r="F50" s="997"/>
      <c r="G50" s="997"/>
      <c r="H50" s="997"/>
      <c r="I50" s="997"/>
      <c r="J50" s="1013"/>
      <c r="K50" s="681"/>
      <c r="L50" s="681"/>
      <c r="M50" s="681"/>
      <c r="N50" s="681"/>
      <c r="O50" s="680"/>
    </row>
    <row r="51" spans="1:15" ht="21" customHeight="1">
      <c r="A51" s="1004" t="s">
        <v>694</v>
      </c>
      <c r="B51" s="994"/>
      <c r="C51" s="994"/>
      <c r="D51" s="994"/>
      <c r="E51" s="994"/>
      <c r="F51" s="994"/>
      <c r="G51" s="994"/>
      <c r="H51" s="994"/>
      <c r="I51" s="994"/>
      <c r="J51" s="1005"/>
      <c r="K51" s="681"/>
      <c r="L51" s="681"/>
      <c r="M51" s="681"/>
      <c r="N51" s="681"/>
      <c r="O51" s="680"/>
    </row>
    <row r="52" spans="1:15" ht="21" customHeight="1">
      <c r="A52" s="1014" t="s">
        <v>677</v>
      </c>
      <c r="B52" s="1015"/>
      <c r="C52" s="1015"/>
      <c r="D52" s="1015"/>
      <c r="E52" s="1015"/>
      <c r="F52" s="1015"/>
      <c r="G52" s="1015"/>
      <c r="H52" s="1015"/>
      <c r="I52" s="1015"/>
      <c r="J52" s="1016"/>
      <c r="K52" s="681"/>
      <c r="L52" s="681"/>
      <c r="M52" s="681"/>
      <c r="N52" s="681"/>
      <c r="O52" s="680"/>
    </row>
    <row r="53" spans="1:15" ht="15" customHeight="1">
      <c r="A53" s="1006" t="s">
        <v>857</v>
      </c>
      <c r="B53" s="987"/>
      <c r="C53" s="987"/>
      <c r="D53" s="987"/>
      <c r="E53" s="987"/>
      <c r="F53" s="987"/>
      <c r="G53" s="987"/>
      <c r="H53" s="987"/>
      <c r="I53" s="987"/>
      <c r="J53" s="1007"/>
      <c r="K53" s="681"/>
      <c r="L53" s="681"/>
      <c r="M53" s="681"/>
      <c r="N53" s="681"/>
      <c r="O53" s="680"/>
    </row>
    <row r="54" spans="1:15" ht="18.75" customHeight="1">
      <c r="A54" s="1006"/>
      <c r="B54" s="987"/>
      <c r="C54" s="987"/>
      <c r="D54" s="987"/>
      <c r="E54" s="987"/>
      <c r="F54" s="987"/>
      <c r="G54" s="987"/>
      <c r="H54" s="987"/>
      <c r="I54" s="987"/>
      <c r="J54" s="1007"/>
      <c r="K54" s="681"/>
      <c r="L54" s="681"/>
      <c r="M54" s="681"/>
      <c r="N54" s="681"/>
      <c r="O54" s="680"/>
    </row>
    <row r="55" spans="1:15" ht="15" customHeight="1">
      <c r="A55" s="1006"/>
      <c r="B55" s="987"/>
      <c r="C55" s="987"/>
      <c r="D55" s="987"/>
      <c r="E55" s="987"/>
      <c r="F55" s="987"/>
      <c r="G55" s="987"/>
      <c r="H55" s="987"/>
      <c r="I55" s="987"/>
      <c r="J55" s="1007"/>
      <c r="K55" s="681"/>
      <c r="L55" s="681"/>
      <c r="M55" s="681"/>
      <c r="N55" s="681"/>
      <c r="O55" s="680"/>
    </row>
    <row r="56" spans="1:15" ht="31.5" customHeight="1">
      <c r="A56" s="1006"/>
      <c r="B56" s="987"/>
      <c r="C56" s="987"/>
      <c r="D56" s="987"/>
      <c r="E56" s="987"/>
      <c r="F56" s="987"/>
      <c r="G56" s="987"/>
      <c r="H56" s="987"/>
      <c r="I56" s="987"/>
      <c r="J56" s="1007"/>
      <c r="K56" s="681"/>
      <c r="L56" s="681"/>
      <c r="M56" s="681"/>
      <c r="N56" s="681"/>
      <c r="O56" s="680"/>
    </row>
    <row r="57" spans="1:15" ht="28.5" customHeight="1">
      <c r="A57" s="1008" t="s">
        <v>678</v>
      </c>
      <c r="B57" s="953"/>
      <c r="C57" s="953"/>
      <c r="D57" s="953"/>
      <c r="E57" s="953"/>
      <c r="F57" s="953"/>
      <c r="G57" s="953"/>
      <c r="H57" s="953"/>
      <c r="I57" s="953"/>
      <c r="J57" s="1009"/>
      <c r="K57" s="681"/>
      <c r="L57" s="681"/>
      <c r="M57" s="681"/>
      <c r="N57" s="681"/>
      <c r="O57" s="680"/>
    </row>
    <row r="58" spans="1:15" ht="15" customHeight="1">
      <c r="A58" s="1008"/>
      <c r="B58" s="953"/>
      <c r="C58" s="953"/>
      <c r="D58" s="953"/>
      <c r="E58" s="953"/>
      <c r="F58" s="953"/>
      <c r="G58" s="953"/>
      <c r="H58" s="953"/>
      <c r="I58" s="953"/>
      <c r="J58" s="1009"/>
      <c r="K58" s="681"/>
      <c r="L58" s="681"/>
      <c r="M58" s="681"/>
      <c r="N58" s="681"/>
      <c r="O58" s="680"/>
    </row>
    <row r="59" spans="1:15" ht="15" customHeight="1">
      <c r="A59" s="1008"/>
      <c r="B59" s="953"/>
      <c r="C59" s="953"/>
      <c r="D59" s="953"/>
      <c r="E59" s="953"/>
      <c r="F59" s="953"/>
      <c r="G59" s="953"/>
      <c r="H59" s="953"/>
      <c r="I59" s="953"/>
      <c r="J59" s="1009"/>
      <c r="K59" s="681"/>
      <c r="L59" s="681"/>
      <c r="M59" s="681"/>
      <c r="N59" s="681"/>
      <c r="O59" s="680"/>
    </row>
    <row r="60" spans="1:15" ht="15" customHeight="1" thickBot="1">
      <c r="A60" s="1020" t="s">
        <v>632</v>
      </c>
      <c r="B60" s="1021"/>
      <c r="C60" s="1021"/>
      <c r="D60" s="1021"/>
      <c r="E60" s="1021"/>
      <c r="F60" s="1021"/>
      <c r="G60" s="1021"/>
      <c r="H60" s="1021"/>
      <c r="I60" s="1021"/>
      <c r="J60" s="1022"/>
      <c r="K60" s="681"/>
      <c r="L60" s="681"/>
      <c r="M60" s="681"/>
      <c r="N60" s="681"/>
      <c r="O60" s="680"/>
    </row>
    <row r="61" spans="1:15">
      <c r="J61" s="16"/>
      <c r="K61" s="681"/>
      <c r="M61" s="681"/>
      <c r="N61" s="681"/>
      <c r="O61" s="680"/>
    </row>
    <row r="62" spans="1:15">
      <c r="I62" s="287"/>
      <c r="J62" s="241"/>
      <c r="O62" s="241"/>
    </row>
  </sheetData>
  <mergeCells count="34">
    <mergeCell ref="A13:J13"/>
    <mergeCell ref="A1:J8"/>
    <mergeCell ref="A9:J9"/>
    <mergeCell ref="A10:J10"/>
    <mergeCell ref="A11:J11"/>
    <mergeCell ref="A12:J12"/>
    <mergeCell ref="A57:J59"/>
    <mergeCell ref="A60:J60"/>
    <mergeCell ref="A14:B14"/>
    <mergeCell ref="C14:E14"/>
    <mergeCell ref="F14:H14"/>
    <mergeCell ref="I14:J14"/>
    <mergeCell ref="A32:F32"/>
    <mergeCell ref="G32:I32"/>
    <mergeCell ref="A27:J27"/>
    <mergeCell ref="A28:J28"/>
    <mergeCell ref="A29:J29"/>
    <mergeCell ref="A31:J31"/>
    <mergeCell ref="A39:J39"/>
    <mergeCell ref="A40:J40"/>
    <mergeCell ref="A41:J41"/>
    <mergeCell ref="A42:J42"/>
    <mergeCell ref="A30:J30"/>
    <mergeCell ref="A51:J51"/>
    <mergeCell ref="A53:J56"/>
    <mergeCell ref="A48:J48"/>
    <mergeCell ref="A49:J49"/>
    <mergeCell ref="A50:J50"/>
    <mergeCell ref="A52:J52"/>
    <mergeCell ref="A43:J43"/>
    <mergeCell ref="A44:J44"/>
    <mergeCell ref="A45:J45"/>
    <mergeCell ref="A46:J46"/>
    <mergeCell ref="A47:J47"/>
  </mergeCells>
  <hyperlinks>
    <hyperlink ref="A60" location="'TABLE OF CONTENTS'!A1" tooltip="TABLE OF CONTENTS" display="Back"/>
    <hyperlink ref="A41:J41" r:id="rId1" tooltip="Sell Sheets" display="   ◦ Descriptive Sell Sheets that you can send to your customers (PDF's) - Click Here"/>
    <hyperlink ref="A42:J42" r:id="rId2" tooltip="Photographs" display="   ◦ Photographs - Click Here"/>
    <hyperlink ref="A43:J43" r:id="rId3" tooltip="Care Instructions" display="   ◦ Suggested Care Instructions - Click Here"/>
    <hyperlink ref="A44:J44" r:id="rId4" tooltip="Linen Forum" display="   ◦ Linen Forum - Click Here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</hyperlinks>
  <pageMargins left="0.75" right="0" top="0.75" bottom="0.75" header="0.3" footer="0.3"/>
  <pageSetup scale="64" orientation="portrait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79747"/>
    <pageSetUpPr fitToPage="1"/>
  </sheetPr>
  <dimension ref="A1:S126"/>
  <sheetViews>
    <sheetView topLeftCell="A85" zoomScale="90" zoomScaleNormal="90" zoomScaleSheetLayoutView="80" workbookViewId="0">
      <selection activeCell="N101" sqref="N101"/>
    </sheetView>
  </sheetViews>
  <sheetFormatPr defaultColWidth="9.08984375" defaultRowHeight="14.5"/>
  <cols>
    <col min="1" max="1" width="14.6328125" style="9" customWidth="1"/>
    <col min="2" max="2" width="22.81640625" customWidth="1"/>
    <col min="3" max="3" width="10.7265625" style="6" customWidth="1"/>
    <col min="4" max="4" width="8.7265625" customWidth="1"/>
    <col min="5" max="5" width="9.08984375" customWidth="1"/>
    <col min="6" max="6" width="8.08984375" customWidth="1"/>
    <col min="7" max="7" width="17" customWidth="1"/>
    <col min="8" max="8" width="14.6328125" style="6" customWidth="1"/>
    <col min="9" max="9" width="14.36328125" customWidth="1"/>
    <col min="10" max="10" width="12.7265625" customWidth="1"/>
    <col min="11" max="11" width="8.54296875" style="6" customWidth="1"/>
    <col min="12" max="12" width="38.08984375" hidden="1" customWidth="1"/>
    <col min="13" max="13" width="13.453125" style="1" customWidth="1"/>
    <col min="14" max="14" width="11.26953125" style="1" customWidth="1"/>
  </cols>
  <sheetData>
    <row r="1" spans="1:19" s="19" customFormat="1" ht="15.75" customHeight="1" thickTop="1">
      <c r="A1" s="1035" t="s">
        <v>128</v>
      </c>
      <c r="B1" s="1036"/>
      <c r="C1" s="1036"/>
      <c r="D1" s="1036"/>
      <c r="E1" s="1036"/>
      <c r="F1" s="1036"/>
      <c r="G1" s="1036"/>
      <c r="H1" s="1036"/>
      <c r="I1" s="1036"/>
      <c r="J1" s="1037"/>
      <c r="K1" s="536"/>
      <c r="L1" s="734" t="s">
        <v>679</v>
      </c>
      <c r="M1" s="681"/>
      <c r="N1" s="681"/>
    </row>
    <row r="2" spans="1:19" ht="25" customHeight="1">
      <c r="A2" s="1038"/>
      <c r="B2" s="982"/>
      <c r="C2" s="982"/>
      <c r="D2" s="982"/>
      <c r="E2" s="982"/>
      <c r="F2" s="982"/>
      <c r="G2" s="982"/>
      <c r="H2" s="982"/>
      <c r="I2" s="982"/>
      <c r="J2" s="1039"/>
      <c r="K2" s="148"/>
      <c r="L2" s="735" t="s">
        <v>858</v>
      </c>
      <c r="M2" s="681"/>
      <c r="N2" s="681"/>
      <c r="O2" s="680"/>
    </row>
    <row r="3" spans="1:19" ht="15.75" customHeight="1">
      <c r="A3" s="1038"/>
      <c r="B3" s="982"/>
      <c r="C3" s="982"/>
      <c r="D3" s="982"/>
      <c r="E3" s="982"/>
      <c r="F3" s="982"/>
      <c r="G3" s="982"/>
      <c r="H3" s="982"/>
      <c r="I3" s="982"/>
      <c r="J3" s="1039"/>
      <c r="K3" s="148"/>
      <c r="L3" s="736" t="s">
        <v>661</v>
      </c>
      <c r="M3" s="681"/>
      <c r="N3" s="681"/>
      <c r="O3" s="680"/>
    </row>
    <row r="4" spans="1:19" ht="15.75" customHeight="1">
      <c r="A4" s="1038"/>
      <c r="B4" s="982"/>
      <c r="C4" s="982"/>
      <c r="D4" s="982"/>
      <c r="E4" s="982"/>
      <c r="F4" s="982"/>
      <c r="G4" s="982"/>
      <c r="H4" s="982"/>
      <c r="I4" s="982"/>
      <c r="J4" s="1039"/>
      <c r="K4" s="148"/>
      <c r="L4" s="737" t="s">
        <v>662</v>
      </c>
      <c r="M4" s="681"/>
      <c r="N4" s="681"/>
      <c r="O4" s="680"/>
    </row>
    <row r="5" spans="1:19" ht="15.75" customHeight="1">
      <c r="A5" s="1038"/>
      <c r="B5" s="982"/>
      <c r="C5" s="982"/>
      <c r="D5" s="982"/>
      <c r="E5" s="982"/>
      <c r="F5" s="982"/>
      <c r="G5" s="982"/>
      <c r="H5" s="982"/>
      <c r="I5" s="982"/>
      <c r="J5" s="1039"/>
      <c r="K5" s="148"/>
      <c r="L5" s="738" t="s">
        <v>663</v>
      </c>
      <c r="M5" s="681"/>
      <c r="N5" s="681"/>
      <c r="O5" s="680"/>
    </row>
    <row r="6" spans="1:19" ht="15.75" customHeight="1">
      <c r="A6" s="1038"/>
      <c r="B6" s="982"/>
      <c r="C6" s="982"/>
      <c r="D6" s="982"/>
      <c r="E6" s="982"/>
      <c r="F6" s="982"/>
      <c r="G6" s="982"/>
      <c r="H6" s="982"/>
      <c r="I6" s="982"/>
      <c r="J6" s="1039"/>
      <c r="K6" s="148"/>
      <c r="L6" s="739" t="s">
        <v>664</v>
      </c>
      <c r="M6" s="681"/>
      <c r="N6" s="681"/>
      <c r="O6" s="680"/>
    </row>
    <row r="7" spans="1:19" ht="15.75" customHeight="1">
      <c r="A7" s="1038"/>
      <c r="B7" s="982"/>
      <c r="C7" s="982"/>
      <c r="D7" s="982"/>
      <c r="E7" s="982"/>
      <c r="F7" s="982"/>
      <c r="G7" s="982"/>
      <c r="H7" s="982"/>
      <c r="I7" s="982"/>
      <c r="J7" s="1039"/>
      <c r="K7" s="148"/>
      <c r="L7" s="740" t="s">
        <v>665</v>
      </c>
      <c r="M7" s="681"/>
      <c r="N7" s="681"/>
      <c r="O7" s="680"/>
    </row>
    <row r="8" spans="1:19" ht="15.75" customHeight="1">
      <c r="A8" s="1038"/>
      <c r="B8" s="982"/>
      <c r="C8" s="982"/>
      <c r="D8" s="982"/>
      <c r="E8" s="982"/>
      <c r="F8" s="982"/>
      <c r="G8" s="982"/>
      <c r="H8" s="982"/>
      <c r="I8" s="982"/>
      <c r="J8" s="982"/>
      <c r="K8" s="148"/>
      <c r="L8" s="741" t="s">
        <v>666</v>
      </c>
      <c r="M8" s="681"/>
      <c r="N8" s="681"/>
      <c r="O8" s="680"/>
    </row>
    <row r="9" spans="1:19" ht="15.75" customHeight="1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1040"/>
      <c r="K9" s="148"/>
      <c r="L9" s="742" t="s">
        <v>667</v>
      </c>
      <c r="M9" s="681"/>
      <c r="N9" s="681"/>
      <c r="O9" s="680"/>
    </row>
    <row r="10" spans="1:19" ht="15.75" customHeight="1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1040"/>
      <c r="K10" s="148"/>
      <c r="L10" s="743" t="s">
        <v>668</v>
      </c>
      <c r="M10" s="681"/>
      <c r="N10" s="681"/>
      <c r="O10" s="680"/>
    </row>
    <row r="11" spans="1:19" ht="15.75" customHeight="1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1040"/>
      <c r="K11" s="148"/>
      <c r="L11" s="744" t="s">
        <v>669</v>
      </c>
      <c r="M11" s="681"/>
      <c r="N11" s="681"/>
      <c r="O11" s="680"/>
    </row>
    <row r="12" spans="1:19" ht="15.75" customHeight="1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992"/>
      <c r="K12" s="148"/>
      <c r="L12" s="745" t="s">
        <v>670</v>
      </c>
      <c r="M12" s="681"/>
      <c r="N12" s="681"/>
      <c r="O12" s="680"/>
    </row>
    <row r="13" spans="1:19" ht="15.75" customHeight="1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990"/>
      <c r="K13" s="148"/>
      <c r="L13" s="746" t="s">
        <v>671</v>
      </c>
      <c r="M13" s="681"/>
      <c r="N13" s="681"/>
      <c r="O13" s="680"/>
    </row>
    <row r="14" spans="1:19" ht="18" customHeight="1" thickBot="1">
      <c r="A14" s="1050" t="s">
        <v>545</v>
      </c>
      <c r="B14" s="1052"/>
      <c r="C14" s="1095" t="str">
        <f>+'Summary List'!B2</f>
        <v>Hotels for Humanity</v>
      </c>
      <c r="D14" s="1095"/>
      <c r="E14" s="1096"/>
      <c r="F14" s="1050" t="s">
        <v>546</v>
      </c>
      <c r="G14" s="1051"/>
      <c r="H14" s="1052"/>
      <c r="I14" s="1053" t="str">
        <f>+'Summary List'!E2</f>
        <v>October 15, 2023</v>
      </c>
      <c r="J14" s="1054"/>
      <c r="K14" s="148"/>
      <c r="L14" s="747" t="s">
        <v>672</v>
      </c>
      <c r="M14" s="715"/>
      <c r="N14" s="715"/>
      <c r="O14" s="754"/>
      <c r="P14" s="6"/>
      <c r="Q14" s="6"/>
      <c r="R14" s="6"/>
      <c r="S14" s="6"/>
    </row>
    <row r="15" spans="1:19" ht="25" customHeight="1">
      <c r="A15" s="1044" t="s">
        <v>49</v>
      </c>
      <c r="B15" s="1045"/>
      <c r="C15" s="1045"/>
      <c r="D15" s="1045"/>
      <c r="E15" s="1045"/>
      <c r="F15" s="1045"/>
      <c r="G15" s="1045"/>
      <c r="H15" s="1045"/>
      <c r="I15" s="1045"/>
      <c r="J15" s="1046"/>
      <c r="K15" s="148"/>
      <c r="L15" s="748" t="s">
        <v>673</v>
      </c>
      <c r="M15" s="681"/>
      <c r="N15" s="681"/>
      <c r="O15" s="680"/>
    </row>
    <row r="16" spans="1:19" ht="19.5" customHeight="1">
      <c r="A16" s="1047"/>
      <c r="B16" s="1048"/>
      <c r="C16" s="1048"/>
      <c r="D16" s="1048"/>
      <c r="E16" s="1048"/>
      <c r="F16" s="1048"/>
      <c r="G16" s="1048"/>
      <c r="H16" s="1048"/>
      <c r="I16" s="1048"/>
      <c r="J16" s="1049"/>
      <c r="K16" s="148"/>
      <c r="L16" s="749" t="s">
        <v>674</v>
      </c>
      <c r="M16" s="681"/>
      <c r="N16" s="681"/>
      <c r="O16" s="680"/>
    </row>
    <row r="17" spans="1:16" ht="21">
      <c r="A17" s="1090" t="s">
        <v>687</v>
      </c>
      <c r="B17" s="1091"/>
      <c r="C17" s="1091"/>
      <c r="D17" s="1091"/>
      <c r="E17" s="1091"/>
      <c r="F17" s="1091"/>
      <c r="G17" s="1091"/>
      <c r="H17" s="1091"/>
      <c r="I17" s="1091"/>
      <c r="J17" s="1092"/>
      <c r="K17" s="148"/>
      <c r="L17" s="750" t="s">
        <v>675</v>
      </c>
      <c r="M17" s="681"/>
      <c r="N17" s="681"/>
      <c r="O17" s="680"/>
    </row>
    <row r="18" spans="1:16" s="50" customFormat="1" ht="21.5" thickBot="1">
      <c r="A18" s="1090" t="s">
        <v>51</v>
      </c>
      <c r="B18" s="1091"/>
      <c r="C18" s="1091"/>
      <c r="D18" s="1091"/>
      <c r="E18" s="1091"/>
      <c r="F18" s="1091"/>
      <c r="G18" s="1091"/>
      <c r="H18" s="1091"/>
      <c r="I18" s="1091"/>
      <c r="J18" s="1092"/>
      <c r="K18" s="537"/>
      <c r="L18" s="751" t="s">
        <v>624</v>
      </c>
      <c r="M18" s="757"/>
      <c r="N18" s="757"/>
      <c r="O18" s="755"/>
    </row>
    <row r="19" spans="1:16" ht="25" customHeight="1" thickBot="1">
      <c r="A19" s="1087" t="s">
        <v>52</v>
      </c>
      <c r="B19" s="1088"/>
      <c r="C19" s="1088"/>
      <c r="D19" s="1088"/>
      <c r="E19" s="1088"/>
      <c r="F19" s="1088"/>
      <c r="G19" s="1088"/>
      <c r="H19" s="1088"/>
      <c r="I19" s="1088"/>
      <c r="J19" s="1089"/>
      <c r="K19" s="148"/>
      <c r="L19" s="752" t="s">
        <v>727</v>
      </c>
      <c r="M19" s="681"/>
      <c r="N19" s="681"/>
      <c r="O19" s="680"/>
    </row>
    <row r="20" spans="1:16" ht="19.5" thickTop="1" thickBot="1">
      <c r="A20" s="1093" t="s">
        <v>42</v>
      </c>
      <c r="B20" s="1094"/>
      <c r="C20" s="1094"/>
      <c r="D20" s="1094"/>
      <c r="E20" s="1094"/>
      <c r="F20" s="1094"/>
      <c r="G20" s="969" t="s">
        <v>41</v>
      </c>
      <c r="H20" s="1055"/>
      <c r="I20" s="1055"/>
      <c r="J20" s="118" t="s">
        <v>115</v>
      </c>
      <c r="K20" s="149"/>
      <c r="L20" s="753" t="s">
        <v>632</v>
      </c>
      <c r="M20" s="681"/>
      <c r="N20" s="724"/>
      <c r="O20" s="680"/>
    </row>
    <row r="21" spans="1:16" ht="18" thickBot="1">
      <c r="A21" s="1056" t="s">
        <v>53</v>
      </c>
      <c r="B21" s="959"/>
      <c r="C21" s="959"/>
      <c r="D21" s="959"/>
      <c r="E21" s="959"/>
      <c r="F21" s="959"/>
      <c r="G21" s="959"/>
      <c r="H21" s="959"/>
      <c r="I21" s="959"/>
      <c r="J21" s="1057"/>
      <c r="L21" s="16"/>
      <c r="M21" s="681"/>
      <c r="N21" s="681"/>
      <c r="O21" s="680"/>
    </row>
    <row r="22" spans="1:16" s="3" customFormat="1" ht="15" thickBot="1">
      <c r="A22" s="89" t="s">
        <v>1</v>
      </c>
      <c r="B22" s="89" t="s">
        <v>0</v>
      </c>
      <c r="C22" s="89" t="s">
        <v>48</v>
      </c>
      <c r="D22" s="89" t="s">
        <v>57</v>
      </c>
      <c r="E22" s="40" t="s">
        <v>16</v>
      </c>
      <c r="F22" s="90" t="s">
        <v>15</v>
      </c>
      <c r="G22" s="45" t="s">
        <v>17</v>
      </c>
      <c r="H22" s="43" t="s">
        <v>18</v>
      </c>
      <c r="I22" s="44" t="s">
        <v>31</v>
      </c>
      <c r="J22" s="46" t="s">
        <v>116</v>
      </c>
      <c r="K22" s="341" t="s">
        <v>680</v>
      </c>
      <c r="L22"/>
      <c r="M22" s="725"/>
      <c r="N22" s="725"/>
      <c r="O22" s="756"/>
    </row>
    <row r="23" spans="1:16" ht="17">
      <c r="A23" s="165" t="s">
        <v>612</v>
      </c>
      <c r="B23" s="56" t="s">
        <v>54</v>
      </c>
      <c r="C23" s="56" t="s">
        <v>85</v>
      </c>
      <c r="D23" s="353" t="s">
        <v>58</v>
      </c>
      <c r="E23" s="463">
        <f>+VLOOKUP(A23,'Summary List'!B:F,5,FALSE)</f>
        <v>14.52</v>
      </c>
      <c r="F23" s="92">
        <v>6</v>
      </c>
      <c r="G23" s="201" t="s">
        <v>112</v>
      </c>
      <c r="H23" s="94" t="s">
        <v>451</v>
      </c>
      <c r="I23" s="354">
        <f>(11*9.5*17)/1728</f>
        <v>1.0280671296296295</v>
      </c>
      <c r="J23" s="355" t="s">
        <v>117</v>
      </c>
      <c r="K23" s="51" t="s">
        <v>682</v>
      </c>
      <c r="L23" s="169">
        <f>L24</f>
        <v>0</v>
      </c>
      <c r="M23" s="733">
        <f>E23*F23</f>
        <v>87.12</v>
      </c>
      <c r="N23" s="733">
        <f>M23*1.38</f>
        <v>120.2256</v>
      </c>
      <c r="O23" s="680">
        <v>95.04</v>
      </c>
      <c r="P23">
        <v>133.06</v>
      </c>
    </row>
    <row r="24" spans="1:16">
      <c r="A24" s="155" t="s">
        <v>611</v>
      </c>
      <c r="B24" s="4" t="s">
        <v>54</v>
      </c>
      <c r="C24" s="4" t="s">
        <v>86</v>
      </c>
      <c r="D24" s="342" t="s">
        <v>12</v>
      </c>
      <c r="E24" s="463">
        <f>+VLOOKUP(A24,'Summary List'!B:F,5,FALSE)</f>
        <v>15.12</v>
      </c>
      <c r="F24" s="96">
        <v>6</v>
      </c>
      <c r="G24" s="205" t="s">
        <v>112</v>
      </c>
      <c r="H24" s="98" t="s">
        <v>451</v>
      </c>
      <c r="I24" s="219">
        <f>(11*9.5*17)/1728</f>
        <v>1.0280671296296295</v>
      </c>
      <c r="J24" s="157" t="s">
        <v>117</v>
      </c>
      <c r="K24" s="51" t="s">
        <v>682</v>
      </c>
      <c r="L24" s="16"/>
      <c r="M24" s="733">
        <f t="shared" ref="M24:M26" si="0">E24*F24</f>
        <v>90.72</v>
      </c>
      <c r="N24" s="733">
        <f t="shared" ref="N24:N26" si="1">M24*1.38</f>
        <v>125.19359999999999</v>
      </c>
      <c r="O24" s="680">
        <v>98.64</v>
      </c>
      <c r="P24">
        <v>138.1</v>
      </c>
    </row>
    <row r="25" spans="1:16">
      <c r="A25" s="155" t="s">
        <v>610</v>
      </c>
      <c r="B25" s="4" t="s">
        <v>55</v>
      </c>
      <c r="C25" s="4" t="s">
        <v>87</v>
      </c>
      <c r="D25" s="342" t="s">
        <v>12</v>
      </c>
      <c r="E25" s="463">
        <f>+VLOOKUP(A25,'Summary List'!B:F,5,FALSE)</f>
        <v>18.48</v>
      </c>
      <c r="F25" s="96">
        <v>6</v>
      </c>
      <c r="G25" s="205" t="s">
        <v>112</v>
      </c>
      <c r="H25" s="98" t="s">
        <v>452</v>
      </c>
      <c r="I25" s="219">
        <f>(11*9.5*17)/1728</f>
        <v>1.0280671296296295</v>
      </c>
      <c r="J25" s="157" t="s">
        <v>117</v>
      </c>
      <c r="K25" s="149"/>
      <c r="L25" s="16"/>
      <c r="M25" s="733">
        <f t="shared" si="0"/>
        <v>110.88</v>
      </c>
      <c r="N25" s="733">
        <f t="shared" si="1"/>
        <v>153.01439999999999</v>
      </c>
      <c r="O25" s="680">
        <v>120.24</v>
      </c>
      <c r="P25">
        <v>168.34</v>
      </c>
    </row>
    <row r="26" spans="1:16" ht="15" thickBot="1">
      <c r="A26" s="155" t="s">
        <v>609</v>
      </c>
      <c r="B26" s="4" t="s">
        <v>56</v>
      </c>
      <c r="C26" s="4" t="s">
        <v>88</v>
      </c>
      <c r="D26" s="342" t="s">
        <v>12</v>
      </c>
      <c r="E26" s="463">
        <f>+VLOOKUP(A26,'Summary List'!B:F,5,FALSE)</f>
        <v>19.2</v>
      </c>
      <c r="F26" s="96">
        <v>6</v>
      </c>
      <c r="G26" s="205" t="s">
        <v>113</v>
      </c>
      <c r="H26" s="98" t="s">
        <v>453</v>
      </c>
      <c r="I26" s="219">
        <f>(11*8.5*20)/1728</f>
        <v>1.0821759259259258</v>
      </c>
      <c r="J26" s="157" t="s">
        <v>117</v>
      </c>
      <c r="K26" s="51" t="s">
        <v>682</v>
      </c>
      <c r="L26" s="108"/>
      <c r="M26" s="733">
        <f t="shared" si="0"/>
        <v>115.19999999999999</v>
      </c>
      <c r="N26" s="733">
        <f t="shared" si="1"/>
        <v>158.97599999999997</v>
      </c>
      <c r="O26" s="680">
        <v>125.28</v>
      </c>
      <c r="P26">
        <v>175.39</v>
      </c>
    </row>
    <row r="27" spans="1:16" ht="18" thickBot="1">
      <c r="A27" s="1056" t="s">
        <v>59</v>
      </c>
      <c r="B27" s="959"/>
      <c r="C27" s="959"/>
      <c r="D27" s="959"/>
      <c r="E27" s="959"/>
      <c r="F27" s="959"/>
      <c r="G27" s="959"/>
      <c r="H27" s="959"/>
      <c r="I27" s="959"/>
      <c r="J27" s="1057"/>
      <c r="K27" s="149"/>
      <c r="L27" s="16"/>
      <c r="M27" s="681"/>
      <c r="N27" s="681"/>
      <c r="O27" s="680"/>
    </row>
    <row r="28" spans="1:16" s="3" customFormat="1" ht="15" thickBot="1">
      <c r="A28" s="40" t="s">
        <v>1</v>
      </c>
      <c r="B28" s="42" t="s">
        <v>0</v>
      </c>
      <c r="C28" s="40" t="s">
        <v>48</v>
      </c>
      <c r="D28" s="40" t="s">
        <v>57</v>
      </c>
      <c r="E28" s="40" t="s">
        <v>16</v>
      </c>
      <c r="F28" s="90" t="s">
        <v>15</v>
      </c>
      <c r="G28" s="46" t="s">
        <v>17</v>
      </c>
      <c r="H28" s="44" t="s">
        <v>18</v>
      </c>
      <c r="I28" s="44" t="s">
        <v>31</v>
      </c>
      <c r="J28" s="44" t="s">
        <v>116</v>
      </c>
      <c r="K28" s="341" t="s">
        <v>680</v>
      </c>
      <c r="L28" s="16"/>
      <c r="M28" s="725"/>
      <c r="N28" s="725"/>
      <c r="O28" s="756"/>
    </row>
    <row r="29" spans="1:16">
      <c r="A29" s="165" t="s">
        <v>608</v>
      </c>
      <c r="B29" s="56" t="s">
        <v>71</v>
      </c>
      <c r="C29" s="56" t="s">
        <v>89</v>
      </c>
      <c r="D29" s="56" t="s">
        <v>267</v>
      </c>
      <c r="E29" s="463">
        <f>+VLOOKUP(A29,'Summary List'!B:F,5,FALSE)</f>
        <v>39.6</v>
      </c>
      <c r="F29" s="92">
        <v>2</v>
      </c>
      <c r="G29" s="201" t="s">
        <v>112</v>
      </c>
      <c r="H29" s="94" t="s">
        <v>454</v>
      </c>
      <c r="I29" s="385">
        <f>(11*9.5*17)/1728</f>
        <v>1.0280671296296295</v>
      </c>
      <c r="J29" s="355" t="s">
        <v>118</v>
      </c>
      <c r="K29" s="149"/>
      <c r="L29" s="16"/>
      <c r="M29" s="733">
        <f t="shared" ref="M29" si="2">E29*F29</f>
        <v>79.2</v>
      </c>
      <c r="N29" s="733">
        <f t="shared" ref="N29:N63" si="3">M29*1.38</f>
        <v>109.29599999999999</v>
      </c>
      <c r="O29" s="680">
        <v>86.16</v>
      </c>
      <c r="P29">
        <v>120.62</v>
      </c>
    </row>
    <row r="30" spans="1:16">
      <c r="A30" s="155" t="s">
        <v>607</v>
      </c>
      <c r="B30" s="4" t="s">
        <v>72</v>
      </c>
      <c r="C30" s="4" t="s">
        <v>90</v>
      </c>
      <c r="D30" s="4" t="s">
        <v>267</v>
      </c>
      <c r="E30" s="463">
        <f>+VLOOKUP(A30,'Summary List'!B:F,5,FALSE)</f>
        <v>44.76</v>
      </c>
      <c r="F30" s="96">
        <v>2</v>
      </c>
      <c r="G30" s="205" t="s">
        <v>112</v>
      </c>
      <c r="H30" s="98" t="s">
        <v>451</v>
      </c>
      <c r="I30" s="219">
        <f>(11*9.5*17)/1728</f>
        <v>1.0280671296296295</v>
      </c>
      <c r="J30" s="157" t="s">
        <v>118</v>
      </c>
      <c r="K30" s="149"/>
      <c r="L30" s="16"/>
      <c r="M30" s="733">
        <f t="shared" ref="M30:M45" si="4">E30*F30</f>
        <v>89.52</v>
      </c>
      <c r="N30" s="733">
        <f t="shared" si="3"/>
        <v>123.53759999999998</v>
      </c>
      <c r="O30" s="680">
        <v>107.76</v>
      </c>
      <c r="P30">
        <v>150.86000000000001</v>
      </c>
    </row>
    <row r="31" spans="1:16">
      <c r="A31" s="155" t="s">
        <v>606</v>
      </c>
      <c r="B31" s="4" t="s">
        <v>73</v>
      </c>
      <c r="C31" s="4" t="s">
        <v>605</v>
      </c>
      <c r="D31" s="4" t="s">
        <v>267</v>
      </c>
      <c r="E31" s="463">
        <f>+VLOOKUP(A31,'Summary List'!B:F,5,FALSE)</f>
        <v>49.56</v>
      </c>
      <c r="F31" s="96">
        <v>2</v>
      </c>
      <c r="G31" s="205" t="s">
        <v>112</v>
      </c>
      <c r="H31" s="98" t="s">
        <v>452</v>
      </c>
      <c r="I31" s="219">
        <f>(11*9.5*17)/1728</f>
        <v>1.0280671296296295</v>
      </c>
      <c r="J31" s="157" t="s">
        <v>118</v>
      </c>
      <c r="K31" s="149"/>
      <c r="L31" s="16"/>
      <c r="M31" s="733">
        <f t="shared" si="4"/>
        <v>99.12</v>
      </c>
      <c r="N31" s="733">
        <f t="shared" si="3"/>
        <v>136.78559999999999</v>
      </c>
      <c r="O31" s="680">
        <v>107.76</v>
      </c>
      <c r="P31">
        <v>150.86000000000001</v>
      </c>
    </row>
    <row r="32" spans="1:16">
      <c r="A32" s="155" t="s">
        <v>604</v>
      </c>
      <c r="B32" s="4" t="s">
        <v>60</v>
      </c>
      <c r="C32" s="4" t="s">
        <v>91</v>
      </c>
      <c r="D32" s="4" t="s">
        <v>267</v>
      </c>
      <c r="E32" s="463">
        <f>+VLOOKUP(A32,'Summary List'!B:F,5,FALSE)</f>
        <v>61.44</v>
      </c>
      <c r="F32" s="96">
        <v>2</v>
      </c>
      <c r="G32" s="97" t="s">
        <v>123</v>
      </c>
      <c r="H32" s="98" t="s">
        <v>455</v>
      </c>
      <c r="I32" s="219">
        <f>(18.5*16*9)/1728</f>
        <v>1.5416666666666667</v>
      </c>
      <c r="J32" s="157" t="s">
        <v>119</v>
      </c>
      <c r="K32" s="51" t="s">
        <v>682</v>
      </c>
      <c r="L32" s="16"/>
      <c r="M32" s="733">
        <f t="shared" si="4"/>
        <v>122.88</v>
      </c>
      <c r="N32" s="733">
        <f t="shared" si="3"/>
        <v>169.57439999999997</v>
      </c>
      <c r="O32" s="680">
        <v>133.68</v>
      </c>
      <c r="P32">
        <v>187.15</v>
      </c>
    </row>
    <row r="33" spans="1:16">
      <c r="A33" s="155" t="s">
        <v>603</v>
      </c>
      <c r="B33" s="4" t="s">
        <v>61</v>
      </c>
      <c r="C33" s="4" t="s">
        <v>92</v>
      </c>
      <c r="D33" s="4" t="s">
        <v>267</v>
      </c>
      <c r="E33" s="463">
        <f>+VLOOKUP(A33,'Summary List'!B:F,5,FALSE)</f>
        <v>63.84</v>
      </c>
      <c r="F33" s="96">
        <v>2</v>
      </c>
      <c r="G33" s="97" t="s">
        <v>123</v>
      </c>
      <c r="H33" s="98" t="s">
        <v>456</v>
      </c>
      <c r="I33" s="219">
        <f>(18.5*16*9)/1728</f>
        <v>1.5416666666666667</v>
      </c>
      <c r="J33" s="157" t="s">
        <v>119</v>
      </c>
      <c r="K33" s="149"/>
      <c r="L33" s="16"/>
      <c r="M33" s="733">
        <f t="shared" si="4"/>
        <v>127.68</v>
      </c>
      <c r="N33" s="733">
        <f t="shared" si="3"/>
        <v>176.19839999999999</v>
      </c>
      <c r="O33" s="680">
        <v>138.72</v>
      </c>
      <c r="P33">
        <v>194.21</v>
      </c>
    </row>
    <row r="34" spans="1:16">
      <c r="A34" s="155" t="s">
        <v>602</v>
      </c>
      <c r="B34" s="4" t="s">
        <v>62</v>
      </c>
      <c r="C34" s="4" t="s">
        <v>93</v>
      </c>
      <c r="D34" s="4" t="s">
        <v>267</v>
      </c>
      <c r="E34" s="463">
        <f>+VLOOKUP(A34,'Summary List'!B:F,5,FALSE)</f>
        <v>68.040000000000006</v>
      </c>
      <c r="F34" s="96">
        <v>2</v>
      </c>
      <c r="G34" s="97" t="s">
        <v>123</v>
      </c>
      <c r="H34" s="98" t="s">
        <v>457</v>
      </c>
      <c r="I34" s="219">
        <f>(18.5*16*9)/1728</f>
        <v>1.5416666666666667</v>
      </c>
      <c r="J34" s="157" t="s">
        <v>119</v>
      </c>
      <c r="K34" s="51" t="s">
        <v>682</v>
      </c>
      <c r="L34" s="16"/>
      <c r="M34" s="733">
        <f t="shared" si="4"/>
        <v>136.08000000000001</v>
      </c>
      <c r="N34" s="733">
        <f t="shared" si="3"/>
        <v>187.79040000000001</v>
      </c>
      <c r="O34" s="680">
        <v>147.84</v>
      </c>
      <c r="P34">
        <v>206.98</v>
      </c>
    </row>
    <row r="35" spans="1:16">
      <c r="A35" s="155" t="s">
        <v>601</v>
      </c>
      <c r="B35" s="4" t="s">
        <v>63</v>
      </c>
      <c r="C35" s="4" t="s">
        <v>94</v>
      </c>
      <c r="D35" s="4" t="s">
        <v>268</v>
      </c>
      <c r="E35" s="463">
        <f>+VLOOKUP(A35,'Summary List'!B:F,5,FALSE)</f>
        <v>71.400000000000006</v>
      </c>
      <c r="F35" s="96">
        <v>2</v>
      </c>
      <c r="G35" s="97" t="s">
        <v>124</v>
      </c>
      <c r="H35" s="98" t="s">
        <v>458</v>
      </c>
      <c r="I35" s="219">
        <f>(18.5*15*12.25)/1728</f>
        <v>1.9672309027777777</v>
      </c>
      <c r="J35" s="157" t="s">
        <v>120</v>
      </c>
      <c r="K35" s="51" t="s">
        <v>682</v>
      </c>
      <c r="L35" s="16"/>
      <c r="M35" s="733">
        <f t="shared" si="4"/>
        <v>142.80000000000001</v>
      </c>
      <c r="N35" s="733">
        <f t="shared" si="3"/>
        <v>197.06399999999999</v>
      </c>
      <c r="O35" s="680">
        <v>155.28</v>
      </c>
      <c r="P35">
        <v>217.39</v>
      </c>
    </row>
    <row r="36" spans="1:16">
      <c r="A36" s="155" t="s">
        <v>600</v>
      </c>
      <c r="B36" s="4" t="s">
        <v>64</v>
      </c>
      <c r="C36" s="4" t="s">
        <v>95</v>
      </c>
      <c r="D36" s="4" t="s">
        <v>268</v>
      </c>
      <c r="E36" s="463">
        <f>+VLOOKUP(A36,'Summary List'!B:F,5,FALSE)</f>
        <v>74.16</v>
      </c>
      <c r="F36" s="96">
        <v>2</v>
      </c>
      <c r="G36" s="97" t="s">
        <v>124</v>
      </c>
      <c r="H36" s="98" t="s">
        <v>459</v>
      </c>
      <c r="I36" s="219">
        <f>(18.5*15*12.25)/1728</f>
        <v>1.9672309027777777</v>
      </c>
      <c r="J36" s="157" t="s">
        <v>120</v>
      </c>
      <c r="K36" s="51" t="s">
        <v>682</v>
      </c>
      <c r="L36" s="16"/>
      <c r="M36" s="733">
        <f t="shared" si="4"/>
        <v>148.32</v>
      </c>
      <c r="N36" s="733">
        <f t="shared" si="3"/>
        <v>204.68159999999997</v>
      </c>
      <c r="O36" s="680">
        <v>161.28</v>
      </c>
      <c r="P36">
        <v>225.79</v>
      </c>
    </row>
    <row r="37" spans="1:16">
      <c r="A37" s="155" t="s">
        <v>599</v>
      </c>
      <c r="B37" s="4" t="s">
        <v>65</v>
      </c>
      <c r="C37" s="4" t="s">
        <v>96</v>
      </c>
      <c r="D37" s="4" t="s">
        <v>268</v>
      </c>
      <c r="E37" s="463">
        <f>+VLOOKUP(A37,'Summary List'!B:F,5,FALSE)</f>
        <v>78.959999999999994</v>
      </c>
      <c r="F37" s="96">
        <v>2</v>
      </c>
      <c r="G37" s="97" t="s">
        <v>124</v>
      </c>
      <c r="H37" s="98" t="s">
        <v>598</v>
      </c>
      <c r="I37" s="219">
        <f>(18.5*15*12.25)/1728</f>
        <v>1.9672309027777777</v>
      </c>
      <c r="J37" s="157" t="s">
        <v>120</v>
      </c>
      <c r="K37" s="149"/>
      <c r="L37" s="16"/>
      <c r="M37" s="733">
        <f t="shared" si="4"/>
        <v>157.91999999999999</v>
      </c>
      <c r="N37" s="733">
        <f t="shared" si="3"/>
        <v>217.92959999999997</v>
      </c>
      <c r="O37" s="680">
        <v>171.6</v>
      </c>
      <c r="P37">
        <v>240.24</v>
      </c>
    </row>
    <row r="38" spans="1:16">
      <c r="A38" s="155" t="s">
        <v>597</v>
      </c>
      <c r="B38" s="4" t="s">
        <v>66</v>
      </c>
      <c r="C38" s="4" t="s">
        <v>596</v>
      </c>
      <c r="D38" s="4" t="s">
        <v>268</v>
      </c>
      <c r="E38" s="463">
        <f>+VLOOKUP(A38,'Summary List'!B:F,5,FALSE)</f>
        <v>82.32</v>
      </c>
      <c r="F38" s="96">
        <v>2</v>
      </c>
      <c r="G38" s="97" t="s">
        <v>125</v>
      </c>
      <c r="H38" s="98" t="s">
        <v>460</v>
      </c>
      <c r="I38" s="219">
        <f>(18.5*16*14.5)/1728</f>
        <v>2.4837962962962963</v>
      </c>
      <c r="J38" s="157" t="s">
        <v>121</v>
      </c>
      <c r="K38" s="149"/>
      <c r="L38" s="16"/>
      <c r="M38" s="733">
        <f t="shared" si="4"/>
        <v>164.64</v>
      </c>
      <c r="N38" s="733">
        <f t="shared" si="3"/>
        <v>227.20319999999995</v>
      </c>
      <c r="O38" s="680">
        <v>179.04</v>
      </c>
      <c r="P38">
        <v>250.66</v>
      </c>
    </row>
    <row r="39" spans="1:16">
      <c r="A39" s="155" t="s">
        <v>595</v>
      </c>
      <c r="B39" s="4" t="s">
        <v>55</v>
      </c>
      <c r="C39" s="4" t="s">
        <v>97</v>
      </c>
      <c r="D39" s="4" t="s">
        <v>268</v>
      </c>
      <c r="E39" s="463">
        <f>+VLOOKUP(A39,'Summary List'!B:F,5,FALSE)</f>
        <v>82.68</v>
      </c>
      <c r="F39" s="96">
        <v>2</v>
      </c>
      <c r="G39" s="97" t="s">
        <v>125</v>
      </c>
      <c r="H39" s="98" t="s">
        <v>460</v>
      </c>
      <c r="I39" s="219">
        <f>(18.5*16*14.5)/1728</f>
        <v>2.4837962962962963</v>
      </c>
      <c r="J39" s="157" t="s">
        <v>121</v>
      </c>
      <c r="K39" s="51" t="s">
        <v>682</v>
      </c>
      <c r="L39" s="16"/>
      <c r="M39" s="733">
        <f t="shared" si="4"/>
        <v>165.36</v>
      </c>
      <c r="N39" s="733">
        <f t="shared" si="3"/>
        <v>228.1968</v>
      </c>
      <c r="O39" s="680">
        <v>179.76</v>
      </c>
      <c r="P39">
        <v>251.66</v>
      </c>
    </row>
    <row r="40" spans="1:16">
      <c r="A40" s="155" t="s">
        <v>594</v>
      </c>
      <c r="B40" s="4" t="s">
        <v>67</v>
      </c>
      <c r="C40" s="4" t="s">
        <v>98</v>
      </c>
      <c r="D40" s="4" t="s">
        <v>268</v>
      </c>
      <c r="E40" s="463">
        <f>+VLOOKUP(A40,'Summary List'!B:F,5,FALSE)</f>
        <v>86.4</v>
      </c>
      <c r="F40" s="96">
        <v>2</v>
      </c>
      <c r="G40" s="97" t="s">
        <v>125</v>
      </c>
      <c r="H40" s="98" t="s">
        <v>461</v>
      </c>
      <c r="I40" s="219">
        <f>(18.5*16*14.5)/1728</f>
        <v>2.4837962962962963</v>
      </c>
      <c r="J40" s="157" t="s">
        <v>121</v>
      </c>
      <c r="K40" s="149"/>
      <c r="L40" s="16"/>
      <c r="M40" s="733">
        <f t="shared" si="4"/>
        <v>172.8</v>
      </c>
      <c r="N40" s="733">
        <f t="shared" si="3"/>
        <v>238.464</v>
      </c>
      <c r="O40" s="680">
        <v>187.92</v>
      </c>
      <c r="P40">
        <v>263.08999999999997</v>
      </c>
    </row>
    <row r="41" spans="1:16">
      <c r="A41" s="155" t="s">
        <v>593</v>
      </c>
      <c r="B41" s="4" t="s">
        <v>68</v>
      </c>
      <c r="C41" s="4" t="s">
        <v>99</v>
      </c>
      <c r="D41" s="4" t="s">
        <v>268</v>
      </c>
      <c r="E41" s="463">
        <f>+VLOOKUP(A41,'Summary List'!B:F,5,FALSE)</f>
        <v>90.24</v>
      </c>
      <c r="F41" s="96">
        <v>2</v>
      </c>
      <c r="G41" s="97" t="s">
        <v>34</v>
      </c>
      <c r="H41" s="98" t="s">
        <v>462</v>
      </c>
      <c r="I41" s="219">
        <f>(18.5*16*15.5)/1728</f>
        <v>2.6550925925925926</v>
      </c>
      <c r="J41" s="157" t="s">
        <v>121</v>
      </c>
      <c r="K41" s="149"/>
      <c r="L41" s="16"/>
      <c r="M41" s="733">
        <f t="shared" si="4"/>
        <v>180.48</v>
      </c>
      <c r="N41" s="733">
        <f t="shared" si="3"/>
        <v>249.06239999999997</v>
      </c>
      <c r="O41" s="680">
        <v>196.08</v>
      </c>
      <c r="P41">
        <v>274.51</v>
      </c>
    </row>
    <row r="42" spans="1:16">
      <c r="A42" s="155" t="s">
        <v>592</v>
      </c>
      <c r="B42" s="4" t="s">
        <v>56</v>
      </c>
      <c r="C42" s="4" t="s">
        <v>100</v>
      </c>
      <c r="D42" s="4" t="s">
        <v>268</v>
      </c>
      <c r="E42" s="463">
        <f>+VLOOKUP(A42,'Summary List'!B:F,5,FALSE)</f>
        <v>99.6</v>
      </c>
      <c r="F42" s="96">
        <v>2</v>
      </c>
      <c r="G42" s="97" t="s">
        <v>34</v>
      </c>
      <c r="H42" s="98" t="s">
        <v>463</v>
      </c>
      <c r="I42" s="219">
        <f>(18.5*16*15.5)/1728</f>
        <v>2.6550925925925926</v>
      </c>
      <c r="J42" s="157" t="s">
        <v>121</v>
      </c>
      <c r="K42" s="51" t="s">
        <v>682</v>
      </c>
      <c r="L42" s="16"/>
      <c r="M42" s="733">
        <f t="shared" si="4"/>
        <v>199.2</v>
      </c>
      <c r="N42" s="733">
        <f t="shared" si="3"/>
        <v>274.89599999999996</v>
      </c>
      <c r="O42" s="680">
        <v>216.48</v>
      </c>
      <c r="P42">
        <v>303.07</v>
      </c>
    </row>
    <row r="43" spans="1:16">
      <c r="A43" s="155" t="s">
        <v>591</v>
      </c>
      <c r="B43" s="4" t="s">
        <v>69</v>
      </c>
      <c r="C43" s="4" t="s">
        <v>101</v>
      </c>
      <c r="D43" s="4" t="s">
        <v>268</v>
      </c>
      <c r="E43" s="463">
        <f>+VLOOKUP(A43,'Summary List'!B:F,5,FALSE)</f>
        <v>104.16</v>
      </c>
      <c r="F43" s="96">
        <v>2</v>
      </c>
      <c r="G43" s="97" t="s">
        <v>34</v>
      </c>
      <c r="H43" s="98" t="s">
        <v>464</v>
      </c>
      <c r="I43" s="219">
        <f>(18.5*16*15.5)/1728</f>
        <v>2.6550925925925926</v>
      </c>
      <c r="J43" s="157" t="s">
        <v>121</v>
      </c>
      <c r="K43" s="149"/>
      <c r="L43" s="16"/>
      <c r="M43" s="733">
        <f t="shared" si="4"/>
        <v>208.32</v>
      </c>
      <c r="N43" s="733">
        <f t="shared" si="3"/>
        <v>287.48159999999996</v>
      </c>
      <c r="O43" s="680">
        <v>226.32</v>
      </c>
      <c r="P43">
        <v>316.85000000000002</v>
      </c>
    </row>
    <row r="44" spans="1:16">
      <c r="A44" s="155" t="s">
        <v>590</v>
      </c>
      <c r="B44" s="4" t="s">
        <v>70</v>
      </c>
      <c r="C44" s="4" t="s">
        <v>102</v>
      </c>
      <c r="D44" s="4" t="s">
        <v>268</v>
      </c>
      <c r="E44" s="463">
        <f>+VLOOKUP(A44,'Summary List'!B:F,5,FALSE)</f>
        <v>108.72</v>
      </c>
      <c r="F44" s="96">
        <v>2</v>
      </c>
      <c r="G44" s="97" t="s">
        <v>34</v>
      </c>
      <c r="H44" s="98" t="s">
        <v>465</v>
      </c>
      <c r="I44" s="219">
        <f>(18.5*16*15.5)/1728</f>
        <v>2.6550925925925926</v>
      </c>
      <c r="J44" s="157" t="s">
        <v>121</v>
      </c>
      <c r="K44" s="149"/>
      <c r="L44" s="16"/>
      <c r="M44" s="733">
        <f t="shared" si="4"/>
        <v>217.44</v>
      </c>
      <c r="N44" s="733">
        <f t="shared" si="3"/>
        <v>300.06719999999996</v>
      </c>
      <c r="O44" s="680">
        <v>236.4</v>
      </c>
      <c r="P44">
        <v>330.96</v>
      </c>
    </row>
    <row r="45" spans="1:16" ht="15" thickBot="1">
      <c r="A45" s="155" t="s">
        <v>589</v>
      </c>
      <c r="B45" s="4" t="s">
        <v>703</v>
      </c>
      <c r="C45" s="4" t="s">
        <v>588</v>
      </c>
      <c r="D45" s="4" t="s">
        <v>268</v>
      </c>
      <c r="E45" s="463">
        <f>+VLOOKUP(A45,'Summary List'!B:F,5,FALSE)</f>
        <v>113.28</v>
      </c>
      <c r="F45" s="96">
        <v>2</v>
      </c>
      <c r="G45" s="97" t="s">
        <v>126</v>
      </c>
      <c r="H45" s="98" t="s">
        <v>466</v>
      </c>
      <c r="I45" s="219">
        <f>(18.5*16*18)/1728</f>
        <v>3.0833333333333335</v>
      </c>
      <c r="J45" s="157" t="s">
        <v>121</v>
      </c>
      <c r="K45" s="149"/>
      <c r="L45" s="108"/>
      <c r="M45" s="733">
        <f t="shared" si="4"/>
        <v>226.56</v>
      </c>
      <c r="N45" s="733">
        <f t="shared" si="3"/>
        <v>312.65279999999996</v>
      </c>
      <c r="O45" s="680">
        <v>246.24</v>
      </c>
      <c r="P45">
        <v>344.74</v>
      </c>
    </row>
    <row r="46" spans="1:16" ht="17.149999999999999" customHeight="1" thickBot="1">
      <c r="A46" s="1056" t="s">
        <v>74</v>
      </c>
      <c r="B46" s="959"/>
      <c r="C46" s="959"/>
      <c r="D46" s="959"/>
      <c r="E46" s="959"/>
      <c r="F46" s="959"/>
      <c r="G46" s="959"/>
      <c r="H46" s="959"/>
      <c r="I46" s="959"/>
      <c r="J46" s="1057"/>
      <c r="K46" s="149"/>
      <c r="L46" s="16"/>
      <c r="M46" s="681"/>
      <c r="N46" s="681"/>
      <c r="O46" s="680"/>
    </row>
    <row r="47" spans="1:16" s="3" customFormat="1" ht="15" thickBot="1">
      <c r="A47" s="40" t="s">
        <v>1</v>
      </c>
      <c r="B47" s="42" t="s">
        <v>0</v>
      </c>
      <c r="C47" s="89" t="s">
        <v>48</v>
      </c>
      <c r="D47" s="89" t="s">
        <v>81</v>
      </c>
      <c r="E47" s="89" t="s">
        <v>16</v>
      </c>
      <c r="F47" s="40" t="s">
        <v>15</v>
      </c>
      <c r="G47" s="45" t="s">
        <v>17</v>
      </c>
      <c r="H47" s="43" t="s">
        <v>18</v>
      </c>
      <c r="I47" s="43" t="s">
        <v>31</v>
      </c>
      <c r="J47" s="44" t="s">
        <v>116</v>
      </c>
      <c r="K47" s="341" t="s">
        <v>680</v>
      </c>
      <c r="L47" s="16"/>
      <c r="M47" s="725"/>
      <c r="N47" s="725"/>
      <c r="O47" s="756"/>
    </row>
    <row r="48" spans="1:16">
      <c r="A48" s="141" t="s">
        <v>587</v>
      </c>
      <c r="B48" s="55" t="s">
        <v>586</v>
      </c>
      <c r="C48" s="55" t="s">
        <v>105</v>
      </c>
      <c r="D48" s="55" t="s">
        <v>82</v>
      </c>
      <c r="E48" s="538">
        <f>+VLOOKUP(A48,'Summary List'!B:F,5,FALSE)</f>
        <v>54.84</v>
      </c>
      <c r="F48" s="359">
        <v>2</v>
      </c>
      <c r="G48" s="393" t="s">
        <v>124</v>
      </c>
      <c r="H48" s="395" t="s">
        <v>467</v>
      </c>
      <c r="I48" s="385">
        <f t="shared" ref="I48:I54" si="5">(18.5*15*12.25)/1728</f>
        <v>1.9672309027777777</v>
      </c>
      <c r="J48" s="362" t="s">
        <v>120</v>
      </c>
      <c r="K48" s="51" t="s">
        <v>682</v>
      </c>
      <c r="L48" s="16"/>
      <c r="M48" s="733">
        <f t="shared" ref="M48" si="6">E48*F48</f>
        <v>109.68</v>
      </c>
      <c r="N48" s="733">
        <f t="shared" si="3"/>
        <v>151.35839999999999</v>
      </c>
      <c r="O48" s="680">
        <v>119.28</v>
      </c>
      <c r="P48">
        <v>166.99</v>
      </c>
    </row>
    <row r="49" spans="1:16">
      <c r="A49" s="155" t="s">
        <v>585</v>
      </c>
      <c r="B49" s="4" t="s">
        <v>620</v>
      </c>
      <c r="C49" s="4" t="s">
        <v>106</v>
      </c>
      <c r="D49" s="4" t="s">
        <v>82</v>
      </c>
      <c r="E49" s="463">
        <f>+VLOOKUP(A49,'Summary List'!B:F,5,FALSE)</f>
        <v>57.12</v>
      </c>
      <c r="F49" s="96">
        <v>2</v>
      </c>
      <c r="G49" s="97" t="s">
        <v>124</v>
      </c>
      <c r="H49" s="98" t="s">
        <v>467</v>
      </c>
      <c r="I49" s="219">
        <f t="shared" si="5"/>
        <v>1.9672309027777777</v>
      </c>
      <c r="J49" s="157" t="s">
        <v>120</v>
      </c>
      <c r="K49" s="149"/>
      <c r="L49" s="16"/>
      <c r="M49" s="733">
        <f t="shared" ref="M49:M63" si="7">E49*F49</f>
        <v>114.24</v>
      </c>
      <c r="N49" s="733">
        <f t="shared" si="3"/>
        <v>157.65119999999999</v>
      </c>
      <c r="O49" s="680">
        <v>124.08</v>
      </c>
      <c r="P49">
        <v>173.71</v>
      </c>
    </row>
    <row r="50" spans="1:16">
      <c r="A50" s="155" t="s">
        <v>584</v>
      </c>
      <c r="B50" s="4" t="s">
        <v>80</v>
      </c>
      <c r="C50" s="4" t="s">
        <v>583</v>
      </c>
      <c r="D50" s="4" t="s">
        <v>82</v>
      </c>
      <c r="E50" s="463">
        <f>+VLOOKUP(A50,'Summary List'!B:F,5,FALSE)</f>
        <v>59.28</v>
      </c>
      <c r="F50" s="96">
        <v>2</v>
      </c>
      <c r="G50" s="97" t="s">
        <v>124</v>
      </c>
      <c r="H50" s="98" t="s">
        <v>452</v>
      </c>
      <c r="I50" s="219">
        <f t="shared" si="5"/>
        <v>1.9672309027777777</v>
      </c>
      <c r="J50" s="157" t="s">
        <v>120</v>
      </c>
      <c r="K50" s="149"/>
      <c r="L50" s="16"/>
      <c r="M50" s="733">
        <f t="shared" si="7"/>
        <v>118.56</v>
      </c>
      <c r="N50" s="733">
        <f t="shared" si="3"/>
        <v>163.61279999999999</v>
      </c>
      <c r="O50" s="680">
        <v>128.88</v>
      </c>
      <c r="P50">
        <v>180.43</v>
      </c>
    </row>
    <row r="51" spans="1:16">
      <c r="A51" s="155" t="s">
        <v>582</v>
      </c>
      <c r="B51" s="4" t="s">
        <v>75</v>
      </c>
      <c r="C51" s="4" t="s">
        <v>103</v>
      </c>
      <c r="D51" s="4" t="s">
        <v>82</v>
      </c>
      <c r="E51" s="463">
        <f>+VLOOKUP(A51,'Summary List'!B:F,5,FALSE)</f>
        <v>61.32</v>
      </c>
      <c r="F51" s="96">
        <v>2</v>
      </c>
      <c r="G51" s="97" t="s">
        <v>124</v>
      </c>
      <c r="H51" s="98" t="s">
        <v>467</v>
      </c>
      <c r="I51" s="219">
        <f t="shared" si="5"/>
        <v>1.9672309027777777</v>
      </c>
      <c r="J51" s="157" t="s">
        <v>120</v>
      </c>
      <c r="K51" s="51" t="s">
        <v>682</v>
      </c>
      <c r="L51" s="16"/>
      <c r="M51" s="733">
        <f t="shared" si="7"/>
        <v>122.64</v>
      </c>
      <c r="N51" s="733">
        <f t="shared" si="3"/>
        <v>169.2432</v>
      </c>
      <c r="O51" s="680">
        <v>133.19999999999999</v>
      </c>
      <c r="P51">
        <v>186.48</v>
      </c>
    </row>
    <row r="52" spans="1:16">
      <c r="A52" s="155" t="s">
        <v>581</v>
      </c>
      <c r="B52" s="4" t="s">
        <v>76</v>
      </c>
      <c r="C52" s="4" t="s">
        <v>104</v>
      </c>
      <c r="D52" s="4" t="s">
        <v>82</v>
      </c>
      <c r="E52" s="463">
        <f>+VLOOKUP(A52,'Summary List'!B:F,5,FALSE)</f>
        <v>64.44</v>
      </c>
      <c r="F52" s="96">
        <v>2</v>
      </c>
      <c r="G52" s="97" t="s">
        <v>124</v>
      </c>
      <c r="H52" s="98" t="s">
        <v>452</v>
      </c>
      <c r="I52" s="219">
        <f t="shared" si="5"/>
        <v>1.9672309027777777</v>
      </c>
      <c r="J52" s="157" t="s">
        <v>120</v>
      </c>
      <c r="K52" s="51" t="s">
        <v>682</v>
      </c>
      <c r="L52" s="16"/>
      <c r="M52" s="733">
        <f t="shared" si="7"/>
        <v>128.88</v>
      </c>
      <c r="N52" s="733">
        <f t="shared" si="3"/>
        <v>177.85439999999997</v>
      </c>
      <c r="O52" s="680">
        <v>140.16</v>
      </c>
      <c r="P52">
        <v>196.22</v>
      </c>
    </row>
    <row r="53" spans="1:16">
      <c r="A53" s="155" t="s">
        <v>580</v>
      </c>
      <c r="B53" s="4" t="s">
        <v>63</v>
      </c>
      <c r="C53" s="4" t="s">
        <v>107</v>
      </c>
      <c r="D53" s="4" t="s">
        <v>82</v>
      </c>
      <c r="E53" s="463">
        <f>+VLOOKUP(A53,'Summary List'!B:F,5,FALSE)</f>
        <v>66.959999999999994</v>
      </c>
      <c r="F53" s="96">
        <v>2</v>
      </c>
      <c r="G53" s="97" t="s">
        <v>124</v>
      </c>
      <c r="H53" s="98" t="s">
        <v>468</v>
      </c>
      <c r="I53" s="219">
        <f t="shared" si="5"/>
        <v>1.9672309027777777</v>
      </c>
      <c r="J53" s="157" t="s">
        <v>120</v>
      </c>
      <c r="K53" s="51" t="s">
        <v>682</v>
      </c>
      <c r="L53" s="16"/>
      <c r="M53" s="733">
        <f t="shared" si="7"/>
        <v>133.91999999999999</v>
      </c>
      <c r="N53" s="733">
        <f t="shared" si="3"/>
        <v>184.80959999999996</v>
      </c>
      <c r="O53" s="680">
        <v>145.44</v>
      </c>
      <c r="P53">
        <v>203.62</v>
      </c>
    </row>
    <row r="54" spans="1:16">
      <c r="A54" s="155" t="s">
        <v>579</v>
      </c>
      <c r="B54" s="4" t="s">
        <v>64</v>
      </c>
      <c r="C54" s="4" t="s">
        <v>108</v>
      </c>
      <c r="D54" s="4" t="s">
        <v>82</v>
      </c>
      <c r="E54" s="463">
        <f>+VLOOKUP(A54,'Summary List'!B:F,5,FALSE)</f>
        <v>70.44</v>
      </c>
      <c r="F54" s="96">
        <v>2</v>
      </c>
      <c r="G54" s="97" t="s">
        <v>124</v>
      </c>
      <c r="H54" s="98" t="s">
        <v>469</v>
      </c>
      <c r="I54" s="219">
        <f t="shared" si="5"/>
        <v>1.9672309027777777</v>
      </c>
      <c r="J54" s="157" t="s">
        <v>120</v>
      </c>
      <c r="K54" s="51" t="s">
        <v>682</v>
      </c>
      <c r="L54" s="16"/>
      <c r="M54" s="733">
        <f t="shared" si="7"/>
        <v>140.88</v>
      </c>
      <c r="N54" s="733">
        <f t="shared" si="3"/>
        <v>194.41439999999997</v>
      </c>
      <c r="O54" s="680">
        <v>153.12</v>
      </c>
      <c r="P54">
        <v>214.37</v>
      </c>
    </row>
    <row r="55" spans="1:16">
      <c r="A55" s="155" t="s">
        <v>578</v>
      </c>
      <c r="B55" s="4" t="s">
        <v>55</v>
      </c>
      <c r="C55" s="4" t="s">
        <v>109</v>
      </c>
      <c r="D55" s="4" t="s">
        <v>82</v>
      </c>
      <c r="E55" s="463">
        <f>+VLOOKUP(A55,'Summary List'!B:F,5,FALSE)</f>
        <v>80.52</v>
      </c>
      <c r="F55" s="96">
        <v>2</v>
      </c>
      <c r="G55" s="97" t="s">
        <v>125</v>
      </c>
      <c r="H55" s="98" t="s">
        <v>455</v>
      </c>
      <c r="I55" s="219">
        <f>(18.5*16*14.5)/1728</f>
        <v>2.4837962962962963</v>
      </c>
      <c r="J55" s="157" t="s">
        <v>121</v>
      </c>
      <c r="K55" s="51" t="s">
        <v>682</v>
      </c>
      <c r="L55" s="16"/>
      <c r="M55" s="733">
        <f t="shared" si="7"/>
        <v>161.04</v>
      </c>
      <c r="N55" s="733">
        <f t="shared" si="3"/>
        <v>222.23519999999996</v>
      </c>
      <c r="O55" s="680">
        <v>174.96</v>
      </c>
      <c r="P55">
        <v>244.94</v>
      </c>
    </row>
    <row r="56" spans="1:16">
      <c r="A56" s="155" t="s">
        <v>577</v>
      </c>
      <c r="B56" s="4" t="s">
        <v>56</v>
      </c>
      <c r="C56" s="4" t="s">
        <v>110</v>
      </c>
      <c r="D56" s="4" t="s">
        <v>82</v>
      </c>
      <c r="E56" s="463">
        <f>+VLOOKUP(A56,'Summary List'!B:F,5,FALSE)</f>
        <v>94.92</v>
      </c>
      <c r="F56" s="96">
        <v>2</v>
      </c>
      <c r="G56" s="97" t="s">
        <v>34</v>
      </c>
      <c r="H56" s="98" t="s">
        <v>470</v>
      </c>
      <c r="I56" s="219">
        <f>(18.5*16*15.5)/1728</f>
        <v>2.6550925925925926</v>
      </c>
      <c r="J56" s="157" t="s">
        <v>121</v>
      </c>
      <c r="K56" s="51" t="s">
        <v>682</v>
      </c>
      <c r="L56" s="16"/>
      <c r="M56" s="733">
        <f t="shared" si="7"/>
        <v>189.84</v>
      </c>
      <c r="N56" s="733">
        <f t="shared" si="3"/>
        <v>261.97919999999999</v>
      </c>
      <c r="O56" s="680">
        <v>206.4</v>
      </c>
      <c r="P56">
        <v>288.95999999999998</v>
      </c>
    </row>
    <row r="57" spans="1:16">
      <c r="A57" s="155" t="s">
        <v>576</v>
      </c>
      <c r="B57" s="4" t="s">
        <v>76</v>
      </c>
      <c r="C57" s="4" t="s">
        <v>104</v>
      </c>
      <c r="D57" s="4" t="s">
        <v>83</v>
      </c>
      <c r="E57" s="463">
        <f>+VLOOKUP(A57,'Summary List'!B:F,5,FALSE)</f>
        <v>68.64</v>
      </c>
      <c r="F57" s="96">
        <v>2</v>
      </c>
      <c r="G57" s="97" t="s">
        <v>124</v>
      </c>
      <c r="H57" s="98" t="s">
        <v>468</v>
      </c>
      <c r="I57" s="219">
        <f>(18.5*15*12.25)/1728</f>
        <v>1.9672309027777777</v>
      </c>
      <c r="J57" s="156" t="s">
        <v>120</v>
      </c>
      <c r="K57" s="51" t="s">
        <v>682</v>
      </c>
      <c r="L57" s="16"/>
      <c r="M57" s="733">
        <f t="shared" si="7"/>
        <v>137.28</v>
      </c>
      <c r="N57" s="733">
        <f t="shared" si="3"/>
        <v>189.44639999999998</v>
      </c>
      <c r="O57" s="680">
        <v>149.28</v>
      </c>
      <c r="P57">
        <v>208.99</v>
      </c>
    </row>
    <row r="58" spans="1:16">
      <c r="A58" s="155" t="s">
        <v>575</v>
      </c>
      <c r="B58" s="4" t="s">
        <v>64</v>
      </c>
      <c r="C58" s="4" t="s">
        <v>108</v>
      </c>
      <c r="D58" s="4" t="s">
        <v>83</v>
      </c>
      <c r="E58" s="463">
        <f>+VLOOKUP(A58,'Summary List'!B:F,5,FALSE)</f>
        <v>73.92</v>
      </c>
      <c r="F58" s="96">
        <v>2</v>
      </c>
      <c r="G58" s="97" t="s">
        <v>125</v>
      </c>
      <c r="H58" s="98" t="s">
        <v>472</v>
      </c>
      <c r="I58" s="219">
        <f>(18.5*16*14.5)/1728</f>
        <v>2.4837962962962963</v>
      </c>
      <c r="J58" s="156" t="s">
        <v>121</v>
      </c>
      <c r="K58" s="51" t="s">
        <v>682</v>
      </c>
      <c r="L58" s="16"/>
      <c r="M58" s="733">
        <f t="shared" si="7"/>
        <v>147.84</v>
      </c>
      <c r="N58" s="733">
        <f t="shared" si="3"/>
        <v>204.01919999999998</v>
      </c>
      <c r="O58" s="680">
        <v>160.80000000000001</v>
      </c>
      <c r="P58">
        <v>225.12</v>
      </c>
    </row>
    <row r="59" spans="1:16">
      <c r="A59" s="155" t="s">
        <v>574</v>
      </c>
      <c r="B59" s="4" t="s">
        <v>55</v>
      </c>
      <c r="C59" s="4" t="s">
        <v>109</v>
      </c>
      <c r="D59" s="4" t="s">
        <v>83</v>
      </c>
      <c r="E59" s="463">
        <f>+VLOOKUP(A59,'Summary List'!B:F,5,FALSE)</f>
        <v>84.6</v>
      </c>
      <c r="F59" s="96">
        <v>2</v>
      </c>
      <c r="G59" s="97" t="s">
        <v>125</v>
      </c>
      <c r="H59" s="98" t="s">
        <v>473</v>
      </c>
      <c r="I59" s="219">
        <f>(18.5*16*14.5)/1728</f>
        <v>2.4837962962962963</v>
      </c>
      <c r="J59" s="156" t="s">
        <v>121</v>
      </c>
      <c r="K59" s="51" t="s">
        <v>682</v>
      </c>
      <c r="L59" s="16"/>
      <c r="M59" s="733">
        <f t="shared" si="7"/>
        <v>169.2</v>
      </c>
      <c r="N59" s="733">
        <f t="shared" si="3"/>
        <v>233.49599999999995</v>
      </c>
      <c r="O59" s="680">
        <v>183.84</v>
      </c>
      <c r="P59">
        <v>257.38</v>
      </c>
    </row>
    <row r="60" spans="1:16">
      <c r="A60" s="155" t="s">
        <v>573</v>
      </c>
      <c r="B60" s="4" t="s">
        <v>56</v>
      </c>
      <c r="C60" s="4" t="s">
        <v>110</v>
      </c>
      <c r="D60" s="4" t="s">
        <v>83</v>
      </c>
      <c r="E60" s="463">
        <f>+VLOOKUP(A60,'Summary List'!B:F,5,FALSE)</f>
        <v>99.72</v>
      </c>
      <c r="F60" s="96">
        <v>2</v>
      </c>
      <c r="G60" s="97" t="s">
        <v>126</v>
      </c>
      <c r="H60" s="98" t="s">
        <v>461</v>
      </c>
      <c r="I60" s="219">
        <f>(18.5*16*18)/1728</f>
        <v>3.0833333333333335</v>
      </c>
      <c r="J60" s="156" t="s">
        <v>121</v>
      </c>
      <c r="K60" s="51" t="s">
        <v>682</v>
      </c>
      <c r="L60" s="16"/>
      <c r="M60" s="733">
        <f t="shared" si="7"/>
        <v>199.44</v>
      </c>
      <c r="N60" s="733">
        <f t="shared" si="3"/>
        <v>275.22719999999998</v>
      </c>
      <c r="O60" s="680">
        <v>216.72</v>
      </c>
      <c r="P60">
        <v>303.41000000000003</v>
      </c>
    </row>
    <row r="61" spans="1:16">
      <c r="A61" s="155" t="s">
        <v>572</v>
      </c>
      <c r="B61" s="4" t="s">
        <v>64</v>
      </c>
      <c r="C61" s="4" t="s">
        <v>108</v>
      </c>
      <c r="D61" s="4" t="s">
        <v>84</v>
      </c>
      <c r="E61" s="463">
        <f>+VLOOKUP(A61,'Summary List'!B:F,5,FALSE)</f>
        <v>80.64</v>
      </c>
      <c r="F61" s="96">
        <v>2</v>
      </c>
      <c r="G61" s="97" t="s">
        <v>125</v>
      </c>
      <c r="H61" s="98" t="s">
        <v>470</v>
      </c>
      <c r="I61" s="219">
        <f>(18.5*16*14.5)/1728</f>
        <v>2.4837962962962963</v>
      </c>
      <c r="J61" s="156" t="s">
        <v>121</v>
      </c>
      <c r="K61" s="149"/>
      <c r="L61" s="16"/>
      <c r="M61" s="733">
        <f t="shared" si="7"/>
        <v>161.28</v>
      </c>
      <c r="N61" s="733">
        <f t="shared" si="3"/>
        <v>222.56639999999999</v>
      </c>
      <c r="O61" s="680">
        <v>175.2</v>
      </c>
      <c r="P61">
        <v>245.28</v>
      </c>
    </row>
    <row r="62" spans="1:16">
      <c r="A62" s="155" t="s">
        <v>571</v>
      </c>
      <c r="B62" s="4" t="s">
        <v>55</v>
      </c>
      <c r="C62" s="4" t="s">
        <v>109</v>
      </c>
      <c r="D62" s="4" t="s">
        <v>84</v>
      </c>
      <c r="E62" s="463">
        <f>+VLOOKUP(A62,'Summary List'!B:F,5,FALSE)</f>
        <v>91.44</v>
      </c>
      <c r="F62" s="96">
        <v>2</v>
      </c>
      <c r="G62" s="97" t="s">
        <v>34</v>
      </c>
      <c r="H62" s="98" t="s">
        <v>471</v>
      </c>
      <c r="I62" s="219">
        <f>(18.5*16*15.5)/1728</f>
        <v>2.6550925925925926</v>
      </c>
      <c r="J62" s="156" t="s">
        <v>121</v>
      </c>
      <c r="K62" s="149"/>
      <c r="L62" s="16"/>
      <c r="M62" s="733">
        <f t="shared" si="7"/>
        <v>182.88</v>
      </c>
      <c r="N62" s="733">
        <f t="shared" si="3"/>
        <v>252.37439999999998</v>
      </c>
      <c r="O62" s="680">
        <v>198.72</v>
      </c>
      <c r="P62">
        <v>278.20999999999998</v>
      </c>
    </row>
    <row r="63" spans="1:16" ht="15" thickBot="1">
      <c r="A63" s="371" t="s">
        <v>570</v>
      </c>
      <c r="B63" s="372" t="s">
        <v>56</v>
      </c>
      <c r="C63" s="372" t="s">
        <v>110</v>
      </c>
      <c r="D63" s="372" t="s">
        <v>84</v>
      </c>
      <c r="E63" s="510">
        <f>+VLOOKUP(A63,'Summary List'!B:F,5,FALSE)</f>
        <v>107.76</v>
      </c>
      <c r="F63" s="373">
        <v>2</v>
      </c>
      <c r="G63" s="374" t="s">
        <v>126</v>
      </c>
      <c r="H63" s="135" t="s">
        <v>475</v>
      </c>
      <c r="I63" s="375">
        <f>(18.5*16*18)/1728</f>
        <v>3.0833333333333335</v>
      </c>
      <c r="J63" s="386" t="s">
        <v>121</v>
      </c>
      <c r="K63" s="149"/>
      <c r="L63" s="16"/>
      <c r="M63" s="733">
        <f t="shared" si="7"/>
        <v>215.52</v>
      </c>
      <c r="N63" s="733">
        <f t="shared" si="3"/>
        <v>297.41759999999999</v>
      </c>
      <c r="O63" s="680">
        <v>234.24</v>
      </c>
      <c r="P63">
        <v>327.94</v>
      </c>
    </row>
    <row r="64" spans="1:16" ht="26.5" thickBot="1">
      <c r="A64" s="1064" t="s">
        <v>114</v>
      </c>
      <c r="B64" s="1065"/>
      <c r="C64" s="1065"/>
      <c r="D64" s="1065"/>
      <c r="E64" s="1065"/>
      <c r="F64" s="1065"/>
      <c r="G64" s="1065"/>
      <c r="H64" s="1065"/>
      <c r="I64" s="1065"/>
      <c r="J64" s="1066"/>
      <c r="K64" s="149"/>
      <c r="L64" s="16"/>
      <c r="M64" s="681"/>
      <c r="N64" s="681"/>
      <c r="O64" s="680"/>
    </row>
    <row r="65" spans="1:16" ht="19" thickBot="1">
      <c r="A65" s="1079" t="s">
        <v>42</v>
      </c>
      <c r="B65" s="1080"/>
      <c r="C65" s="1080"/>
      <c r="D65" s="1080"/>
      <c r="E65" s="1080"/>
      <c r="F65" s="1081"/>
      <c r="G65" s="1076" t="s">
        <v>41</v>
      </c>
      <c r="H65" s="1077"/>
      <c r="I65" s="1078"/>
      <c r="J65" s="151" t="s">
        <v>115</v>
      </c>
      <c r="K65" s="149"/>
      <c r="L65" s="108"/>
      <c r="M65" s="681"/>
      <c r="N65" s="681"/>
      <c r="O65" s="680"/>
    </row>
    <row r="66" spans="1:16" ht="18" thickBot="1">
      <c r="A66" s="1056" t="s">
        <v>53</v>
      </c>
      <c r="B66" s="959"/>
      <c r="C66" s="959"/>
      <c r="D66" s="959"/>
      <c r="E66" s="959"/>
      <c r="F66" s="959"/>
      <c r="G66" s="959"/>
      <c r="H66" s="959"/>
      <c r="I66" s="959"/>
      <c r="J66" s="1057"/>
      <c r="K66" s="149"/>
      <c r="L66" s="16"/>
      <c r="M66" s="681"/>
      <c r="N66" s="681"/>
      <c r="O66" s="680"/>
    </row>
    <row r="67" spans="1:16" s="3" customFormat="1" ht="15" thickBot="1">
      <c r="A67" s="89" t="s">
        <v>1</v>
      </c>
      <c r="B67" s="89" t="s">
        <v>0</v>
      </c>
      <c r="C67" s="89" t="s">
        <v>48</v>
      </c>
      <c r="D67" s="89" t="s">
        <v>57</v>
      </c>
      <c r="E67" s="40" t="s">
        <v>16</v>
      </c>
      <c r="F67" s="42" t="s">
        <v>15</v>
      </c>
      <c r="G67" s="89" t="s">
        <v>17</v>
      </c>
      <c r="H67" s="89" t="s">
        <v>18</v>
      </c>
      <c r="I67" s="40" t="s">
        <v>31</v>
      </c>
      <c r="J67" s="90" t="s">
        <v>116</v>
      </c>
      <c r="K67" s="341" t="s">
        <v>680</v>
      </c>
      <c r="L67" s="16"/>
      <c r="M67" s="725"/>
      <c r="N67" s="725"/>
      <c r="O67" s="756"/>
    </row>
    <row r="68" spans="1:16">
      <c r="A68" s="165" t="s">
        <v>569</v>
      </c>
      <c r="B68" s="56" t="s">
        <v>54</v>
      </c>
      <c r="C68" s="56" t="s">
        <v>86</v>
      </c>
      <c r="D68" s="353" t="s">
        <v>12</v>
      </c>
      <c r="E68" s="463">
        <f>+VLOOKUP(A68,'Summary List'!B:F,5,FALSE)</f>
        <v>17.04</v>
      </c>
      <c r="F68" s="359">
        <v>6</v>
      </c>
      <c r="G68" s="93" t="s">
        <v>112</v>
      </c>
      <c r="H68" s="94" t="s">
        <v>451</v>
      </c>
      <c r="I68" s="354">
        <f>(11*9.5*17)/1728</f>
        <v>1.0280671296296295</v>
      </c>
      <c r="J68" s="355" t="s">
        <v>117</v>
      </c>
      <c r="K68" s="51" t="s">
        <v>682</v>
      </c>
      <c r="L68" s="16"/>
      <c r="M68" s="733">
        <f t="shared" ref="M68:M70" si="8">E68*F68</f>
        <v>102.24</v>
      </c>
      <c r="N68" s="733">
        <f t="shared" ref="N68:N70" si="9">M68*1.38</f>
        <v>141.09119999999999</v>
      </c>
      <c r="O68" s="680">
        <v>110.88</v>
      </c>
      <c r="P68">
        <v>155.22999999999999</v>
      </c>
    </row>
    <row r="69" spans="1:16">
      <c r="A69" s="155" t="s">
        <v>568</v>
      </c>
      <c r="B69" s="4" t="s">
        <v>55</v>
      </c>
      <c r="C69" s="4" t="s">
        <v>87</v>
      </c>
      <c r="D69" s="342" t="s">
        <v>12</v>
      </c>
      <c r="E69" s="463">
        <f>+VLOOKUP(A69,'Summary List'!B:F,5,FALSE)</f>
        <v>20.52</v>
      </c>
      <c r="F69" s="96">
        <v>6</v>
      </c>
      <c r="G69" s="97" t="s">
        <v>112</v>
      </c>
      <c r="H69" s="98" t="s">
        <v>452</v>
      </c>
      <c r="I69" s="219">
        <f>(11*9.5*17)/1728</f>
        <v>1.0280671296296295</v>
      </c>
      <c r="J69" s="157" t="s">
        <v>117</v>
      </c>
      <c r="K69" s="149"/>
      <c r="L69" s="16"/>
      <c r="M69" s="733">
        <f t="shared" si="8"/>
        <v>123.12</v>
      </c>
      <c r="N69" s="733">
        <f t="shared" si="9"/>
        <v>169.90559999999999</v>
      </c>
      <c r="O69" s="680">
        <v>133.91999999999999</v>
      </c>
      <c r="P69">
        <v>187.49</v>
      </c>
    </row>
    <row r="70" spans="1:16" ht="15" thickBot="1">
      <c r="A70" s="155" t="s">
        <v>567</v>
      </c>
      <c r="B70" s="4" t="s">
        <v>56</v>
      </c>
      <c r="C70" s="4" t="s">
        <v>88</v>
      </c>
      <c r="D70" s="342" t="s">
        <v>12</v>
      </c>
      <c r="E70" s="463">
        <f>+VLOOKUP(A70,'Summary List'!B:F,5,FALSE)</f>
        <v>21.36</v>
      </c>
      <c r="F70" s="96">
        <v>6</v>
      </c>
      <c r="G70" s="333" t="s">
        <v>113</v>
      </c>
      <c r="H70" s="98" t="s">
        <v>453</v>
      </c>
      <c r="I70" s="99">
        <f>(11*8.5*20)/1728</f>
        <v>1.0821759259259258</v>
      </c>
      <c r="J70" s="157" t="s">
        <v>117</v>
      </c>
      <c r="K70" s="51" t="s">
        <v>682</v>
      </c>
      <c r="L70" s="108"/>
      <c r="M70" s="733">
        <f t="shared" si="8"/>
        <v>128.16</v>
      </c>
      <c r="N70" s="733">
        <f t="shared" si="9"/>
        <v>176.86079999999998</v>
      </c>
      <c r="O70" s="680">
        <v>139.68</v>
      </c>
      <c r="P70">
        <v>195.55</v>
      </c>
    </row>
    <row r="71" spans="1:16" ht="18" thickBot="1">
      <c r="A71" s="1056" t="s">
        <v>59</v>
      </c>
      <c r="B71" s="959"/>
      <c r="C71" s="959"/>
      <c r="D71" s="959"/>
      <c r="E71" s="959"/>
      <c r="F71" s="959"/>
      <c r="G71" s="959"/>
      <c r="H71" s="959"/>
      <c r="I71" s="959"/>
      <c r="J71" s="1057"/>
      <c r="K71" s="149"/>
      <c r="L71" s="16"/>
      <c r="M71" s="681"/>
      <c r="N71" s="681"/>
      <c r="O71" s="680"/>
    </row>
    <row r="72" spans="1:16" s="3" customFormat="1" ht="15" thickBot="1">
      <c r="A72" s="133" t="s">
        <v>1</v>
      </c>
      <c r="B72" s="22" t="s">
        <v>0</v>
      </c>
      <c r="C72" s="22" t="s">
        <v>48</v>
      </c>
      <c r="D72" s="22" t="s">
        <v>57</v>
      </c>
      <c r="E72" s="22" t="s">
        <v>16</v>
      </c>
      <c r="F72" s="39" t="s">
        <v>15</v>
      </c>
      <c r="G72" s="23" t="s">
        <v>17</v>
      </c>
      <c r="H72" s="22" t="s">
        <v>18</v>
      </c>
      <c r="I72" s="39" t="s">
        <v>31</v>
      </c>
      <c r="J72" s="90" t="s">
        <v>116</v>
      </c>
      <c r="K72" s="341" t="s">
        <v>680</v>
      </c>
      <c r="L72" s="16"/>
      <c r="M72" s="725"/>
      <c r="N72" s="725"/>
      <c r="O72" s="756"/>
    </row>
    <row r="73" spans="1:16">
      <c r="A73" s="165" t="s">
        <v>566</v>
      </c>
      <c r="B73" s="56" t="s">
        <v>60</v>
      </c>
      <c r="C73" s="56" t="s">
        <v>91</v>
      </c>
      <c r="D73" s="56" t="s">
        <v>267</v>
      </c>
      <c r="E73" s="463">
        <f>+VLOOKUP(A73,'Summary List'!B:F,5,FALSE)</f>
        <v>65.400000000000006</v>
      </c>
      <c r="F73" s="92">
        <v>2</v>
      </c>
      <c r="G73" s="93" t="s">
        <v>123</v>
      </c>
      <c r="H73" s="94" t="s">
        <v>455</v>
      </c>
      <c r="I73" s="95">
        <f>(18.5*16*9)/1728</f>
        <v>1.5416666666666667</v>
      </c>
      <c r="J73" s="355" t="s">
        <v>119</v>
      </c>
      <c r="K73" s="51" t="s">
        <v>682</v>
      </c>
      <c r="L73" s="16"/>
      <c r="M73" s="733">
        <f t="shared" ref="M73" si="10">E73*F73</f>
        <v>130.80000000000001</v>
      </c>
      <c r="N73" s="733">
        <f t="shared" ref="N73:N84" si="11">M73*1.38</f>
        <v>180.50399999999999</v>
      </c>
      <c r="O73" s="680">
        <v>142.08000000000001</v>
      </c>
      <c r="P73">
        <v>198.91</v>
      </c>
    </row>
    <row r="74" spans="1:16">
      <c r="A74" s="155" t="s">
        <v>565</v>
      </c>
      <c r="B74" s="4" t="s">
        <v>61</v>
      </c>
      <c r="C74" s="4" t="s">
        <v>92</v>
      </c>
      <c r="D74" s="4" t="s">
        <v>267</v>
      </c>
      <c r="E74" s="463">
        <f>+VLOOKUP(A74,'Summary List'!B:F,5,FALSE)</f>
        <v>68.040000000000006</v>
      </c>
      <c r="F74" s="96">
        <v>2</v>
      </c>
      <c r="G74" s="97" t="s">
        <v>123</v>
      </c>
      <c r="H74" s="98" t="s">
        <v>456</v>
      </c>
      <c r="I74" s="99">
        <f>(18.5*16*9)/1728</f>
        <v>1.5416666666666667</v>
      </c>
      <c r="J74" s="157" t="s">
        <v>119</v>
      </c>
      <c r="K74" s="149"/>
      <c r="L74" s="16"/>
      <c r="M74" s="733">
        <f t="shared" ref="M74:M84" si="12">E74*F74</f>
        <v>136.08000000000001</v>
      </c>
      <c r="N74" s="733">
        <f t="shared" si="11"/>
        <v>187.79040000000001</v>
      </c>
      <c r="O74" s="680">
        <v>147.84</v>
      </c>
      <c r="P74">
        <v>206.98</v>
      </c>
    </row>
    <row r="75" spans="1:16">
      <c r="A75" s="155" t="s">
        <v>564</v>
      </c>
      <c r="B75" s="4" t="s">
        <v>62</v>
      </c>
      <c r="C75" s="4" t="s">
        <v>93</v>
      </c>
      <c r="D75" s="4" t="s">
        <v>267</v>
      </c>
      <c r="E75" s="463">
        <f>+VLOOKUP(A75,'Summary List'!B:F,5,FALSE)</f>
        <v>72.48</v>
      </c>
      <c r="F75" s="96">
        <v>2</v>
      </c>
      <c r="G75" s="97" t="s">
        <v>123</v>
      </c>
      <c r="H75" s="98" t="s">
        <v>457</v>
      </c>
      <c r="I75" s="99">
        <f>(18.5*16*9)/1728</f>
        <v>1.5416666666666667</v>
      </c>
      <c r="J75" s="157" t="s">
        <v>119</v>
      </c>
      <c r="K75" s="149"/>
      <c r="L75" s="16"/>
      <c r="M75" s="733">
        <f t="shared" si="12"/>
        <v>144.96</v>
      </c>
      <c r="N75" s="733">
        <f t="shared" si="11"/>
        <v>200.04480000000001</v>
      </c>
      <c r="O75" s="680">
        <v>157.44</v>
      </c>
      <c r="P75">
        <v>220.42</v>
      </c>
    </row>
    <row r="76" spans="1:16">
      <c r="A76" s="155" t="s">
        <v>563</v>
      </c>
      <c r="B76" s="4" t="s">
        <v>63</v>
      </c>
      <c r="C76" s="4" t="s">
        <v>94</v>
      </c>
      <c r="D76" s="4" t="s">
        <v>268</v>
      </c>
      <c r="E76" s="463">
        <f>+VLOOKUP(A76,'Summary List'!B:F,5,FALSE)</f>
        <v>77.16</v>
      </c>
      <c r="F76" s="96">
        <v>2</v>
      </c>
      <c r="G76" s="97" t="s">
        <v>124</v>
      </c>
      <c r="H76" s="98" t="s">
        <v>458</v>
      </c>
      <c r="I76" s="99">
        <f>(18.5*15*12.25)/1728</f>
        <v>1.9672309027777777</v>
      </c>
      <c r="J76" s="157" t="s">
        <v>120</v>
      </c>
      <c r="K76" s="149"/>
      <c r="L76" s="16"/>
      <c r="M76" s="733">
        <f t="shared" si="12"/>
        <v>154.32</v>
      </c>
      <c r="N76" s="733">
        <f t="shared" si="11"/>
        <v>212.96159999999998</v>
      </c>
      <c r="O76" s="680">
        <v>167.76</v>
      </c>
      <c r="P76">
        <v>234.86</v>
      </c>
    </row>
    <row r="77" spans="1:16">
      <c r="A77" s="155" t="s">
        <v>562</v>
      </c>
      <c r="B77" s="4" t="s">
        <v>64</v>
      </c>
      <c r="C77" s="4" t="s">
        <v>95</v>
      </c>
      <c r="D77" s="4" t="s">
        <v>268</v>
      </c>
      <c r="E77" s="463">
        <f>+VLOOKUP(A77,'Summary List'!B:F,5,FALSE)</f>
        <v>80.16</v>
      </c>
      <c r="F77" s="96">
        <v>2</v>
      </c>
      <c r="G77" s="97" t="s">
        <v>124</v>
      </c>
      <c r="H77" s="98" t="s">
        <v>459</v>
      </c>
      <c r="I77" s="99">
        <f>(18.5*15*12.25)/1728</f>
        <v>1.9672309027777777</v>
      </c>
      <c r="J77" s="157" t="s">
        <v>120</v>
      </c>
      <c r="K77" s="51" t="s">
        <v>682</v>
      </c>
      <c r="L77" s="16"/>
      <c r="M77" s="733">
        <f t="shared" si="12"/>
        <v>160.32</v>
      </c>
      <c r="N77" s="733">
        <f t="shared" si="11"/>
        <v>221.24159999999998</v>
      </c>
      <c r="O77" s="680">
        <v>174.24</v>
      </c>
      <c r="P77">
        <v>243.94</v>
      </c>
    </row>
    <row r="78" spans="1:16">
      <c r="A78" s="155" t="s">
        <v>561</v>
      </c>
      <c r="B78" s="4" t="s">
        <v>65</v>
      </c>
      <c r="C78" s="4" t="s">
        <v>96</v>
      </c>
      <c r="D78" s="4" t="s">
        <v>268</v>
      </c>
      <c r="E78" s="463">
        <f>+VLOOKUP(A78,'Summary List'!B:F,5,FALSE)</f>
        <v>85.32</v>
      </c>
      <c r="F78" s="96">
        <v>2</v>
      </c>
      <c r="G78" s="97" t="s">
        <v>124</v>
      </c>
      <c r="H78" s="98" t="s">
        <v>471</v>
      </c>
      <c r="I78" s="99">
        <f>(18.5*15*12.25)/1728</f>
        <v>1.9672309027777777</v>
      </c>
      <c r="J78" s="157" t="s">
        <v>120</v>
      </c>
      <c r="K78" s="149"/>
      <c r="L78" s="16"/>
      <c r="M78" s="733">
        <f t="shared" si="12"/>
        <v>170.64</v>
      </c>
      <c r="N78" s="733">
        <f t="shared" si="11"/>
        <v>235.48319999999995</v>
      </c>
      <c r="O78" s="680">
        <v>185.52</v>
      </c>
      <c r="P78">
        <v>259.73</v>
      </c>
    </row>
    <row r="79" spans="1:16">
      <c r="A79" s="155" t="s">
        <v>560</v>
      </c>
      <c r="B79" s="4" t="s">
        <v>55</v>
      </c>
      <c r="C79" s="4" t="s">
        <v>97</v>
      </c>
      <c r="D79" s="4" t="s">
        <v>268</v>
      </c>
      <c r="E79" s="463">
        <f>+VLOOKUP(A79,'Summary List'!B:F,5,FALSE)</f>
        <v>89.4</v>
      </c>
      <c r="F79" s="96">
        <v>2</v>
      </c>
      <c r="G79" s="97" t="s">
        <v>125</v>
      </c>
      <c r="H79" s="98" t="s">
        <v>460</v>
      </c>
      <c r="I79" s="99">
        <f>(18.5*16*14.5)/1728</f>
        <v>2.4837962962962963</v>
      </c>
      <c r="J79" s="157" t="s">
        <v>121</v>
      </c>
      <c r="K79" s="51" t="s">
        <v>682</v>
      </c>
      <c r="L79" s="16"/>
      <c r="M79" s="733">
        <f t="shared" si="12"/>
        <v>178.8</v>
      </c>
      <c r="N79" s="733">
        <f t="shared" si="11"/>
        <v>246.744</v>
      </c>
      <c r="O79" s="680">
        <v>194.4</v>
      </c>
      <c r="P79">
        <v>272.16000000000003</v>
      </c>
    </row>
    <row r="80" spans="1:16">
      <c r="A80" s="155" t="s">
        <v>559</v>
      </c>
      <c r="B80" s="4" t="s">
        <v>67</v>
      </c>
      <c r="C80" s="4" t="s">
        <v>98</v>
      </c>
      <c r="D80" s="4" t="s">
        <v>268</v>
      </c>
      <c r="E80" s="463">
        <f>+VLOOKUP(A80,'Summary List'!B:F,5,FALSE)</f>
        <v>93.6</v>
      </c>
      <c r="F80" s="96">
        <v>2</v>
      </c>
      <c r="G80" s="97" t="s">
        <v>125</v>
      </c>
      <c r="H80" s="98" t="s">
        <v>461</v>
      </c>
      <c r="I80" s="99">
        <f>(18.5*16*14.5)/1728</f>
        <v>2.4837962962962963</v>
      </c>
      <c r="J80" s="157" t="s">
        <v>121</v>
      </c>
      <c r="K80" s="149"/>
      <c r="L80" s="16"/>
      <c r="M80" s="733">
        <f t="shared" si="12"/>
        <v>187.2</v>
      </c>
      <c r="N80" s="733">
        <f t="shared" si="11"/>
        <v>258.33599999999996</v>
      </c>
      <c r="O80" s="680">
        <v>203.52</v>
      </c>
      <c r="P80">
        <v>284.93</v>
      </c>
    </row>
    <row r="81" spans="1:16">
      <c r="A81" s="155" t="s">
        <v>558</v>
      </c>
      <c r="B81" s="4" t="s">
        <v>68</v>
      </c>
      <c r="C81" s="4" t="s">
        <v>99</v>
      </c>
      <c r="D81" s="4" t="s">
        <v>268</v>
      </c>
      <c r="E81" s="463">
        <f>+VLOOKUP(A81,'Summary List'!B:F,5,FALSE)</f>
        <v>97.56</v>
      </c>
      <c r="F81" s="96">
        <v>2</v>
      </c>
      <c r="G81" s="97" t="s">
        <v>34</v>
      </c>
      <c r="H81" s="98" t="s">
        <v>462</v>
      </c>
      <c r="I81" s="99">
        <f>(18.5*16*15.5)/1728</f>
        <v>2.6550925925925926</v>
      </c>
      <c r="J81" s="157" t="s">
        <v>121</v>
      </c>
      <c r="K81" s="149"/>
      <c r="L81" s="16"/>
      <c r="M81" s="733">
        <f t="shared" si="12"/>
        <v>195.12</v>
      </c>
      <c r="N81" s="733">
        <f t="shared" si="11"/>
        <v>269.26560000000001</v>
      </c>
      <c r="O81" s="680">
        <v>212.16</v>
      </c>
      <c r="P81">
        <v>297.02</v>
      </c>
    </row>
    <row r="82" spans="1:16">
      <c r="A82" s="155" t="s">
        <v>557</v>
      </c>
      <c r="B82" s="4" t="s">
        <v>56</v>
      </c>
      <c r="C82" s="4" t="s">
        <v>100</v>
      </c>
      <c r="D82" s="4" t="s">
        <v>268</v>
      </c>
      <c r="E82" s="463">
        <f>+VLOOKUP(A82,'Summary List'!B:F,5,FALSE)</f>
        <v>106.92</v>
      </c>
      <c r="F82" s="96">
        <v>2</v>
      </c>
      <c r="G82" s="97" t="s">
        <v>34</v>
      </c>
      <c r="H82" s="98" t="s">
        <v>463</v>
      </c>
      <c r="I82" s="99">
        <f>(18.5*16*15.5)/1728</f>
        <v>2.6550925925925926</v>
      </c>
      <c r="J82" s="157" t="s">
        <v>121</v>
      </c>
      <c r="K82" s="51" t="s">
        <v>682</v>
      </c>
      <c r="L82" s="16"/>
      <c r="M82" s="733">
        <f t="shared" si="12"/>
        <v>213.84</v>
      </c>
      <c r="N82" s="733">
        <f t="shared" si="11"/>
        <v>295.0992</v>
      </c>
      <c r="O82" s="680">
        <v>232.56</v>
      </c>
      <c r="P82">
        <v>325.58</v>
      </c>
    </row>
    <row r="83" spans="1:16">
      <c r="A83" s="155" t="s">
        <v>556</v>
      </c>
      <c r="B83" s="4" t="s">
        <v>69</v>
      </c>
      <c r="C83" s="4" t="s">
        <v>101</v>
      </c>
      <c r="D83" s="4" t="s">
        <v>268</v>
      </c>
      <c r="E83" s="463">
        <f>+VLOOKUP(A83,'Summary List'!B:F,5,FALSE)</f>
        <v>111.84</v>
      </c>
      <c r="F83" s="96">
        <v>2</v>
      </c>
      <c r="G83" s="97" t="s">
        <v>34</v>
      </c>
      <c r="H83" s="98" t="s">
        <v>464</v>
      </c>
      <c r="I83" s="99">
        <f>(18.5*16*15.5)/1728</f>
        <v>2.6550925925925926</v>
      </c>
      <c r="J83" s="157" t="s">
        <v>121</v>
      </c>
      <c r="K83" s="149"/>
      <c r="L83" s="16"/>
      <c r="M83" s="733">
        <f t="shared" si="12"/>
        <v>223.68</v>
      </c>
      <c r="N83" s="733">
        <f t="shared" si="11"/>
        <v>308.67840000000001</v>
      </c>
      <c r="O83" s="680">
        <v>243.12</v>
      </c>
      <c r="P83">
        <v>340.37</v>
      </c>
    </row>
    <row r="84" spans="1:16" ht="15" thickBot="1">
      <c r="A84" s="155" t="s">
        <v>555</v>
      </c>
      <c r="B84" s="4" t="s">
        <v>70</v>
      </c>
      <c r="C84" s="4" t="s">
        <v>102</v>
      </c>
      <c r="D84" s="4" t="s">
        <v>268</v>
      </c>
      <c r="E84" s="463">
        <f>+VLOOKUP(A84,'Summary List'!B:F,5,FALSE)</f>
        <v>116.64</v>
      </c>
      <c r="F84" s="4">
        <v>2</v>
      </c>
      <c r="G84" s="98" t="s">
        <v>34</v>
      </c>
      <c r="H84" s="98" t="s">
        <v>465</v>
      </c>
      <c r="I84" s="99">
        <f>(18.5*16*15.5)/1728</f>
        <v>2.6550925925925926</v>
      </c>
      <c r="J84" s="157" t="s">
        <v>121</v>
      </c>
      <c r="K84" s="149"/>
      <c r="L84" s="16"/>
      <c r="M84" s="733">
        <f t="shared" si="12"/>
        <v>233.28</v>
      </c>
      <c r="N84" s="733">
        <f t="shared" si="11"/>
        <v>321.9264</v>
      </c>
      <c r="O84" s="680">
        <v>253.68</v>
      </c>
      <c r="P84">
        <v>355.15</v>
      </c>
    </row>
    <row r="85" spans="1:16" ht="18" customHeight="1" thickBot="1">
      <c r="A85" s="1056" t="s">
        <v>74</v>
      </c>
      <c r="B85" s="959"/>
      <c r="C85" s="959"/>
      <c r="D85" s="959"/>
      <c r="E85" s="959"/>
      <c r="F85" s="959"/>
      <c r="G85" s="959"/>
      <c r="H85" s="959"/>
      <c r="I85" s="959"/>
      <c r="J85" s="1057"/>
      <c r="K85" s="149"/>
      <c r="L85" s="16"/>
      <c r="M85" s="681"/>
      <c r="N85" s="681"/>
      <c r="O85" s="680"/>
    </row>
    <row r="86" spans="1:16" ht="17.149999999999999" customHeight="1" thickBot="1">
      <c r="A86" s="40" t="s">
        <v>1</v>
      </c>
      <c r="B86" s="40" t="s">
        <v>0</v>
      </c>
      <c r="C86" s="90" t="s">
        <v>48</v>
      </c>
      <c r="D86" s="40" t="s">
        <v>81</v>
      </c>
      <c r="E86" s="40" t="s">
        <v>16</v>
      </c>
      <c r="F86" s="40" t="s">
        <v>15</v>
      </c>
      <c r="G86" s="90" t="s">
        <v>17</v>
      </c>
      <c r="H86" s="40" t="s">
        <v>18</v>
      </c>
      <c r="I86" s="90" t="s">
        <v>31</v>
      </c>
      <c r="J86" s="90" t="s">
        <v>116</v>
      </c>
      <c r="K86" s="341" t="s">
        <v>680</v>
      </c>
      <c r="L86" s="16"/>
      <c r="M86" s="681"/>
      <c r="N86" s="681"/>
      <c r="O86" s="680"/>
    </row>
    <row r="87" spans="1:16">
      <c r="A87" s="165" t="s">
        <v>554</v>
      </c>
      <c r="B87" s="55" t="s">
        <v>78</v>
      </c>
      <c r="C87" s="387" t="s">
        <v>105</v>
      </c>
      <c r="D87" s="56" t="s">
        <v>82</v>
      </c>
      <c r="E87" s="463">
        <f>+VLOOKUP(A87,'Summary List'!B:F,5,FALSE)</f>
        <v>55.8</v>
      </c>
      <c r="F87" s="92">
        <v>2</v>
      </c>
      <c r="G87" s="93" t="s">
        <v>124</v>
      </c>
      <c r="H87" s="94" t="s">
        <v>467</v>
      </c>
      <c r="I87" s="95">
        <f t="shared" ref="I87:I92" si="13">(18.5*15*12.25)/1728</f>
        <v>1.9672309027777777</v>
      </c>
      <c r="J87" s="355" t="s">
        <v>120</v>
      </c>
      <c r="K87" s="149"/>
      <c r="L87" s="16"/>
      <c r="M87" s="733">
        <f t="shared" ref="M87" si="14">E87*F87</f>
        <v>111.6</v>
      </c>
      <c r="N87" s="733">
        <f t="shared" ref="N87:N101" si="15">M87*1.38</f>
        <v>154.00799999999998</v>
      </c>
      <c r="O87" s="680">
        <v>121.2</v>
      </c>
      <c r="P87">
        <v>169.68</v>
      </c>
    </row>
    <row r="88" spans="1:16">
      <c r="A88" s="155" t="s">
        <v>553</v>
      </c>
      <c r="B88" s="4" t="s">
        <v>79</v>
      </c>
      <c r="C88" s="367" t="s">
        <v>106</v>
      </c>
      <c r="D88" s="4" t="s">
        <v>82</v>
      </c>
      <c r="E88" s="463">
        <f>+VLOOKUP(A88,'Summary List'!B:F,5,FALSE)</f>
        <v>62.88</v>
      </c>
      <c r="F88" s="96">
        <v>2</v>
      </c>
      <c r="G88" s="97" t="s">
        <v>124</v>
      </c>
      <c r="H88" s="98" t="s">
        <v>467</v>
      </c>
      <c r="I88" s="99">
        <f t="shared" si="13"/>
        <v>1.9672309027777777</v>
      </c>
      <c r="J88" s="157" t="s">
        <v>120</v>
      </c>
      <c r="K88" s="149"/>
      <c r="L88" s="16"/>
      <c r="M88" s="733">
        <f t="shared" ref="M88:M101" si="16">E88*F88</f>
        <v>125.76</v>
      </c>
      <c r="N88" s="733">
        <f t="shared" si="15"/>
        <v>173.5488</v>
      </c>
      <c r="O88" s="680">
        <v>136.80000000000001</v>
      </c>
      <c r="P88">
        <v>191.52</v>
      </c>
    </row>
    <row r="89" spans="1:16">
      <c r="A89" s="155" t="s">
        <v>552</v>
      </c>
      <c r="B89" s="4" t="s">
        <v>75</v>
      </c>
      <c r="C89" s="367" t="s">
        <v>103</v>
      </c>
      <c r="D89" s="4" t="s">
        <v>82</v>
      </c>
      <c r="E89" s="463">
        <f>+VLOOKUP(A89,'Summary List'!B:F,5,FALSE)</f>
        <v>66</v>
      </c>
      <c r="F89" s="96">
        <v>2</v>
      </c>
      <c r="G89" s="97" t="s">
        <v>124</v>
      </c>
      <c r="H89" s="98" t="s">
        <v>467</v>
      </c>
      <c r="I89" s="99">
        <f t="shared" si="13"/>
        <v>1.9672309027777777</v>
      </c>
      <c r="J89" s="157" t="s">
        <v>120</v>
      </c>
      <c r="K89" s="51" t="s">
        <v>682</v>
      </c>
      <c r="L89" s="16"/>
      <c r="M89" s="733">
        <f t="shared" si="16"/>
        <v>132</v>
      </c>
      <c r="N89" s="733">
        <f t="shared" si="15"/>
        <v>182.16</v>
      </c>
      <c r="O89" s="680">
        <v>143.52000000000001</v>
      </c>
      <c r="P89">
        <v>200.93</v>
      </c>
    </row>
    <row r="90" spans="1:16">
      <c r="A90" s="155" t="s">
        <v>551</v>
      </c>
      <c r="B90" s="4" t="s">
        <v>76</v>
      </c>
      <c r="C90" s="4" t="s">
        <v>104</v>
      </c>
      <c r="D90" s="4" t="s">
        <v>82</v>
      </c>
      <c r="E90" s="463">
        <f>+VLOOKUP(A90,'Summary List'!B:F,5,FALSE)</f>
        <v>69.48</v>
      </c>
      <c r="F90" s="96">
        <v>2</v>
      </c>
      <c r="G90" s="97" t="s">
        <v>124</v>
      </c>
      <c r="H90" s="98" t="s">
        <v>452</v>
      </c>
      <c r="I90" s="99">
        <f t="shared" si="13"/>
        <v>1.9672309027777777</v>
      </c>
      <c r="J90" s="157" t="s">
        <v>120</v>
      </c>
      <c r="K90" s="149"/>
      <c r="L90" s="16"/>
      <c r="M90" s="733">
        <f t="shared" si="16"/>
        <v>138.96</v>
      </c>
      <c r="N90" s="733">
        <f t="shared" si="15"/>
        <v>191.76480000000001</v>
      </c>
      <c r="O90" s="680">
        <v>150.96</v>
      </c>
      <c r="P90">
        <v>211.34</v>
      </c>
    </row>
    <row r="91" spans="1:16">
      <c r="A91" s="155" t="s">
        <v>550</v>
      </c>
      <c r="B91" s="4" t="s">
        <v>63</v>
      </c>
      <c r="C91" s="4" t="s">
        <v>107</v>
      </c>
      <c r="D91" s="4" t="s">
        <v>82</v>
      </c>
      <c r="E91" s="463">
        <f>+VLOOKUP(A91,'Summary List'!B:F,5,FALSE)</f>
        <v>72.36</v>
      </c>
      <c r="F91" s="96">
        <v>2</v>
      </c>
      <c r="G91" s="97" t="s">
        <v>124</v>
      </c>
      <c r="H91" s="98" t="s">
        <v>468</v>
      </c>
      <c r="I91" s="99">
        <f t="shared" si="13"/>
        <v>1.9672309027777777</v>
      </c>
      <c r="J91" s="157" t="s">
        <v>120</v>
      </c>
      <c r="K91" s="149"/>
      <c r="L91" s="16"/>
      <c r="M91" s="733">
        <f t="shared" si="16"/>
        <v>144.72</v>
      </c>
      <c r="N91" s="733">
        <f t="shared" si="15"/>
        <v>199.71359999999999</v>
      </c>
      <c r="O91" s="680">
        <v>157.19999999999999</v>
      </c>
      <c r="P91" s="1">
        <v>220.08</v>
      </c>
    </row>
    <row r="92" spans="1:16">
      <c r="A92" s="155" t="s">
        <v>549</v>
      </c>
      <c r="B92" s="4" t="s">
        <v>64</v>
      </c>
      <c r="C92" s="4" t="s">
        <v>108</v>
      </c>
      <c r="D92" s="4" t="s">
        <v>82</v>
      </c>
      <c r="E92" s="463">
        <f>+VLOOKUP(A92,'Summary List'!B:F,5,FALSE)</f>
        <v>76.08</v>
      </c>
      <c r="F92" s="96">
        <v>2</v>
      </c>
      <c r="G92" s="97" t="s">
        <v>124</v>
      </c>
      <c r="H92" s="98" t="s">
        <v>469</v>
      </c>
      <c r="I92" s="99">
        <f t="shared" si="13"/>
        <v>1.9672309027777777</v>
      </c>
      <c r="J92" s="157" t="s">
        <v>120</v>
      </c>
      <c r="K92" s="149"/>
      <c r="L92" s="16"/>
      <c r="M92" s="733">
        <f t="shared" si="16"/>
        <v>152.16</v>
      </c>
      <c r="N92" s="733">
        <f t="shared" si="15"/>
        <v>209.98079999999999</v>
      </c>
      <c r="O92" s="680">
        <v>165.36</v>
      </c>
      <c r="P92">
        <v>231.5</v>
      </c>
    </row>
    <row r="93" spans="1:16">
      <c r="A93" s="155" t="s">
        <v>548</v>
      </c>
      <c r="B93" s="4" t="s">
        <v>55</v>
      </c>
      <c r="C93" s="4" t="s">
        <v>109</v>
      </c>
      <c r="D93" s="4" t="s">
        <v>82</v>
      </c>
      <c r="E93" s="463">
        <f>+VLOOKUP(A93,'Summary List'!B:F,5,FALSE)</f>
        <v>86.64</v>
      </c>
      <c r="F93" s="96">
        <v>2</v>
      </c>
      <c r="G93" s="97" t="s">
        <v>125</v>
      </c>
      <c r="H93" s="98" t="s">
        <v>455</v>
      </c>
      <c r="I93" s="99">
        <f>(18.5*16*14.5)/1728</f>
        <v>2.4837962962962963</v>
      </c>
      <c r="J93" s="157" t="s">
        <v>121</v>
      </c>
      <c r="K93" s="149"/>
      <c r="L93" s="16"/>
      <c r="M93" s="733">
        <f t="shared" si="16"/>
        <v>173.28</v>
      </c>
      <c r="N93" s="733">
        <f t="shared" si="15"/>
        <v>239.12639999999999</v>
      </c>
      <c r="O93" s="680">
        <v>188.4</v>
      </c>
      <c r="P93">
        <v>263.76</v>
      </c>
    </row>
    <row r="94" spans="1:16">
      <c r="A94" s="347" t="s">
        <v>547</v>
      </c>
      <c r="B94" s="8" t="s">
        <v>56</v>
      </c>
      <c r="C94" s="8" t="s">
        <v>110</v>
      </c>
      <c r="D94" s="8" t="s">
        <v>82</v>
      </c>
      <c r="E94" s="463">
        <f>+VLOOKUP(A94,'Summary List'!B:F,5,FALSE)</f>
        <v>102.24</v>
      </c>
      <c r="F94" s="96">
        <v>2</v>
      </c>
      <c r="G94" s="210" t="s">
        <v>34</v>
      </c>
      <c r="H94" s="351" t="s">
        <v>470</v>
      </c>
      <c r="I94" s="99">
        <f>(18.5*16*15.5)/1728</f>
        <v>2.6550925925925926</v>
      </c>
      <c r="J94" s="358" t="s">
        <v>121</v>
      </c>
      <c r="K94" s="149"/>
      <c r="L94" s="16"/>
      <c r="M94" s="733">
        <f t="shared" si="16"/>
        <v>204.48</v>
      </c>
      <c r="N94" s="733">
        <f t="shared" si="15"/>
        <v>282.18239999999997</v>
      </c>
      <c r="O94" s="680">
        <v>222.24</v>
      </c>
      <c r="P94">
        <v>311.14</v>
      </c>
    </row>
    <row r="95" spans="1:16">
      <c r="A95" s="155" t="s">
        <v>613</v>
      </c>
      <c r="B95" s="4" t="s">
        <v>76</v>
      </c>
      <c r="C95" s="4" t="s">
        <v>104</v>
      </c>
      <c r="D95" s="4" t="s">
        <v>83</v>
      </c>
      <c r="E95" s="463">
        <f>+VLOOKUP(A95,'Summary List'!B:F,5,FALSE)</f>
        <v>74.16</v>
      </c>
      <c r="F95" s="96">
        <v>2</v>
      </c>
      <c r="G95" s="97" t="s">
        <v>124</v>
      </c>
      <c r="H95" s="98" t="s">
        <v>468</v>
      </c>
      <c r="I95" s="219">
        <f>(18.5*15*12.25)/1728</f>
        <v>1.9672309027777777</v>
      </c>
      <c r="J95" s="157" t="s">
        <v>120</v>
      </c>
      <c r="K95" s="51" t="s">
        <v>682</v>
      </c>
      <c r="L95" s="16"/>
      <c r="M95" s="733">
        <f t="shared" si="16"/>
        <v>148.32</v>
      </c>
      <c r="N95" s="733">
        <f t="shared" si="15"/>
        <v>204.68159999999997</v>
      </c>
      <c r="O95" s="680">
        <v>161.28</v>
      </c>
      <c r="P95">
        <v>225.79</v>
      </c>
    </row>
    <row r="96" spans="1:16">
      <c r="A96" s="155" t="s">
        <v>614</v>
      </c>
      <c r="B96" s="4" t="s">
        <v>64</v>
      </c>
      <c r="C96" s="4" t="s">
        <v>108</v>
      </c>
      <c r="D96" s="4" t="s">
        <v>83</v>
      </c>
      <c r="E96" s="463">
        <f>+VLOOKUP(A96,'Summary List'!B:F,5,FALSE)</f>
        <v>79.8</v>
      </c>
      <c r="F96" s="96">
        <v>2</v>
      </c>
      <c r="G96" s="97" t="s">
        <v>125</v>
      </c>
      <c r="H96" s="98" t="s">
        <v>472</v>
      </c>
      <c r="I96" s="219">
        <f>(18.5*16*14.5)/1728</f>
        <v>2.4837962962962963</v>
      </c>
      <c r="J96" s="157" t="s">
        <v>121</v>
      </c>
      <c r="K96" s="51" t="s">
        <v>682</v>
      </c>
      <c r="L96" s="16"/>
      <c r="M96" s="733">
        <f t="shared" si="16"/>
        <v>159.6</v>
      </c>
      <c r="N96" s="733">
        <f t="shared" si="15"/>
        <v>220.24799999999996</v>
      </c>
      <c r="O96" s="680">
        <v>173.52</v>
      </c>
      <c r="P96">
        <v>242.93</v>
      </c>
    </row>
    <row r="97" spans="1:16">
      <c r="A97" s="155" t="s">
        <v>615</v>
      </c>
      <c r="B97" s="4" t="s">
        <v>55</v>
      </c>
      <c r="C97" s="4" t="s">
        <v>109</v>
      </c>
      <c r="D97" s="4" t="s">
        <v>83</v>
      </c>
      <c r="E97" s="463">
        <f>+VLOOKUP(A97,'Summary List'!B:F,5,FALSE)</f>
        <v>91.92</v>
      </c>
      <c r="F97" s="96">
        <v>2</v>
      </c>
      <c r="G97" s="97" t="s">
        <v>125</v>
      </c>
      <c r="H97" s="98" t="s">
        <v>473</v>
      </c>
      <c r="I97" s="219">
        <f>(18.5*16*14.5)/1728</f>
        <v>2.4837962962962963</v>
      </c>
      <c r="J97" s="157" t="s">
        <v>121</v>
      </c>
      <c r="K97" s="51" t="s">
        <v>682</v>
      </c>
      <c r="L97" s="16"/>
      <c r="M97" s="733">
        <f t="shared" si="16"/>
        <v>183.84</v>
      </c>
      <c r="N97" s="733">
        <f t="shared" si="15"/>
        <v>253.69919999999999</v>
      </c>
      <c r="O97" s="680">
        <v>199.92</v>
      </c>
      <c r="P97">
        <v>279.89</v>
      </c>
    </row>
    <row r="98" spans="1:16">
      <c r="A98" s="155" t="s">
        <v>616</v>
      </c>
      <c r="B98" s="4" t="s">
        <v>56</v>
      </c>
      <c r="C98" s="4" t="s">
        <v>110</v>
      </c>
      <c r="D98" s="4" t="s">
        <v>83</v>
      </c>
      <c r="E98" s="463">
        <f>+VLOOKUP(A98,'Summary List'!B:F,5,FALSE)</f>
        <v>108.36</v>
      </c>
      <c r="F98" s="96">
        <v>2</v>
      </c>
      <c r="G98" s="97" t="s">
        <v>126</v>
      </c>
      <c r="H98" s="98" t="s">
        <v>461</v>
      </c>
      <c r="I98" s="219">
        <f>(18.5*16*18)/1728</f>
        <v>3.0833333333333335</v>
      </c>
      <c r="J98" s="157" t="s">
        <v>121</v>
      </c>
      <c r="K98" s="51" t="s">
        <v>682</v>
      </c>
      <c r="L98" s="16"/>
      <c r="M98" s="733">
        <f t="shared" si="16"/>
        <v>216.72</v>
      </c>
      <c r="N98" s="733">
        <f t="shared" si="15"/>
        <v>299.0736</v>
      </c>
      <c r="O98" s="680">
        <v>235.44</v>
      </c>
      <c r="P98">
        <v>329.62</v>
      </c>
    </row>
    <row r="99" spans="1:16">
      <c r="A99" s="155" t="s">
        <v>617</v>
      </c>
      <c r="B99" s="4" t="s">
        <v>64</v>
      </c>
      <c r="C99" s="4" t="s">
        <v>108</v>
      </c>
      <c r="D99" s="4" t="s">
        <v>84</v>
      </c>
      <c r="E99" s="463">
        <f>+VLOOKUP(A99,'Summary List'!B:F,5,FALSE)</f>
        <v>87.24</v>
      </c>
      <c r="F99" s="96">
        <v>2</v>
      </c>
      <c r="G99" s="97" t="s">
        <v>125</v>
      </c>
      <c r="H99" s="98" t="s">
        <v>470</v>
      </c>
      <c r="I99" s="219">
        <f>(18.5*16*14.5)/1728</f>
        <v>2.4837962962962963</v>
      </c>
      <c r="J99" s="157" t="s">
        <v>121</v>
      </c>
      <c r="K99" s="149"/>
      <c r="L99" s="16"/>
      <c r="M99" s="733">
        <f t="shared" si="16"/>
        <v>174.48</v>
      </c>
      <c r="N99" s="733">
        <f t="shared" si="15"/>
        <v>240.78239999999997</v>
      </c>
      <c r="O99" s="680">
        <v>189.6</v>
      </c>
      <c r="P99">
        <v>265.44</v>
      </c>
    </row>
    <row r="100" spans="1:16">
      <c r="A100" s="155" t="s">
        <v>618</v>
      </c>
      <c r="B100" s="4" t="s">
        <v>55</v>
      </c>
      <c r="C100" s="4" t="s">
        <v>109</v>
      </c>
      <c r="D100" s="4" t="s">
        <v>84</v>
      </c>
      <c r="E100" s="463">
        <f>+VLOOKUP(A100,'Summary List'!B:F,5,FALSE)</f>
        <v>98.28</v>
      </c>
      <c r="F100" s="96">
        <v>2</v>
      </c>
      <c r="G100" s="97" t="s">
        <v>34</v>
      </c>
      <c r="H100" s="98" t="s">
        <v>471</v>
      </c>
      <c r="I100" s="219">
        <f>(18.5*16*15.5)/1728</f>
        <v>2.6550925925925926</v>
      </c>
      <c r="J100" s="157" t="s">
        <v>121</v>
      </c>
      <c r="K100" s="149"/>
      <c r="L100" s="16"/>
      <c r="M100" s="733">
        <f t="shared" si="16"/>
        <v>196.56</v>
      </c>
      <c r="N100" s="733">
        <f t="shared" si="15"/>
        <v>271.25279999999998</v>
      </c>
      <c r="O100" s="680">
        <v>213.6</v>
      </c>
      <c r="P100">
        <v>299.04000000000002</v>
      </c>
    </row>
    <row r="101" spans="1:16" ht="15" customHeight="1">
      <c r="A101" s="155" t="s">
        <v>619</v>
      </c>
      <c r="B101" s="4" t="s">
        <v>56</v>
      </c>
      <c r="C101" s="4" t="s">
        <v>110</v>
      </c>
      <c r="D101" s="4" t="s">
        <v>84</v>
      </c>
      <c r="E101" s="463">
        <f>+VLOOKUP(A101,'Summary List'!B:F,5,FALSE)</f>
        <v>115.08</v>
      </c>
      <c r="F101" s="96">
        <v>2</v>
      </c>
      <c r="G101" s="97" t="s">
        <v>126</v>
      </c>
      <c r="H101" s="98" t="s">
        <v>475</v>
      </c>
      <c r="I101" s="219">
        <f>(18.5*16*18)/1728</f>
        <v>3.0833333333333335</v>
      </c>
      <c r="J101" s="157" t="s">
        <v>121</v>
      </c>
      <c r="K101" s="149"/>
      <c r="L101" s="170"/>
      <c r="M101" s="733">
        <f t="shared" si="16"/>
        <v>230.16</v>
      </c>
      <c r="N101" s="733">
        <f t="shared" si="15"/>
        <v>317.62079999999997</v>
      </c>
      <c r="O101" s="680">
        <v>250.08</v>
      </c>
      <c r="P101">
        <v>350.11</v>
      </c>
    </row>
    <row r="102" spans="1:16" ht="17.5">
      <c r="A102" s="1058" t="s">
        <v>47</v>
      </c>
      <c r="B102" s="1059"/>
      <c r="C102" s="1059"/>
      <c r="D102" s="1059"/>
      <c r="E102" s="1059"/>
      <c r="F102" s="1059"/>
      <c r="G102" s="1059"/>
      <c r="H102" s="1059"/>
      <c r="I102" s="1059"/>
      <c r="J102" s="1060"/>
      <c r="K102" s="149"/>
      <c r="L102" s="171"/>
      <c r="M102" s="681"/>
      <c r="N102" s="681"/>
      <c r="O102" s="680"/>
    </row>
    <row r="103" spans="1:16" ht="21.5" thickBot="1">
      <c r="A103" s="1061" t="s">
        <v>627</v>
      </c>
      <c r="B103" s="1062"/>
      <c r="C103" s="1062"/>
      <c r="D103" s="1062"/>
      <c r="E103" s="1062"/>
      <c r="F103" s="1062"/>
      <c r="G103" s="1062"/>
      <c r="H103" s="1062"/>
      <c r="I103" s="1062"/>
      <c r="J103" s="1063"/>
      <c r="K103" s="149"/>
      <c r="L103" s="172"/>
      <c r="M103" s="681"/>
      <c r="N103" s="681"/>
      <c r="O103" s="680"/>
    </row>
    <row r="104" spans="1:16" ht="21.5" thickBot="1">
      <c r="A104" s="1067" t="s">
        <v>733</v>
      </c>
      <c r="B104" s="1068"/>
      <c r="C104" s="1068"/>
      <c r="D104" s="1068"/>
      <c r="E104" s="1068"/>
      <c r="F104" s="1068"/>
      <c r="G104" s="1068"/>
      <c r="H104" s="1068"/>
      <c r="I104" s="1068"/>
      <c r="J104" s="1069"/>
      <c r="K104" s="149"/>
      <c r="L104" s="173"/>
      <c r="M104" s="681"/>
      <c r="N104" s="681"/>
      <c r="O104" s="680"/>
    </row>
    <row r="105" spans="1:16" ht="21">
      <c r="A105" s="1070" t="s">
        <v>734</v>
      </c>
      <c r="B105" s="1071"/>
      <c r="C105" s="1071"/>
      <c r="D105" s="1071"/>
      <c r="E105" s="1071"/>
      <c r="F105" s="1071"/>
      <c r="G105" s="1071"/>
      <c r="H105" s="1071"/>
      <c r="I105" s="1071"/>
      <c r="J105" s="1072"/>
      <c r="K105" s="149"/>
      <c r="L105" s="179"/>
      <c r="M105" s="681"/>
      <c r="N105" s="681"/>
      <c r="O105" s="680"/>
    </row>
    <row r="106" spans="1:16" ht="21">
      <c r="A106" s="1082" t="s">
        <v>735</v>
      </c>
      <c r="B106" s="950"/>
      <c r="C106" s="950"/>
      <c r="D106" s="950"/>
      <c r="E106" s="950"/>
      <c r="F106" s="950"/>
      <c r="G106" s="950"/>
      <c r="H106" s="950"/>
      <c r="I106" s="950"/>
      <c r="J106" s="1083"/>
      <c r="K106" s="149"/>
      <c r="L106" s="174"/>
      <c r="M106" s="681"/>
      <c r="N106" s="681"/>
      <c r="O106" s="680"/>
    </row>
    <row r="107" spans="1:16" ht="21">
      <c r="A107" s="1082" t="s">
        <v>736</v>
      </c>
      <c r="B107" s="950"/>
      <c r="C107" s="950"/>
      <c r="D107" s="950"/>
      <c r="E107" s="950"/>
      <c r="F107" s="950"/>
      <c r="G107" s="950"/>
      <c r="H107" s="950"/>
      <c r="I107" s="950"/>
      <c r="J107" s="1083"/>
      <c r="K107" s="149"/>
      <c r="L107" s="180"/>
      <c r="M107" s="681"/>
      <c r="N107" s="681"/>
      <c r="O107" s="680"/>
    </row>
    <row r="108" spans="1:16" ht="21.5" thickBot="1">
      <c r="A108" s="1084" t="s">
        <v>127</v>
      </c>
      <c r="B108" s="1085"/>
      <c r="C108" s="1085"/>
      <c r="D108" s="1085"/>
      <c r="E108" s="1085"/>
      <c r="F108" s="1085"/>
      <c r="G108" s="1085"/>
      <c r="H108" s="1085"/>
      <c r="I108" s="1085"/>
      <c r="J108" s="1086"/>
      <c r="K108" s="149"/>
      <c r="L108" s="180"/>
      <c r="M108" s="681"/>
      <c r="N108" s="681"/>
      <c r="O108" s="680"/>
    </row>
    <row r="109" spans="1:16" ht="21">
      <c r="A109" s="1041" t="s">
        <v>689</v>
      </c>
      <c r="B109" s="1042"/>
      <c r="C109" s="1042"/>
      <c r="D109" s="1042"/>
      <c r="E109" s="1042"/>
      <c r="F109" s="1042"/>
      <c r="G109" s="1042"/>
      <c r="H109" s="1042"/>
      <c r="I109" s="1042"/>
      <c r="J109" s="1043"/>
      <c r="K109" s="149"/>
      <c r="L109" s="181"/>
      <c r="M109" s="681"/>
      <c r="N109" s="681"/>
      <c r="O109" s="680"/>
    </row>
    <row r="110" spans="1:16" ht="23.5">
      <c r="A110" s="1017" t="s">
        <v>676</v>
      </c>
      <c r="B110" s="1018"/>
      <c r="C110" s="1018"/>
      <c r="D110" s="1018"/>
      <c r="E110" s="1018"/>
      <c r="F110" s="1018"/>
      <c r="G110" s="1018"/>
      <c r="H110" s="1018"/>
      <c r="I110" s="1018"/>
      <c r="J110" s="1019"/>
      <c r="K110" s="149"/>
      <c r="L110" s="182"/>
      <c r="M110" s="681"/>
      <c r="N110" s="681"/>
      <c r="O110" s="680"/>
    </row>
    <row r="111" spans="1:16" ht="21">
      <c r="A111" s="1008" t="s">
        <v>654</v>
      </c>
      <c r="B111" s="953"/>
      <c r="C111" s="953"/>
      <c r="D111" s="953"/>
      <c r="E111" s="953"/>
      <c r="F111" s="953"/>
      <c r="G111" s="953"/>
      <c r="H111" s="953"/>
      <c r="I111" s="953"/>
      <c r="J111" s="1009"/>
      <c r="K111" s="149"/>
      <c r="L111" s="183"/>
      <c r="M111" s="681"/>
      <c r="N111" s="681"/>
      <c r="O111" s="680"/>
    </row>
    <row r="112" spans="1:16" ht="21">
      <c r="A112" s="1008" t="s">
        <v>655</v>
      </c>
      <c r="B112" s="1010"/>
      <c r="C112" s="1010"/>
      <c r="D112" s="1010"/>
      <c r="E112" s="1010"/>
      <c r="F112" s="1010"/>
      <c r="G112" s="1010"/>
      <c r="H112" s="1010"/>
      <c r="I112" s="1010"/>
      <c r="J112" s="1011"/>
      <c r="K112" s="149"/>
      <c r="L112" s="184"/>
      <c r="M112" s="681"/>
      <c r="N112" s="681"/>
      <c r="O112" s="680"/>
    </row>
    <row r="113" spans="1:15" ht="21" customHeight="1">
      <c r="A113" s="1004" t="s">
        <v>656</v>
      </c>
      <c r="B113" s="994"/>
      <c r="C113" s="994"/>
      <c r="D113" s="994"/>
      <c r="E113" s="994"/>
      <c r="F113" s="994"/>
      <c r="G113" s="994"/>
      <c r="H113" s="994"/>
      <c r="I113" s="994"/>
      <c r="J113" s="1005"/>
      <c r="K113" s="149"/>
      <c r="L113" s="185"/>
      <c r="M113" s="681"/>
      <c r="N113" s="681"/>
      <c r="O113" s="680"/>
    </row>
    <row r="114" spans="1:15" ht="21" customHeight="1">
      <c r="A114" s="1012" t="s">
        <v>657</v>
      </c>
      <c r="B114" s="997"/>
      <c r="C114" s="997"/>
      <c r="D114" s="997"/>
      <c r="E114" s="997"/>
      <c r="F114" s="997"/>
      <c r="G114" s="997"/>
      <c r="H114" s="997"/>
      <c r="I114" s="997"/>
      <c r="J114" s="1013"/>
      <c r="K114" s="149"/>
      <c r="L114" s="186"/>
      <c r="M114" s="681"/>
      <c r="N114" s="681"/>
      <c r="O114" s="680"/>
    </row>
    <row r="115" spans="1:15" ht="18.75" customHeight="1">
      <c r="A115" s="1004" t="s">
        <v>658</v>
      </c>
      <c r="B115" s="994"/>
      <c r="C115" s="994"/>
      <c r="D115" s="994"/>
      <c r="E115" s="994"/>
      <c r="F115" s="994"/>
      <c r="G115" s="994"/>
      <c r="H115" s="994"/>
      <c r="I115" s="994"/>
      <c r="J115" s="1005"/>
      <c r="K115" s="149"/>
      <c r="L115" s="175"/>
      <c r="M115" s="715"/>
      <c r="N115" s="681"/>
      <c r="O115" s="680"/>
    </row>
    <row r="116" spans="1:15" ht="22.5" customHeight="1">
      <c r="A116" s="1004"/>
      <c r="B116" s="994"/>
      <c r="C116" s="994"/>
      <c r="D116" s="994"/>
      <c r="E116" s="994"/>
      <c r="F116" s="994"/>
      <c r="G116" s="994"/>
      <c r="H116" s="994"/>
      <c r="I116" s="994"/>
      <c r="J116" s="1005"/>
      <c r="K116" s="149"/>
      <c r="L116" s="176"/>
      <c r="M116" s="681"/>
      <c r="N116" s="681"/>
      <c r="O116" s="680"/>
    </row>
    <row r="117" spans="1:15" ht="23.5">
      <c r="A117" s="1017" t="s">
        <v>677</v>
      </c>
      <c r="B117" s="1018"/>
      <c r="C117" s="1018"/>
      <c r="D117" s="1018"/>
      <c r="E117" s="1018"/>
      <c r="F117" s="1018"/>
      <c r="G117" s="1018"/>
      <c r="H117" s="1018"/>
      <c r="I117" s="1018"/>
      <c r="J117" s="1019"/>
      <c r="K117" s="149"/>
      <c r="L117" s="177"/>
      <c r="M117" s="681"/>
      <c r="N117" s="681"/>
      <c r="O117" s="680"/>
    </row>
    <row r="118" spans="1:15" ht="18" customHeight="1">
      <c r="A118" s="1073" t="s">
        <v>857</v>
      </c>
      <c r="B118" s="1074"/>
      <c r="C118" s="1074"/>
      <c r="D118" s="1074"/>
      <c r="E118" s="1074"/>
      <c r="F118" s="1074"/>
      <c r="G118" s="1074"/>
      <c r="H118" s="1074"/>
      <c r="I118" s="1074"/>
      <c r="J118" s="1075"/>
      <c r="K118" s="149"/>
      <c r="L118" s="178"/>
      <c r="M118" s="681"/>
      <c r="N118" s="681"/>
      <c r="O118" s="680"/>
    </row>
    <row r="119" spans="1:15" ht="18" customHeight="1">
      <c r="A119" s="1006"/>
      <c r="B119" s="987"/>
      <c r="C119" s="987"/>
      <c r="D119" s="987"/>
      <c r="E119" s="987"/>
      <c r="F119" s="987"/>
      <c r="G119" s="987"/>
      <c r="H119" s="987"/>
      <c r="I119" s="987"/>
      <c r="J119" s="1007"/>
      <c r="K119" s="149"/>
      <c r="L119" s="16"/>
      <c r="M119" s="681"/>
      <c r="N119" s="681"/>
      <c r="O119" s="680"/>
    </row>
    <row r="120" spans="1:15" ht="18" customHeight="1">
      <c r="A120" s="1006"/>
      <c r="B120" s="987"/>
      <c r="C120" s="987"/>
      <c r="D120" s="987"/>
      <c r="E120" s="987"/>
      <c r="F120" s="987"/>
      <c r="G120" s="987"/>
      <c r="H120" s="987"/>
      <c r="I120" s="987"/>
      <c r="J120" s="1007"/>
      <c r="K120" s="149"/>
      <c r="L120" s="16"/>
      <c r="M120" s="681"/>
      <c r="N120" s="681"/>
      <c r="O120" s="680"/>
    </row>
    <row r="121" spans="1:15" ht="21" customHeight="1">
      <c r="A121" s="1006"/>
      <c r="B121" s="987"/>
      <c r="C121" s="987"/>
      <c r="D121" s="987"/>
      <c r="E121" s="987"/>
      <c r="F121" s="987"/>
      <c r="G121" s="987"/>
      <c r="H121" s="987"/>
      <c r="I121" s="987"/>
      <c r="J121" s="1007"/>
      <c r="K121" s="149"/>
      <c r="L121" s="16"/>
      <c r="M121" s="681"/>
      <c r="N121" s="681"/>
      <c r="O121" s="680"/>
    </row>
    <row r="122" spans="1:15" ht="18" customHeight="1">
      <c r="A122" s="1008" t="s">
        <v>678</v>
      </c>
      <c r="B122" s="953"/>
      <c r="C122" s="953"/>
      <c r="D122" s="953"/>
      <c r="E122" s="953"/>
      <c r="F122" s="953"/>
      <c r="G122" s="953"/>
      <c r="H122" s="953"/>
      <c r="I122" s="953"/>
      <c r="J122" s="1009"/>
      <c r="K122" s="149"/>
      <c r="L122" s="16"/>
      <c r="M122" s="681"/>
      <c r="N122" s="681"/>
      <c r="O122" s="680"/>
    </row>
    <row r="123" spans="1:15" ht="18" customHeight="1">
      <c r="A123" s="1008"/>
      <c r="B123" s="953"/>
      <c r="C123" s="953"/>
      <c r="D123" s="953"/>
      <c r="E123" s="953"/>
      <c r="F123" s="953"/>
      <c r="G123" s="953"/>
      <c r="H123" s="953"/>
      <c r="I123" s="953"/>
      <c r="J123" s="1009"/>
      <c r="K123" s="149"/>
      <c r="L123" s="16"/>
      <c r="M123" s="681"/>
      <c r="N123" s="681"/>
      <c r="O123" s="680"/>
    </row>
    <row r="124" spans="1:15" ht="18" customHeight="1">
      <c r="A124" s="1008"/>
      <c r="B124" s="953"/>
      <c r="C124" s="953"/>
      <c r="D124" s="953"/>
      <c r="E124" s="953"/>
      <c r="F124" s="953"/>
      <c r="G124" s="953"/>
      <c r="H124" s="953"/>
      <c r="I124" s="953"/>
      <c r="J124" s="1009"/>
      <c r="K124" s="149"/>
      <c r="L124" s="16"/>
      <c r="M124" s="681"/>
      <c r="N124" s="681"/>
      <c r="O124" s="680"/>
    </row>
    <row r="125" spans="1:15" ht="15" thickBot="1">
      <c r="A125" s="1020" t="s">
        <v>632</v>
      </c>
      <c r="B125" s="1021"/>
      <c r="C125" s="1021"/>
      <c r="D125" s="1021"/>
      <c r="E125" s="1021"/>
      <c r="F125" s="1021"/>
      <c r="G125" s="1021"/>
      <c r="H125" s="1021"/>
      <c r="I125" s="1021"/>
      <c r="J125" s="1022"/>
      <c r="K125" s="149"/>
      <c r="L125" s="16"/>
      <c r="M125" s="681"/>
      <c r="N125" s="681"/>
      <c r="O125" s="680"/>
    </row>
    <row r="126" spans="1:15">
      <c r="K126" s="287"/>
      <c r="L126" s="241"/>
    </row>
  </sheetData>
  <mergeCells count="43">
    <mergeCell ref="A9:J9"/>
    <mergeCell ref="A19:J19"/>
    <mergeCell ref="A21:J21"/>
    <mergeCell ref="A17:J17"/>
    <mergeCell ref="A18:J18"/>
    <mergeCell ref="A20:F20"/>
    <mergeCell ref="A10:J10"/>
    <mergeCell ref="A11:J11"/>
    <mergeCell ref="A12:J12"/>
    <mergeCell ref="A13:J13"/>
    <mergeCell ref="A14:B14"/>
    <mergeCell ref="C14:E14"/>
    <mergeCell ref="G65:I65"/>
    <mergeCell ref="A65:F65"/>
    <mergeCell ref="A106:J106"/>
    <mergeCell ref="A107:J107"/>
    <mergeCell ref="A108:J108"/>
    <mergeCell ref="A125:J125"/>
    <mergeCell ref="A110:J110"/>
    <mergeCell ref="A111:J111"/>
    <mergeCell ref="A112:J112"/>
    <mergeCell ref="A113:J113"/>
    <mergeCell ref="A114:J114"/>
    <mergeCell ref="A115:J116"/>
    <mergeCell ref="A117:J117"/>
    <mergeCell ref="A122:J124"/>
    <mergeCell ref="A118:J121"/>
    <mergeCell ref="A109:J109"/>
    <mergeCell ref="A15:J16"/>
    <mergeCell ref="F14:H14"/>
    <mergeCell ref="I14:J14"/>
    <mergeCell ref="A1:J8"/>
    <mergeCell ref="G20:I20"/>
    <mergeCell ref="A85:J85"/>
    <mergeCell ref="A66:J66"/>
    <mergeCell ref="A71:J71"/>
    <mergeCell ref="A102:J102"/>
    <mergeCell ref="A103:J103"/>
    <mergeCell ref="A27:J27"/>
    <mergeCell ref="A46:J46"/>
    <mergeCell ref="A64:J64"/>
    <mergeCell ref="A104:J104"/>
    <mergeCell ref="A105:J105"/>
  </mergeCells>
  <hyperlinks>
    <hyperlink ref="A103:J103" r:id="rId1" display="Visit our website www.thomastonmills.com for more information and selling tools, including:"/>
    <hyperlink ref="A125" location="'TABLE OF CONTENTS'!A1" tooltip="TABLE OF CONTENTS" display="Back"/>
    <hyperlink ref="K22" location="'THOMASTON T-180 WHITE &amp; BONE'!A111" display="CA"/>
    <hyperlink ref="K28" location="'THOMASTON T-180 WHITE &amp; BONE'!A111" display="CA"/>
    <hyperlink ref="K47" location="'THOMASTON T-180 WHITE &amp; BONE'!A111" display="CA"/>
    <hyperlink ref="K67" location="'THOMASTON T-180 WHITE &amp; BONE'!A111" display="CA"/>
    <hyperlink ref="K72" location="'THOMASTON T-180 WHITE &amp; BONE'!A111" display="CA"/>
    <hyperlink ref="K86" location="'THOMASTON T-180 WHITE &amp; BONE'!A111" display="CA"/>
    <hyperlink ref="A104:J104" r:id="rId2" tooltip="Sell Sheets" display="   ◦ Descriptive Sell Sheets that you can send to your customers (PDF's) - Click Here"/>
    <hyperlink ref="A105:J105" r:id="rId3" tooltip="Photographs" display="   ◦ Photographs - Click Here"/>
    <hyperlink ref="A106:J106" r:id="rId4" tooltip="Care Instructions" display="   ◦ Suggested Care Instructions - Click Here"/>
    <hyperlink ref="A107:J107" r:id="rId5" tooltip="Linen Forum" display="   ◦ Linen Forum - Click Here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</hyperlinks>
  <pageMargins left="0.7" right="0.7" top="0.5" bottom="0.75" header="0.3" footer="0.3"/>
  <pageSetup scale="66" fitToHeight="0" orientation="portrait" r:id="rId6"/>
  <headerFooter>
    <oddHeader xml:space="preserve">&amp;C
</oddHeader>
  </headerFooter>
  <rowBreaks count="2" manualBreakCount="2">
    <brk id="63" max="10" man="1"/>
    <brk id="109" max="10" man="1"/>
  </rowBreaks>
  <ignoredErrors>
    <ignoredError sqref="I98" formula="1"/>
  </ignoredErrors>
  <drawing r:id="rId7"/>
  <legacyDrawing r:id="rId8"/>
  <legacyDrawingHF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AI121"/>
  <sheetViews>
    <sheetView topLeftCell="A27" zoomScale="90" zoomScaleNormal="90" workbookViewId="0">
      <selection activeCell="L93" sqref="L93"/>
    </sheetView>
  </sheetViews>
  <sheetFormatPr defaultColWidth="9.08984375" defaultRowHeight="14.5"/>
  <cols>
    <col min="1" max="1" width="14.6328125" style="9" customWidth="1"/>
    <col min="2" max="2" width="22.81640625" customWidth="1"/>
    <col min="3" max="3" width="10.7265625" customWidth="1"/>
    <col min="4" max="4" width="8.7265625" customWidth="1"/>
    <col min="5" max="5" width="9.08984375" customWidth="1"/>
    <col min="6" max="6" width="8.08984375" customWidth="1"/>
    <col min="7" max="7" width="17" customWidth="1"/>
    <col min="8" max="8" width="14.6328125" customWidth="1"/>
    <col min="9" max="9" width="14.36328125" customWidth="1"/>
    <col min="10" max="10" width="12.7265625" customWidth="1"/>
    <col min="11" max="11" width="10.26953125" customWidth="1"/>
    <col min="12" max="12" width="12.7265625" customWidth="1"/>
    <col min="13" max="14" width="9.08984375" customWidth="1"/>
  </cols>
  <sheetData>
    <row r="1" spans="1:15" s="19" customFormat="1" ht="15.75" customHeight="1" thickTop="1">
      <c r="A1" s="1035" t="s">
        <v>128</v>
      </c>
      <c r="B1" s="1036"/>
      <c r="C1" s="1036"/>
      <c r="D1" s="1036"/>
      <c r="E1" s="1036"/>
      <c r="F1" s="1036"/>
      <c r="G1" s="1036"/>
      <c r="H1" s="1036"/>
      <c r="I1" s="1036"/>
      <c r="J1" s="1037"/>
      <c r="K1" s="187"/>
      <c r="L1" s="221" t="s">
        <v>679</v>
      </c>
      <c r="M1" s="187"/>
      <c r="N1" s="187"/>
      <c r="O1" s="288"/>
    </row>
    <row r="2" spans="1:15" ht="25" customHeight="1">
      <c r="A2" s="1038"/>
      <c r="B2" s="982"/>
      <c r="C2" s="982"/>
      <c r="D2" s="982"/>
      <c r="E2" s="982"/>
      <c r="F2" s="982"/>
      <c r="G2" s="982"/>
      <c r="H2" s="982"/>
      <c r="I2" s="982"/>
      <c r="J2" s="1039"/>
      <c r="K2" s="16"/>
      <c r="L2" s="616" t="s">
        <v>858</v>
      </c>
      <c r="M2" s="16"/>
      <c r="N2" s="16"/>
      <c r="O2" s="250"/>
    </row>
    <row r="3" spans="1:15" ht="15.75" customHeight="1">
      <c r="A3" s="1038"/>
      <c r="B3" s="982"/>
      <c r="C3" s="982"/>
      <c r="D3" s="982"/>
      <c r="E3" s="982"/>
      <c r="F3" s="982"/>
      <c r="G3" s="982"/>
      <c r="H3" s="982"/>
      <c r="I3" s="982"/>
      <c r="J3" s="1039"/>
      <c r="K3" s="16"/>
      <c r="L3" s="222" t="s">
        <v>661</v>
      </c>
      <c r="M3" s="16"/>
      <c r="N3" s="16"/>
      <c r="O3" s="250"/>
    </row>
    <row r="4" spans="1:15" ht="15.75" customHeight="1">
      <c r="A4" s="1038"/>
      <c r="B4" s="982"/>
      <c r="C4" s="982"/>
      <c r="D4" s="982"/>
      <c r="E4" s="982"/>
      <c r="F4" s="982"/>
      <c r="G4" s="982"/>
      <c r="H4" s="982"/>
      <c r="I4" s="982"/>
      <c r="J4" s="1039"/>
      <c r="K4" s="16"/>
      <c r="L4" s="223" t="s">
        <v>662</v>
      </c>
      <c r="M4" s="16"/>
      <c r="N4" s="16"/>
      <c r="O4" s="250"/>
    </row>
    <row r="5" spans="1:15" ht="15.75" customHeight="1">
      <c r="A5" s="1038"/>
      <c r="B5" s="982"/>
      <c r="C5" s="982"/>
      <c r="D5" s="982"/>
      <c r="E5" s="982"/>
      <c r="F5" s="982"/>
      <c r="G5" s="982"/>
      <c r="H5" s="982"/>
      <c r="I5" s="982"/>
      <c r="J5" s="1039"/>
      <c r="K5" s="16"/>
      <c r="L5" s="224" t="s">
        <v>663</v>
      </c>
      <c r="M5" s="16"/>
      <c r="N5" s="16"/>
      <c r="O5" s="250"/>
    </row>
    <row r="6" spans="1:15" ht="15.75" customHeight="1">
      <c r="A6" s="1038"/>
      <c r="B6" s="982"/>
      <c r="C6" s="982"/>
      <c r="D6" s="982"/>
      <c r="E6" s="982"/>
      <c r="F6" s="982"/>
      <c r="G6" s="982"/>
      <c r="H6" s="982"/>
      <c r="I6" s="982"/>
      <c r="J6" s="1039"/>
      <c r="K6" s="16"/>
      <c r="L6" s="225" t="s">
        <v>664</v>
      </c>
      <c r="M6" s="16"/>
      <c r="N6" s="16"/>
      <c r="O6" s="250"/>
    </row>
    <row r="7" spans="1:15" ht="15.75" customHeight="1">
      <c r="A7" s="1038"/>
      <c r="B7" s="982"/>
      <c r="C7" s="982"/>
      <c r="D7" s="982"/>
      <c r="E7" s="982"/>
      <c r="F7" s="982"/>
      <c r="G7" s="982"/>
      <c r="H7" s="982"/>
      <c r="I7" s="982"/>
      <c r="J7" s="1039"/>
      <c r="K7" s="239"/>
      <c r="L7" s="226" t="s">
        <v>665</v>
      </c>
      <c r="M7" s="16"/>
      <c r="N7" s="16"/>
      <c r="O7" s="250"/>
    </row>
    <row r="8" spans="1:15" ht="15.75" customHeight="1">
      <c r="A8" s="1038"/>
      <c r="B8" s="982"/>
      <c r="C8" s="982"/>
      <c r="D8" s="982"/>
      <c r="E8" s="982"/>
      <c r="F8" s="982"/>
      <c r="G8" s="982"/>
      <c r="H8" s="982"/>
      <c r="I8" s="982"/>
      <c r="J8" s="1039"/>
      <c r="K8" s="239"/>
      <c r="L8" s="227" t="s">
        <v>666</v>
      </c>
      <c r="M8" s="16"/>
      <c r="N8" s="16"/>
      <c r="O8" s="250"/>
    </row>
    <row r="9" spans="1:15" ht="15.75" customHeight="1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1040"/>
      <c r="K9" s="239"/>
      <c r="L9" s="228" t="s">
        <v>667</v>
      </c>
      <c r="M9" s="16"/>
      <c r="N9" s="16"/>
      <c r="O9" s="250"/>
    </row>
    <row r="10" spans="1:15" ht="15.75" customHeight="1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1040"/>
      <c r="K10" s="239"/>
      <c r="L10" s="229" t="s">
        <v>668</v>
      </c>
      <c r="M10" s="16"/>
      <c r="N10" s="16"/>
      <c r="O10" s="250"/>
    </row>
    <row r="11" spans="1:15" ht="15.75" customHeight="1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1040"/>
      <c r="K11" s="239"/>
      <c r="L11" s="230" t="s">
        <v>669</v>
      </c>
      <c r="M11" s="16"/>
      <c r="N11" s="16"/>
      <c r="O11" s="250"/>
    </row>
    <row r="12" spans="1:15" ht="15.75" customHeight="1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1040"/>
      <c r="K12" s="239"/>
      <c r="L12" s="231" t="s">
        <v>670</v>
      </c>
      <c r="M12" s="16"/>
      <c r="N12" s="16"/>
      <c r="O12" s="250"/>
    </row>
    <row r="13" spans="1:15" ht="15.75" customHeight="1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1104"/>
      <c r="K13" s="239"/>
      <c r="L13" s="232" t="s">
        <v>671</v>
      </c>
      <c r="M13" s="16"/>
      <c r="N13" s="16"/>
      <c r="O13" s="250"/>
    </row>
    <row r="14" spans="1:15" ht="18" customHeight="1" thickBot="1">
      <c r="A14" s="1050" t="s">
        <v>545</v>
      </c>
      <c r="B14" s="1052"/>
      <c r="C14" s="1095" t="str">
        <f>+'Summary List'!B2</f>
        <v>Hotels for Humanity</v>
      </c>
      <c r="D14" s="1095"/>
      <c r="E14" s="1096"/>
      <c r="F14" s="1050" t="s">
        <v>546</v>
      </c>
      <c r="G14" s="1051"/>
      <c r="H14" s="1052"/>
      <c r="I14" s="1053" t="str">
        <f>+'Summary List'!E2</f>
        <v>October 15, 2023</v>
      </c>
      <c r="J14" s="1105"/>
      <c r="K14" s="239"/>
      <c r="L14" s="233" t="s">
        <v>672</v>
      </c>
      <c r="M14" s="16"/>
      <c r="N14" s="16"/>
      <c r="O14" s="250"/>
    </row>
    <row r="15" spans="1:15" ht="24.75" customHeight="1">
      <c r="A15" s="1044" t="s">
        <v>49</v>
      </c>
      <c r="B15" s="1045"/>
      <c r="C15" s="1045"/>
      <c r="D15" s="1045"/>
      <c r="E15" s="1045"/>
      <c r="F15" s="1045"/>
      <c r="G15" s="1045"/>
      <c r="H15" s="1045"/>
      <c r="I15" s="1045"/>
      <c r="J15" s="1046"/>
      <c r="K15" s="16"/>
      <c r="L15" s="234" t="s">
        <v>673</v>
      </c>
      <c r="M15" s="16"/>
      <c r="N15" s="16"/>
      <c r="O15" s="250"/>
    </row>
    <row r="16" spans="1:15" ht="19.5" customHeight="1">
      <c r="A16" s="1047"/>
      <c r="B16" s="1048"/>
      <c r="C16" s="1048"/>
      <c r="D16" s="1048"/>
      <c r="E16" s="1048"/>
      <c r="F16" s="1048"/>
      <c r="G16" s="1048"/>
      <c r="H16" s="1048"/>
      <c r="I16" s="1048"/>
      <c r="J16" s="1049"/>
      <c r="K16" s="16"/>
      <c r="L16" s="235" t="s">
        <v>674</v>
      </c>
      <c r="M16" s="16"/>
      <c r="N16" s="16"/>
      <c r="O16" s="250"/>
    </row>
    <row r="17" spans="1:15" ht="21">
      <c r="A17" s="1090" t="s">
        <v>687</v>
      </c>
      <c r="B17" s="1091"/>
      <c r="C17" s="1091"/>
      <c r="D17" s="1091"/>
      <c r="E17" s="1091"/>
      <c r="F17" s="1091"/>
      <c r="G17" s="1091"/>
      <c r="H17" s="1091"/>
      <c r="I17" s="1091"/>
      <c r="J17" s="1092"/>
      <c r="K17" s="16"/>
      <c r="L17" s="236" t="s">
        <v>675</v>
      </c>
      <c r="M17" s="16"/>
      <c r="N17" s="16"/>
      <c r="O17" s="250"/>
    </row>
    <row r="18" spans="1:15" ht="21.5" thickBot="1">
      <c r="A18" s="1090" t="s">
        <v>51</v>
      </c>
      <c r="B18" s="1091"/>
      <c r="C18" s="1091"/>
      <c r="D18" s="1091"/>
      <c r="E18" s="1091"/>
      <c r="F18" s="1091"/>
      <c r="G18" s="1091"/>
      <c r="H18" s="1091"/>
      <c r="I18" s="1091"/>
      <c r="J18" s="1092"/>
      <c r="K18" s="16"/>
      <c r="L18" s="237" t="s">
        <v>624</v>
      </c>
      <c r="M18" s="16"/>
      <c r="N18" s="16"/>
      <c r="O18" s="250"/>
    </row>
    <row r="19" spans="1:15" ht="25" customHeight="1" thickBot="1">
      <c r="A19" s="1097" t="s">
        <v>532</v>
      </c>
      <c r="B19" s="1098"/>
      <c r="C19" s="1098"/>
      <c r="D19" s="1098"/>
      <c r="E19" s="1098"/>
      <c r="F19" s="1098"/>
      <c r="G19" s="1098"/>
      <c r="H19" s="1098"/>
      <c r="I19" s="1098"/>
      <c r="J19" s="1099"/>
      <c r="K19" s="16"/>
      <c r="L19" s="459" t="s">
        <v>727</v>
      </c>
      <c r="M19" s="16"/>
      <c r="N19" s="16"/>
      <c r="O19" s="250"/>
    </row>
    <row r="20" spans="1:15" ht="18" customHeight="1" thickTop="1" thickBot="1">
      <c r="A20" s="969" t="s">
        <v>42</v>
      </c>
      <c r="B20" s="970"/>
      <c r="C20" s="970"/>
      <c r="D20" s="970"/>
      <c r="E20" s="970"/>
      <c r="F20" s="971"/>
      <c r="G20" s="969" t="s">
        <v>41</v>
      </c>
      <c r="H20" s="1055"/>
      <c r="I20" s="1100"/>
      <c r="J20" s="118" t="s">
        <v>115</v>
      </c>
      <c r="K20" s="16"/>
      <c r="L20" s="238" t="s">
        <v>632</v>
      </c>
      <c r="M20" s="16"/>
      <c r="N20" s="16"/>
      <c r="O20" s="250"/>
    </row>
    <row r="21" spans="1:15" ht="18" thickBot="1">
      <c r="A21" s="1101" t="s">
        <v>53</v>
      </c>
      <c r="B21" s="1102"/>
      <c r="C21" s="1102"/>
      <c r="D21" s="1102"/>
      <c r="E21" s="1102"/>
      <c r="F21" s="1102"/>
      <c r="G21" s="1102"/>
      <c r="H21" s="1102"/>
      <c r="I21" s="1102"/>
      <c r="J21" s="1103"/>
      <c r="K21" s="16"/>
      <c r="L21" s="16"/>
      <c r="M21" s="16"/>
      <c r="N21" s="16"/>
      <c r="O21" s="250"/>
    </row>
    <row r="22" spans="1:15" s="3" customFormat="1">
      <c r="A22" s="79" t="s">
        <v>1</v>
      </c>
      <c r="B22" s="79" t="s">
        <v>0</v>
      </c>
      <c r="C22" s="80" t="s">
        <v>48</v>
      </c>
      <c r="D22" s="80" t="s">
        <v>57</v>
      </c>
      <c r="E22" s="80" t="s">
        <v>16</v>
      </c>
      <c r="F22" s="81" t="s">
        <v>15</v>
      </c>
      <c r="G22" s="82" t="s">
        <v>17</v>
      </c>
      <c r="H22" s="36" t="s">
        <v>18</v>
      </c>
      <c r="I22" s="83" t="s">
        <v>31</v>
      </c>
      <c r="J22" s="82" t="s">
        <v>116</v>
      </c>
      <c r="K22" s="108"/>
      <c r="L22"/>
      <c r="M22" s="108"/>
      <c r="N22" s="108"/>
      <c r="O22" s="289"/>
    </row>
    <row r="23" spans="1:15">
      <c r="A23" s="155" t="s">
        <v>131</v>
      </c>
      <c r="B23" s="4" t="s">
        <v>54</v>
      </c>
      <c r="C23" s="4" t="s">
        <v>86</v>
      </c>
      <c r="D23" s="342" t="s">
        <v>12</v>
      </c>
      <c r="E23" s="463">
        <f>+VLOOKUP(A23,'Summary List'!B:F,5,FALSE)</f>
        <v>19.68</v>
      </c>
      <c r="F23" s="96">
        <v>6</v>
      </c>
      <c r="G23" s="205" t="s">
        <v>112</v>
      </c>
      <c r="H23" s="98" t="s">
        <v>451</v>
      </c>
      <c r="I23" s="219">
        <f>(11*9.5*17)/1728</f>
        <v>1.0280671296296295</v>
      </c>
      <c r="J23" s="157" t="s">
        <v>117</v>
      </c>
      <c r="K23" s="758">
        <f>E23*6</f>
        <v>118.08</v>
      </c>
      <c r="L23" s="758">
        <f>K23*1.38</f>
        <v>162.95039999999997</v>
      </c>
      <c r="M23" s="674">
        <v>124.56</v>
      </c>
      <c r="N23" s="674">
        <v>174.38</v>
      </c>
      <c r="O23" s="250"/>
    </row>
    <row r="24" spans="1:15" ht="15" thickBot="1">
      <c r="A24" s="155" t="s">
        <v>132</v>
      </c>
      <c r="B24" s="4" t="s">
        <v>56</v>
      </c>
      <c r="C24" s="4" t="s">
        <v>88</v>
      </c>
      <c r="D24" s="342" t="s">
        <v>12</v>
      </c>
      <c r="E24" s="463">
        <f>+VLOOKUP(A24,'Summary List'!B:F,5,FALSE)</f>
        <v>24.24</v>
      </c>
      <c r="F24" s="96">
        <v>6</v>
      </c>
      <c r="G24" s="205" t="s">
        <v>113</v>
      </c>
      <c r="H24" s="98" t="s">
        <v>453</v>
      </c>
      <c r="I24" s="219">
        <f>(11*8.5*20)/1728</f>
        <v>1.0821759259259258</v>
      </c>
      <c r="J24" s="157" t="s">
        <v>117</v>
      </c>
      <c r="K24" s="758">
        <f>E24*6</f>
        <v>145.44</v>
      </c>
      <c r="L24" s="758">
        <f>K24*1.38</f>
        <v>200.70719999999997</v>
      </c>
      <c r="M24" s="674">
        <v>153.36000000000001</v>
      </c>
      <c r="N24" s="674">
        <v>214.7</v>
      </c>
      <c r="O24" s="250"/>
    </row>
    <row r="25" spans="1:15" ht="18" thickBot="1">
      <c r="A25" s="1056" t="s">
        <v>59</v>
      </c>
      <c r="B25" s="959"/>
      <c r="C25" s="959"/>
      <c r="D25" s="959"/>
      <c r="E25" s="959"/>
      <c r="F25" s="959"/>
      <c r="G25" s="959"/>
      <c r="H25" s="959"/>
      <c r="I25" s="959"/>
      <c r="J25" s="1057"/>
      <c r="K25" s="16"/>
      <c r="L25" s="16"/>
      <c r="M25" s="16"/>
      <c r="N25" s="16"/>
      <c r="O25" s="250"/>
    </row>
    <row r="26" spans="1:15" s="3" customFormat="1" ht="15" thickBot="1">
      <c r="A26" s="40" t="s">
        <v>1</v>
      </c>
      <c r="B26" s="25" t="s">
        <v>0</v>
      </c>
      <c r="C26" s="40" t="s">
        <v>48</v>
      </c>
      <c r="D26" s="40" t="s">
        <v>57</v>
      </c>
      <c r="E26" s="40" t="s">
        <v>16</v>
      </c>
      <c r="F26" s="40" t="s">
        <v>15</v>
      </c>
      <c r="G26" s="46" t="s">
        <v>17</v>
      </c>
      <c r="H26" s="44" t="s">
        <v>18</v>
      </c>
      <c r="I26" s="44" t="s">
        <v>31</v>
      </c>
      <c r="J26" s="121" t="s">
        <v>116</v>
      </c>
      <c r="K26" s="108"/>
      <c r="L26" s="16"/>
      <c r="M26" s="108"/>
      <c r="N26" s="108"/>
      <c r="O26" s="289"/>
    </row>
    <row r="27" spans="1:15">
      <c r="A27" s="165" t="s">
        <v>133</v>
      </c>
      <c r="B27" s="56" t="s">
        <v>60</v>
      </c>
      <c r="C27" s="56" t="s">
        <v>91</v>
      </c>
      <c r="D27" s="56" t="s">
        <v>267</v>
      </c>
      <c r="E27" s="463">
        <f>+VLOOKUP(A27,'Summary List'!B:F,5,FALSE)</f>
        <v>75</v>
      </c>
      <c r="F27" s="92">
        <v>2</v>
      </c>
      <c r="G27" s="93" t="s">
        <v>123</v>
      </c>
      <c r="H27" s="94" t="s">
        <v>455</v>
      </c>
      <c r="I27" s="354">
        <f>(18.5*16*9)/1728</f>
        <v>1.5416666666666667</v>
      </c>
      <c r="J27" s="355" t="s">
        <v>119</v>
      </c>
      <c r="K27" s="758">
        <f>E27*2</f>
        <v>150</v>
      </c>
      <c r="L27" s="758">
        <f>K27*1.38</f>
        <v>206.99999999999997</v>
      </c>
      <c r="M27" s="674">
        <v>157.91999999999999</v>
      </c>
      <c r="N27" s="674">
        <v>221.09</v>
      </c>
      <c r="O27" s="250"/>
    </row>
    <row r="28" spans="1:15">
      <c r="A28" s="155" t="s">
        <v>134</v>
      </c>
      <c r="B28" s="4" t="s">
        <v>61</v>
      </c>
      <c r="C28" s="4" t="s">
        <v>92</v>
      </c>
      <c r="D28" s="4" t="s">
        <v>267</v>
      </c>
      <c r="E28" s="463">
        <f>+VLOOKUP(A28,'Summary List'!B:F,5,FALSE)</f>
        <v>77.88</v>
      </c>
      <c r="F28" s="96">
        <v>2</v>
      </c>
      <c r="G28" s="97" t="s">
        <v>123</v>
      </c>
      <c r="H28" s="98" t="s">
        <v>456</v>
      </c>
      <c r="I28" s="219">
        <f>(18.5*16*9)/1728</f>
        <v>1.5416666666666667</v>
      </c>
      <c r="J28" s="157" t="s">
        <v>119</v>
      </c>
      <c r="K28" s="758">
        <f t="shared" ref="K28:K32" si="0">E28*2</f>
        <v>155.76</v>
      </c>
      <c r="L28" s="758">
        <f t="shared" ref="L28:L32" si="1">K28*1.38</f>
        <v>214.94879999999998</v>
      </c>
      <c r="M28" s="674">
        <v>163.92</v>
      </c>
      <c r="N28" s="674">
        <v>229.49</v>
      </c>
      <c r="O28" s="250"/>
    </row>
    <row r="29" spans="1:15">
      <c r="A29" s="155" t="s">
        <v>135</v>
      </c>
      <c r="B29" s="4" t="s">
        <v>62</v>
      </c>
      <c r="C29" s="4" t="s">
        <v>93</v>
      </c>
      <c r="D29" s="4" t="s">
        <v>267</v>
      </c>
      <c r="E29" s="463">
        <f>+VLOOKUP(A29,'Summary List'!B:F,5,FALSE)</f>
        <v>82.92</v>
      </c>
      <c r="F29" s="96">
        <v>2</v>
      </c>
      <c r="G29" s="97" t="s">
        <v>123</v>
      </c>
      <c r="H29" s="98" t="s">
        <v>457</v>
      </c>
      <c r="I29" s="219">
        <f>(18.5*16*9)/1728</f>
        <v>1.5416666666666667</v>
      </c>
      <c r="J29" s="157" t="s">
        <v>119</v>
      </c>
      <c r="K29" s="758">
        <f t="shared" si="0"/>
        <v>165.84</v>
      </c>
      <c r="L29" s="758">
        <f t="shared" si="1"/>
        <v>228.85919999999999</v>
      </c>
      <c r="M29" s="674">
        <v>174.48</v>
      </c>
      <c r="N29" s="674">
        <v>244.27</v>
      </c>
      <c r="O29" s="250"/>
    </row>
    <row r="30" spans="1:15">
      <c r="A30" s="155" t="s">
        <v>136</v>
      </c>
      <c r="B30" s="4" t="s">
        <v>64</v>
      </c>
      <c r="C30" s="4" t="s">
        <v>95</v>
      </c>
      <c r="D30" s="4" t="s">
        <v>268</v>
      </c>
      <c r="E30" s="463">
        <f>+VLOOKUP(A30,'Summary List'!B:F,5,FALSE)</f>
        <v>92.16</v>
      </c>
      <c r="F30" s="96">
        <v>2</v>
      </c>
      <c r="G30" s="97" t="s">
        <v>124</v>
      </c>
      <c r="H30" s="98" t="s">
        <v>459</v>
      </c>
      <c r="I30" s="219">
        <f>(18.5*15*12.25)/1728</f>
        <v>1.9672309027777777</v>
      </c>
      <c r="J30" s="157" t="s">
        <v>120</v>
      </c>
      <c r="K30" s="758">
        <f t="shared" si="0"/>
        <v>184.32</v>
      </c>
      <c r="L30" s="758">
        <f t="shared" si="1"/>
        <v>254.36159999999998</v>
      </c>
      <c r="M30" s="674">
        <v>193.92</v>
      </c>
      <c r="N30" s="674">
        <v>271.49</v>
      </c>
      <c r="O30" s="250"/>
    </row>
    <row r="31" spans="1:15">
      <c r="A31" s="361" t="s">
        <v>137</v>
      </c>
      <c r="B31" s="4" t="s">
        <v>55</v>
      </c>
      <c r="C31" s="4" t="s">
        <v>97</v>
      </c>
      <c r="D31" s="4" t="s">
        <v>268</v>
      </c>
      <c r="E31" s="463">
        <f>+VLOOKUP(A31,'Summary List'!B:F,5,FALSE)</f>
        <v>104.28</v>
      </c>
      <c r="F31" s="96">
        <v>2</v>
      </c>
      <c r="G31" s="97" t="s">
        <v>125</v>
      </c>
      <c r="H31" s="98" t="s">
        <v>460</v>
      </c>
      <c r="I31" s="219">
        <f>(18.5*16*14.5)/1728</f>
        <v>2.4837962962962963</v>
      </c>
      <c r="J31" s="157" t="s">
        <v>121</v>
      </c>
      <c r="K31" s="758">
        <f t="shared" si="0"/>
        <v>208.56</v>
      </c>
      <c r="L31" s="758">
        <f t="shared" si="1"/>
        <v>287.81279999999998</v>
      </c>
      <c r="M31" s="674">
        <v>219.6</v>
      </c>
      <c r="N31" s="674">
        <v>307.44</v>
      </c>
      <c r="O31" s="250"/>
    </row>
    <row r="32" spans="1:15" ht="15" thickBot="1">
      <c r="A32" s="155" t="s">
        <v>138</v>
      </c>
      <c r="B32" s="4" t="s">
        <v>56</v>
      </c>
      <c r="C32" s="4" t="s">
        <v>100</v>
      </c>
      <c r="D32" s="4" t="s">
        <v>268</v>
      </c>
      <c r="E32" s="463">
        <f>+VLOOKUP(A32,'Summary List'!B:F,5,FALSE)</f>
        <v>124.8</v>
      </c>
      <c r="F32" s="96">
        <v>2</v>
      </c>
      <c r="G32" s="97" t="s">
        <v>34</v>
      </c>
      <c r="H32" s="98" t="s">
        <v>463</v>
      </c>
      <c r="I32" s="219">
        <f>(18.5*16*15.5)/1728</f>
        <v>2.6550925925925926</v>
      </c>
      <c r="J32" s="157" t="s">
        <v>121</v>
      </c>
      <c r="K32" s="758">
        <f t="shared" si="0"/>
        <v>249.6</v>
      </c>
      <c r="L32" s="758">
        <f t="shared" si="1"/>
        <v>344.44799999999998</v>
      </c>
      <c r="M32" s="674">
        <v>262.8</v>
      </c>
      <c r="N32" s="674">
        <v>367.92</v>
      </c>
      <c r="O32" s="250"/>
    </row>
    <row r="33" spans="1:15" ht="18" thickBot="1">
      <c r="A33" s="1056" t="s">
        <v>74</v>
      </c>
      <c r="B33" s="959"/>
      <c r="C33" s="959"/>
      <c r="D33" s="959"/>
      <c r="E33" s="959"/>
      <c r="F33" s="959"/>
      <c r="G33" s="959"/>
      <c r="H33" s="959"/>
      <c r="I33" s="959"/>
      <c r="J33" s="1057"/>
      <c r="K33" s="16"/>
      <c r="L33" s="16"/>
      <c r="M33" s="16"/>
      <c r="N33" s="16"/>
      <c r="O33" s="250"/>
    </row>
    <row r="34" spans="1:15" s="3" customFormat="1" ht="15" thickBot="1">
      <c r="A34" s="40" t="s">
        <v>1</v>
      </c>
      <c r="B34" s="40" t="s">
        <v>0</v>
      </c>
      <c r="C34" s="40" t="s">
        <v>48</v>
      </c>
      <c r="D34" s="40" t="s">
        <v>81</v>
      </c>
      <c r="E34" s="40" t="s">
        <v>16</v>
      </c>
      <c r="F34" s="40" t="s">
        <v>15</v>
      </c>
      <c r="G34" s="46" t="s">
        <v>17</v>
      </c>
      <c r="H34" s="44" t="s">
        <v>18</v>
      </c>
      <c r="I34" s="44" t="s">
        <v>31</v>
      </c>
      <c r="J34" s="124" t="s">
        <v>116</v>
      </c>
      <c r="K34" s="108"/>
      <c r="L34" s="16"/>
      <c r="M34" s="108"/>
      <c r="N34" s="108"/>
      <c r="O34" s="289"/>
    </row>
    <row r="35" spans="1:15">
      <c r="A35" s="165" t="s">
        <v>139</v>
      </c>
      <c r="B35" s="56" t="s">
        <v>78</v>
      </c>
      <c r="C35" s="56" t="s">
        <v>105</v>
      </c>
      <c r="D35" s="56" t="s">
        <v>82</v>
      </c>
      <c r="E35" s="463">
        <f>+VLOOKUP(A35,'Summary List'!B:F,5,FALSE)</f>
        <v>67.44</v>
      </c>
      <c r="F35" s="92">
        <v>2</v>
      </c>
      <c r="G35" s="93" t="s">
        <v>124</v>
      </c>
      <c r="H35" s="94" t="s">
        <v>467</v>
      </c>
      <c r="I35" s="354">
        <f>(18.5*15*12.25)/1728</f>
        <v>1.9672309027777777</v>
      </c>
      <c r="J35" s="362" t="s">
        <v>120</v>
      </c>
      <c r="K35" s="758">
        <f t="shared" ref="K35:K44" si="2">E35*2</f>
        <v>134.88</v>
      </c>
      <c r="L35" s="758">
        <f t="shared" ref="L35:L44" si="3">K35*1.38</f>
        <v>186.13439999999997</v>
      </c>
      <c r="M35" s="674">
        <v>142.08000000000001</v>
      </c>
      <c r="N35" s="674">
        <v>198.91</v>
      </c>
      <c r="O35" s="250"/>
    </row>
    <row r="36" spans="1:15">
      <c r="A36" s="153" t="s">
        <v>140</v>
      </c>
      <c r="B36" s="4" t="s">
        <v>79</v>
      </c>
      <c r="C36" s="4" t="s">
        <v>106</v>
      </c>
      <c r="D36" s="4" t="s">
        <v>82</v>
      </c>
      <c r="E36" s="463">
        <f>+VLOOKUP(A36,'Summary List'!B:F,5,FALSE)</f>
        <v>70.08</v>
      </c>
      <c r="F36" s="96">
        <v>2</v>
      </c>
      <c r="G36" s="97" t="s">
        <v>124</v>
      </c>
      <c r="H36" s="98" t="s">
        <v>467</v>
      </c>
      <c r="I36" s="219">
        <f>(18.5*15*12.25)/1728</f>
        <v>1.9672309027777777</v>
      </c>
      <c r="J36" s="157" t="s">
        <v>120</v>
      </c>
      <c r="K36" s="758">
        <f t="shared" si="2"/>
        <v>140.16</v>
      </c>
      <c r="L36" s="758">
        <f t="shared" si="3"/>
        <v>193.42079999999999</v>
      </c>
      <c r="M36" s="674">
        <v>147.6</v>
      </c>
      <c r="N36" s="674">
        <v>206.64</v>
      </c>
      <c r="O36" s="250"/>
    </row>
    <row r="37" spans="1:15">
      <c r="A37" s="155" t="s">
        <v>141</v>
      </c>
      <c r="B37" s="4" t="s">
        <v>75</v>
      </c>
      <c r="C37" s="4" t="s">
        <v>103</v>
      </c>
      <c r="D37" s="4" t="s">
        <v>82</v>
      </c>
      <c r="E37" s="463">
        <f>+VLOOKUP(A37,'Summary List'!B:F,5,FALSE)</f>
        <v>73.319999999999993</v>
      </c>
      <c r="F37" s="96">
        <v>2</v>
      </c>
      <c r="G37" s="97" t="s">
        <v>124</v>
      </c>
      <c r="H37" s="98" t="s">
        <v>467</v>
      </c>
      <c r="I37" s="219">
        <f>(18.5*15*12.25)/1728</f>
        <v>1.9672309027777777</v>
      </c>
      <c r="J37" s="157" t="s">
        <v>120</v>
      </c>
      <c r="K37" s="758">
        <f t="shared" si="2"/>
        <v>146.63999999999999</v>
      </c>
      <c r="L37" s="758">
        <f t="shared" si="3"/>
        <v>202.36319999999998</v>
      </c>
      <c r="M37" s="674">
        <v>154.32</v>
      </c>
      <c r="N37" s="674">
        <v>216.05</v>
      </c>
      <c r="O37" s="250"/>
    </row>
    <row r="38" spans="1:15">
      <c r="A38" s="153" t="s">
        <v>142</v>
      </c>
      <c r="B38" s="4" t="s">
        <v>76</v>
      </c>
      <c r="C38" s="4" t="s">
        <v>104</v>
      </c>
      <c r="D38" s="4" t="s">
        <v>82</v>
      </c>
      <c r="E38" s="463">
        <f>+VLOOKUP(A38,'Summary List'!B:F,5,FALSE)</f>
        <v>77.040000000000006</v>
      </c>
      <c r="F38" s="96">
        <v>2</v>
      </c>
      <c r="G38" s="97" t="s">
        <v>124</v>
      </c>
      <c r="H38" s="98" t="s">
        <v>452</v>
      </c>
      <c r="I38" s="219">
        <f>(18.5*15*12.25)/1728</f>
        <v>1.9672309027777777</v>
      </c>
      <c r="J38" s="157" t="s">
        <v>120</v>
      </c>
      <c r="K38" s="758">
        <f t="shared" si="2"/>
        <v>154.08000000000001</v>
      </c>
      <c r="L38" s="758">
        <f t="shared" si="3"/>
        <v>212.63040000000001</v>
      </c>
      <c r="M38" s="674">
        <v>162.24</v>
      </c>
      <c r="N38" s="674">
        <v>227.14</v>
      </c>
      <c r="O38" s="250"/>
    </row>
    <row r="39" spans="1:15">
      <c r="A39" s="347" t="s">
        <v>143</v>
      </c>
      <c r="B39" s="4" t="s">
        <v>64</v>
      </c>
      <c r="C39" s="4" t="s">
        <v>108</v>
      </c>
      <c r="D39" s="4" t="s">
        <v>82</v>
      </c>
      <c r="E39" s="463">
        <f>+VLOOKUP(A39,'Summary List'!B:F,5,FALSE)</f>
        <v>86.16</v>
      </c>
      <c r="F39" s="96">
        <v>2</v>
      </c>
      <c r="G39" s="97" t="s">
        <v>124</v>
      </c>
      <c r="H39" s="98" t="s">
        <v>469</v>
      </c>
      <c r="I39" s="219">
        <f>(18.5*15*12.25)/1728</f>
        <v>1.9672309027777777</v>
      </c>
      <c r="J39" s="157" t="s">
        <v>120</v>
      </c>
      <c r="K39" s="758">
        <f t="shared" si="2"/>
        <v>172.32</v>
      </c>
      <c r="L39" s="758">
        <f t="shared" si="3"/>
        <v>237.80159999999998</v>
      </c>
      <c r="M39" s="674">
        <v>181.44</v>
      </c>
      <c r="N39" s="674">
        <v>254.02</v>
      </c>
      <c r="O39" s="250"/>
    </row>
    <row r="40" spans="1:15">
      <c r="A40" s="155" t="s">
        <v>144</v>
      </c>
      <c r="B40" s="4" t="s">
        <v>55</v>
      </c>
      <c r="C40" s="4" t="s">
        <v>109</v>
      </c>
      <c r="D40" s="4" t="s">
        <v>82</v>
      </c>
      <c r="E40" s="463">
        <f>+VLOOKUP(A40,'Summary List'!B:F,5,FALSE)</f>
        <v>96.48</v>
      </c>
      <c r="F40" s="96">
        <v>2</v>
      </c>
      <c r="G40" s="97" t="s">
        <v>125</v>
      </c>
      <c r="H40" s="98" t="s">
        <v>455</v>
      </c>
      <c r="I40" s="219">
        <f>(18.5*16*14.5)/1728</f>
        <v>2.4837962962962963</v>
      </c>
      <c r="J40" s="157" t="s">
        <v>121</v>
      </c>
      <c r="K40" s="758">
        <f t="shared" si="2"/>
        <v>192.96</v>
      </c>
      <c r="L40" s="758">
        <f t="shared" si="3"/>
        <v>266.28480000000002</v>
      </c>
      <c r="M40" s="674">
        <v>203.04</v>
      </c>
      <c r="N40" s="674">
        <v>284.26</v>
      </c>
      <c r="O40" s="250"/>
    </row>
    <row r="41" spans="1:15">
      <c r="A41" s="155" t="s">
        <v>145</v>
      </c>
      <c r="B41" s="4" t="s">
        <v>56</v>
      </c>
      <c r="C41" s="4" t="s">
        <v>110</v>
      </c>
      <c r="D41" s="4" t="s">
        <v>82</v>
      </c>
      <c r="E41" s="463">
        <f>+VLOOKUP(A41,'Summary List'!B:F,5,FALSE)</f>
        <v>113.64</v>
      </c>
      <c r="F41" s="96">
        <v>2</v>
      </c>
      <c r="G41" s="97" t="s">
        <v>34</v>
      </c>
      <c r="H41" s="98" t="s">
        <v>470</v>
      </c>
      <c r="I41" s="219">
        <f>(18.5*16*15.5)/1728</f>
        <v>2.6550925925925926</v>
      </c>
      <c r="J41" s="157" t="s">
        <v>121</v>
      </c>
      <c r="K41" s="758">
        <f t="shared" si="2"/>
        <v>227.28</v>
      </c>
      <c r="L41" s="758">
        <f t="shared" si="3"/>
        <v>313.64639999999997</v>
      </c>
      <c r="M41" s="674">
        <v>239.28</v>
      </c>
      <c r="N41" s="674">
        <v>334.99</v>
      </c>
      <c r="O41" s="250"/>
    </row>
    <row r="42" spans="1:15">
      <c r="A42" s="155" t="s">
        <v>146</v>
      </c>
      <c r="B42" s="4" t="s">
        <v>64</v>
      </c>
      <c r="C42" s="4" t="s">
        <v>108</v>
      </c>
      <c r="D42" s="4" t="s">
        <v>83</v>
      </c>
      <c r="E42" s="463">
        <f>+VLOOKUP(A42,'Summary List'!B:F,5,FALSE)</f>
        <v>91.32</v>
      </c>
      <c r="F42" s="96">
        <v>2</v>
      </c>
      <c r="G42" s="97" t="s">
        <v>125</v>
      </c>
      <c r="H42" s="98" t="s">
        <v>472</v>
      </c>
      <c r="I42" s="219">
        <f>(18.5*16*14.5)/1728</f>
        <v>2.4837962962962963</v>
      </c>
      <c r="J42" s="157" t="s">
        <v>121</v>
      </c>
      <c r="K42" s="758">
        <f t="shared" si="2"/>
        <v>182.64</v>
      </c>
      <c r="L42" s="758">
        <f t="shared" si="3"/>
        <v>252.04319999999996</v>
      </c>
      <c r="M42" s="674">
        <v>192.24</v>
      </c>
      <c r="N42" s="674">
        <v>269.14</v>
      </c>
      <c r="O42" s="250"/>
    </row>
    <row r="43" spans="1:15">
      <c r="A43" s="155" t="s">
        <v>147</v>
      </c>
      <c r="B43" s="4" t="s">
        <v>55</v>
      </c>
      <c r="C43" s="4" t="s">
        <v>109</v>
      </c>
      <c r="D43" s="4" t="s">
        <v>83</v>
      </c>
      <c r="E43" s="463">
        <f>+VLOOKUP(A43,'Summary List'!B:F,5,FALSE)</f>
        <v>102.12</v>
      </c>
      <c r="F43" s="96">
        <v>2</v>
      </c>
      <c r="G43" s="97" t="s">
        <v>125</v>
      </c>
      <c r="H43" s="98" t="s">
        <v>473</v>
      </c>
      <c r="I43" s="219">
        <f>(18.5*16*14.5)/1728</f>
        <v>2.4837962962962963</v>
      </c>
      <c r="J43" s="157" t="s">
        <v>121</v>
      </c>
      <c r="K43" s="758">
        <f t="shared" si="2"/>
        <v>204.24</v>
      </c>
      <c r="L43" s="758">
        <f t="shared" si="3"/>
        <v>281.85120000000001</v>
      </c>
      <c r="M43" s="674">
        <v>215.04</v>
      </c>
      <c r="N43" s="674">
        <v>301.06</v>
      </c>
      <c r="O43" s="250"/>
    </row>
    <row r="44" spans="1:15" ht="15" thickBot="1">
      <c r="A44" s="356" t="s">
        <v>148</v>
      </c>
      <c r="B44" s="4" t="s">
        <v>56</v>
      </c>
      <c r="C44" s="4" t="s">
        <v>110</v>
      </c>
      <c r="D44" s="4" t="s">
        <v>83</v>
      </c>
      <c r="E44" s="463">
        <f>+VLOOKUP(A44,'Summary List'!B:F,5,FALSE)</f>
        <v>120.48</v>
      </c>
      <c r="F44" s="96">
        <v>2</v>
      </c>
      <c r="G44" s="97" t="s">
        <v>126</v>
      </c>
      <c r="H44" s="98" t="s">
        <v>461</v>
      </c>
      <c r="I44" s="219">
        <f>(18.5*16*18)/1728</f>
        <v>3.0833333333333335</v>
      </c>
      <c r="J44" s="157" t="s">
        <v>121</v>
      </c>
      <c r="K44" s="758">
        <f t="shared" si="2"/>
        <v>240.96</v>
      </c>
      <c r="L44" s="758">
        <f t="shared" si="3"/>
        <v>332.52479999999997</v>
      </c>
      <c r="M44" s="674">
        <v>253.68</v>
      </c>
      <c r="N44" s="674">
        <v>355.15</v>
      </c>
      <c r="O44" s="250"/>
    </row>
    <row r="45" spans="1:15" ht="26.5" thickBot="1">
      <c r="A45" s="1106" t="s">
        <v>533</v>
      </c>
      <c r="B45" s="1107"/>
      <c r="C45" s="1107"/>
      <c r="D45" s="1107"/>
      <c r="E45" s="1107"/>
      <c r="F45" s="1107"/>
      <c r="G45" s="1107"/>
      <c r="H45" s="1107"/>
      <c r="I45" s="1107"/>
      <c r="J45" s="1108"/>
      <c r="K45" s="16"/>
      <c r="L45" s="16"/>
      <c r="M45" s="16"/>
      <c r="N45" s="16"/>
      <c r="O45" s="250"/>
    </row>
    <row r="46" spans="1:15" ht="19" thickBot="1">
      <c r="A46" s="969" t="s">
        <v>42</v>
      </c>
      <c r="B46" s="970"/>
      <c r="C46" s="970"/>
      <c r="D46" s="970"/>
      <c r="E46" s="970"/>
      <c r="F46" s="971"/>
      <c r="G46" s="969" t="s">
        <v>41</v>
      </c>
      <c r="H46" s="970"/>
      <c r="I46" s="971"/>
      <c r="J46" s="127" t="s">
        <v>115</v>
      </c>
      <c r="K46" s="16"/>
      <c r="L46" s="16"/>
      <c r="M46" s="16"/>
      <c r="N46" s="16"/>
      <c r="O46" s="250"/>
    </row>
    <row r="47" spans="1:15" ht="18" thickBot="1">
      <c r="A47" s="1056" t="s">
        <v>53</v>
      </c>
      <c r="B47" s="959"/>
      <c r="C47" s="959"/>
      <c r="D47" s="959"/>
      <c r="E47" s="959"/>
      <c r="F47" s="959"/>
      <c r="G47" s="959"/>
      <c r="H47" s="959"/>
      <c r="I47" s="959"/>
      <c r="J47" s="1057"/>
      <c r="K47" s="16"/>
      <c r="L47" s="16"/>
      <c r="M47" s="16"/>
      <c r="N47" s="16"/>
      <c r="O47" s="250"/>
    </row>
    <row r="48" spans="1:15" ht="15" thickBot="1">
      <c r="A48" s="40" t="s">
        <v>1</v>
      </c>
      <c r="B48" s="42" t="s">
        <v>0</v>
      </c>
      <c r="C48" s="40" t="s">
        <v>48</v>
      </c>
      <c r="D48" s="42" t="s">
        <v>57</v>
      </c>
      <c r="E48" s="40" t="s">
        <v>16</v>
      </c>
      <c r="F48" s="40" t="s">
        <v>15</v>
      </c>
      <c r="G48" s="44" t="s">
        <v>17</v>
      </c>
      <c r="H48" s="44" t="s">
        <v>18</v>
      </c>
      <c r="I48" s="44" t="s">
        <v>31</v>
      </c>
      <c r="J48" s="46" t="s">
        <v>116</v>
      </c>
      <c r="K48" s="16"/>
      <c r="L48" s="16"/>
      <c r="M48" s="16"/>
      <c r="N48" s="16"/>
      <c r="O48" s="250"/>
    </row>
    <row r="49" spans="1:35">
      <c r="A49" s="363" t="s">
        <v>149</v>
      </c>
      <c r="B49" s="56" t="s">
        <v>54</v>
      </c>
      <c r="C49" s="56" t="s">
        <v>86</v>
      </c>
      <c r="D49" s="353" t="s">
        <v>12</v>
      </c>
      <c r="E49" s="463">
        <f>+VLOOKUP(A49,'Summary List'!B:F,5,FALSE)</f>
        <v>19.68</v>
      </c>
      <c r="F49" s="359">
        <v>6</v>
      </c>
      <c r="G49" s="201" t="s">
        <v>112</v>
      </c>
      <c r="H49" s="94" t="s">
        <v>451</v>
      </c>
      <c r="I49" s="354">
        <f>(11*9.5*17)/1728</f>
        <v>1.0280671296296295</v>
      </c>
      <c r="J49" s="355" t="s">
        <v>117</v>
      </c>
      <c r="K49" s="758">
        <f>E49*6</f>
        <v>118.08</v>
      </c>
      <c r="L49" s="758">
        <f>K49*1.38</f>
        <v>162.95039999999997</v>
      </c>
      <c r="M49" s="674">
        <v>124.56</v>
      </c>
      <c r="N49" s="674">
        <v>174.38</v>
      </c>
      <c r="O49" s="250"/>
    </row>
    <row r="50" spans="1:35" ht="15" thickBot="1">
      <c r="A50" s="364" t="s">
        <v>150</v>
      </c>
      <c r="B50" s="4" t="s">
        <v>56</v>
      </c>
      <c r="C50" s="4" t="s">
        <v>88</v>
      </c>
      <c r="D50" s="342" t="s">
        <v>12</v>
      </c>
      <c r="E50" s="463">
        <f>+VLOOKUP(A50,'Summary List'!B:F,5,FALSE)</f>
        <v>24.24</v>
      </c>
      <c r="F50" s="96">
        <v>6</v>
      </c>
      <c r="G50" s="205" t="s">
        <v>113</v>
      </c>
      <c r="H50" s="98" t="s">
        <v>453</v>
      </c>
      <c r="I50" s="219">
        <f>(11*8.5*20)/1728</f>
        <v>1.0821759259259258</v>
      </c>
      <c r="J50" s="157" t="s">
        <v>117</v>
      </c>
      <c r="K50" s="758">
        <f>E50*6</f>
        <v>145.44</v>
      </c>
      <c r="L50" s="758">
        <f>K50*1.38</f>
        <v>200.70719999999997</v>
      </c>
      <c r="M50" s="674">
        <v>153.36000000000001</v>
      </c>
      <c r="N50" s="674">
        <v>214.7</v>
      </c>
      <c r="O50" s="250"/>
    </row>
    <row r="51" spans="1:35" s="3" customFormat="1" ht="18" thickBot="1">
      <c r="A51" s="1056" t="s">
        <v>59</v>
      </c>
      <c r="B51" s="959"/>
      <c r="C51" s="959"/>
      <c r="D51" s="959"/>
      <c r="E51" s="959"/>
      <c r="F51" s="959"/>
      <c r="G51" s="959"/>
      <c r="H51" s="959"/>
      <c r="I51" s="959"/>
      <c r="J51" s="1057"/>
      <c r="K51" s="108"/>
      <c r="L51" s="16"/>
      <c r="M51" s="108"/>
      <c r="N51" s="108"/>
      <c r="O51" s="289"/>
    </row>
    <row r="52" spans="1:35" ht="15" thickBot="1">
      <c r="A52" s="89" t="s">
        <v>1</v>
      </c>
      <c r="B52" s="40" t="s">
        <v>0</v>
      </c>
      <c r="C52" s="42" t="s">
        <v>48</v>
      </c>
      <c r="D52" s="40" t="s">
        <v>57</v>
      </c>
      <c r="E52" s="40" t="s">
        <v>16</v>
      </c>
      <c r="F52" s="40" t="s">
        <v>15</v>
      </c>
      <c r="G52" s="46" t="s">
        <v>17</v>
      </c>
      <c r="H52" s="44" t="s">
        <v>18</v>
      </c>
      <c r="I52" s="46" t="s">
        <v>31</v>
      </c>
      <c r="J52" s="46" t="s">
        <v>116</v>
      </c>
      <c r="K52" s="16"/>
      <c r="L52" s="16"/>
      <c r="M52" s="16"/>
      <c r="N52" s="16"/>
      <c r="O52" s="250"/>
    </row>
    <row r="53" spans="1:35">
      <c r="A53" s="363" t="s">
        <v>151</v>
      </c>
      <c r="B53" s="56" t="s">
        <v>60</v>
      </c>
      <c r="C53" s="56" t="s">
        <v>91</v>
      </c>
      <c r="D53" s="56" t="s">
        <v>267</v>
      </c>
      <c r="E53" s="463">
        <f>+VLOOKUP(A53,'Summary List'!B:F,5,FALSE)</f>
        <v>75</v>
      </c>
      <c r="F53" s="92">
        <v>2</v>
      </c>
      <c r="G53" s="93" t="s">
        <v>123</v>
      </c>
      <c r="H53" s="94" t="s">
        <v>455</v>
      </c>
      <c r="I53" s="354">
        <f>(18.5*16*9)/1728</f>
        <v>1.5416666666666667</v>
      </c>
      <c r="J53" s="355" t="s">
        <v>119</v>
      </c>
      <c r="K53" s="758">
        <f t="shared" ref="K53:K58" si="4">E53*2</f>
        <v>150</v>
      </c>
      <c r="L53" s="758">
        <f t="shared" ref="L53:L58" si="5">K53*1.38</f>
        <v>206.99999999999997</v>
      </c>
      <c r="M53" s="674">
        <v>157.91999999999999</v>
      </c>
      <c r="N53" s="674">
        <v>221.09</v>
      </c>
      <c r="O53" s="250"/>
    </row>
    <row r="54" spans="1:35">
      <c r="A54" s="363" t="s">
        <v>152</v>
      </c>
      <c r="B54" s="4" t="s">
        <v>61</v>
      </c>
      <c r="C54" s="4" t="s">
        <v>92</v>
      </c>
      <c r="D54" s="4" t="s">
        <v>267</v>
      </c>
      <c r="E54" s="463">
        <f>+VLOOKUP(A54,'Summary List'!B:F,5,FALSE)</f>
        <v>77.88</v>
      </c>
      <c r="F54" s="96">
        <v>2</v>
      </c>
      <c r="G54" s="97" t="s">
        <v>123</v>
      </c>
      <c r="H54" s="98" t="s">
        <v>456</v>
      </c>
      <c r="I54" s="219">
        <f>(18.5*16*9)/1728</f>
        <v>1.5416666666666667</v>
      </c>
      <c r="J54" s="157" t="s">
        <v>119</v>
      </c>
      <c r="K54" s="758">
        <f t="shared" si="4"/>
        <v>155.76</v>
      </c>
      <c r="L54" s="758">
        <f t="shared" si="5"/>
        <v>214.94879999999998</v>
      </c>
      <c r="M54" s="674">
        <v>163.92</v>
      </c>
      <c r="N54" s="674">
        <v>229.49</v>
      </c>
      <c r="O54" s="250"/>
    </row>
    <row r="55" spans="1:35">
      <c r="A55" s="363" t="s">
        <v>153</v>
      </c>
      <c r="B55" s="4" t="s">
        <v>62</v>
      </c>
      <c r="C55" s="4" t="s">
        <v>93</v>
      </c>
      <c r="D55" s="4" t="s">
        <v>267</v>
      </c>
      <c r="E55" s="463">
        <f>+VLOOKUP(A55,'Summary List'!B:F,5,FALSE)</f>
        <v>82.92</v>
      </c>
      <c r="F55" s="96">
        <v>2</v>
      </c>
      <c r="G55" s="97" t="s">
        <v>123</v>
      </c>
      <c r="H55" s="98" t="s">
        <v>457</v>
      </c>
      <c r="I55" s="219">
        <f>(18.5*16*9)/1728</f>
        <v>1.5416666666666667</v>
      </c>
      <c r="J55" s="157" t="s">
        <v>119</v>
      </c>
      <c r="K55" s="758">
        <f t="shared" si="4"/>
        <v>165.84</v>
      </c>
      <c r="L55" s="758">
        <f t="shared" si="5"/>
        <v>228.85919999999999</v>
      </c>
      <c r="M55" s="674">
        <v>174.48</v>
      </c>
      <c r="N55" s="674">
        <v>244.27</v>
      </c>
      <c r="O55" s="250"/>
    </row>
    <row r="56" spans="1:35">
      <c r="A56" s="365" t="s">
        <v>154</v>
      </c>
      <c r="B56" s="4" t="s">
        <v>64</v>
      </c>
      <c r="C56" s="4" t="s">
        <v>95</v>
      </c>
      <c r="D56" s="4" t="s">
        <v>268</v>
      </c>
      <c r="E56" s="463">
        <f>+VLOOKUP(A56,'Summary List'!B:F,5,FALSE)</f>
        <v>92.16</v>
      </c>
      <c r="F56" s="96">
        <v>2</v>
      </c>
      <c r="G56" s="97" t="s">
        <v>124</v>
      </c>
      <c r="H56" s="98" t="s">
        <v>459</v>
      </c>
      <c r="I56" s="219">
        <f>(18.5*15*12.25)/1728</f>
        <v>1.9672309027777777</v>
      </c>
      <c r="J56" s="157" t="s">
        <v>120</v>
      </c>
      <c r="K56" s="758">
        <f t="shared" si="4"/>
        <v>184.32</v>
      </c>
      <c r="L56" s="758">
        <f t="shared" si="5"/>
        <v>254.36159999999998</v>
      </c>
      <c r="M56" s="674">
        <v>193.92</v>
      </c>
      <c r="N56" s="674">
        <v>271.49</v>
      </c>
      <c r="O56" s="250"/>
    </row>
    <row r="57" spans="1:35">
      <c r="A57" s="365" t="s">
        <v>155</v>
      </c>
      <c r="B57" s="4" t="s">
        <v>55</v>
      </c>
      <c r="C57" s="4" t="s">
        <v>97</v>
      </c>
      <c r="D57" s="4" t="s">
        <v>268</v>
      </c>
      <c r="E57" s="463">
        <f>+VLOOKUP(A57,'Summary List'!B:F,5,FALSE)</f>
        <v>104.28</v>
      </c>
      <c r="F57" s="96">
        <v>2</v>
      </c>
      <c r="G57" s="97" t="s">
        <v>125</v>
      </c>
      <c r="H57" s="98" t="s">
        <v>460</v>
      </c>
      <c r="I57" s="219">
        <f>(18.5*16*14.5)/1728</f>
        <v>2.4837962962962963</v>
      </c>
      <c r="J57" s="157" t="s">
        <v>121</v>
      </c>
      <c r="K57" s="758">
        <f t="shared" si="4"/>
        <v>208.56</v>
      </c>
      <c r="L57" s="758">
        <f t="shared" si="5"/>
        <v>287.81279999999998</v>
      </c>
      <c r="M57" s="674">
        <v>219.6</v>
      </c>
      <c r="N57" s="674">
        <v>307.44</v>
      </c>
      <c r="O57" s="250"/>
    </row>
    <row r="58" spans="1:35" ht="15" thickBot="1">
      <c r="A58" s="364" t="s">
        <v>156</v>
      </c>
      <c r="B58" s="4" t="s">
        <v>56</v>
      </c>
      <c r="C58" s="4" t="s">
        <v>100</v>
      </c>
      <c r="D58" s="4" t="s">
        <v>268</v>
      </c>
      <c r="E58" s="463">
        <f>+VLOOKUP(A58,'Summary List'!B:F,5,FALSE)</f>
        <v>124.8</v>
      </c>
      <c r="F58" s="96">
        <v>2</v>
      </c>
      <c r="G58" s="97" t="s">
        <v>34</v>
      </c>
      <c r="H58" s="98" t="s">
        <v>463</v>
      </c>
      <c r="I58" s="219">
        <f>(18.5*16*15.5)/1728</f>
        <v>2.6550925925925926</v>
      </c>
      <c r="J58" s="157" t="s">
        <v>121</v>
      </c>
      <c r="K58" s="758">
        <f t="shared" si="4"/>
        <v>249.6</v>
      </c>
      <c r="L58" s="758">
        <f t="shared" si="5"/>
        <v>344.44799999999998</v>
      </c>
      <c r="M58" s="674">
        <v>262.8</v>
      </c>
      <c r="N58" s="674">
        <v>367.92</v>
      </c>
      <c r="O58" s="250"/>
    </row>
    <row r="59" spans="1:35" ht="18" thickBot="1">
      <c r="A59" s="1056" t="s">
        <v>74</v>
      </c>
      <c r="B59" s="959"/>
      <c r="C59" s="959"/>
      <c r="D59" s="959"/>
      <c r="E59" s="959"/>
      <c r="F59" s="959"/>
      <c r="G59" s="959"/>
      <c r="H59" s="959"/>
      <c r="I59" s="959"/>
      <c r="J59" s="1057"/>
      <c r="K59" s="16"/>
      <c r="L59" s="16"/>
      <c r="M59" s="16"/>
      <c r="N59" s="16"/>
      <c r="O59" s="290"/>
      <c r="P59" s="290"/>
      <c r="Q59" s="290"/>
      <c r="R59" s="290"/>
      <c r="S59" s="290"/>
      <c r="T59" s="290"/>
      <c r="U59" s="290"/>
      <c r="V59" s="290"/>
      <c r="W59" s="290"/>
      <c r="X59" s="290"/>
      <c r="Y59" s="290"/>
      <c r="Z59" s="290"/>
      <c r="AA59" s="290"/>
      <c r="AB59" s="290"/>
      <c r="AC59" s="290"/>
      <c r="AD59" s="290"/>
      <c r="AE59" s="290"/>
      <c r="AF59" s="290"/>
      <c r="AG59" s="290"/>
      <c r="AH59" s="290"/>
      <c r="AI59" s="290"/>
    </row>
    <row r="60" spans="1:35" ht="15" thickBot="1">
      <c r="A60" s="89" t="s">
        <v>1</v>
      </c>
      <c r="B60" s="40" t="s">
        <v>0</v>
      </c>
      <c r="C60" s="42" t="s">
        <v>48</v>
      </c>
      <c r="D60" s="40" t="s">
        <v>81</v>
      </c>
      <c r="E60" s="40" t="s">
        <v>16</v>
      </c>
      <c r="F60" s="90" t="s">
        <v>15</v>
      </c>
      <c r="G60" s="46" t="s">
        <v>17</v>
      </c>
      <c r="H60" s="44" t="s">
        <v>18</v>
      </c>
      <c r="I60" s="44" t="s">
        <v>31</v>
      </c>
      <c r="J60" s="46" t="s">
        <v>116</v>
      </c>
      <c r="K60" s="16"/>
      <c r="L60" s="108"/>
      <c r="M60" s="16"/>
      <c r="N60" s="16"/>
      <c r="O60" s="290"/>
      <c r="P60" s="290"/>
      <c r="Q60" s="290"/>
      <c r="R60" s="290"/>
      <c r="S60" s="290"/>
      <c r="T60" s="290"/>
      <c r="U60" s="290"/>
      <c r="V60" s="290"/>
      <c r="W60" s="290"/>
      <c r="X60" s="290"/>
      <c r="Y60" s="290"/>
      <c r="Z60" s="290"/>
      <c r="AA60" s="290"/>
      <c r="AB60" s="290"/>
      <c r="AC60" s="290"/>
      <c r="AD60" s="290"/>
      <c r="AE60" s="290"/>
      <c r="AF60" s="290"/>
      <c r="AG60" s="290"/>
      <c r="AH60" s="290"/>
      <c r="AI60" s="290"/>
    </row>
    <row r="61" spans="1:35">
      <c r="A61" s="79" t="s">
        <v>157</v>
      </c>
      <c r="B61" s="55" t="s">
        <v>78</v>
      </c>
      <c r="C61" s="55" t="s">
        <v>105</v>
      </c>
      <c r="D61" s="55" t="s">
        <v>82</v>
      </c>
      <c r="E61" s="538">
        <f>+VLOOKUP(A61,'Summary List'!B:F,5,FALSE)</f>
        <v>67.44</v>
      </c>
      <c r="F61" s="359">
        <v>2</v>
      </c>
      <c r="G61" s="393" t="s">
        <v>124</v>
      </c>
      <c r="H61" s="395" t="s">
        <v>467</v>
      </c>
      <c r="I61" s="385">
        <f>(18.5*15*12.25)/1728</f>
        <v>1.9672309027777777</v>
      </c>
      <c r="J61" s="362" t="s">
        <v>120</v>
      </c>
      <c r="K61" s="758">
        <f t="shared" ref="K61:K67" si="6">E61*2</f>
        <v>134.88</v>
      </c>
      <c r="L61" s="758">
        <f t="shared" ref="L61:L67" si="7">K61*1.38</f>
        <v>186.13439999999997</v>
      </c>
      <c r="M61" s="674">
        <v>142.08000000000001</v>
      </c>
      <c r="N61" s="674">
        <v>198.91</v>
      </c>
      <c r="O61" s="290"/>
      <c r="P61" s="290"/>
      <c r="Q61" s="290"/>
      <c r="R61" s="290"/>
      <c r="S61" s="290"/>
      <c r="T61" s="290"/>
      <c r="U61" s="290"/>
      <c r="V61" s="290"/>
      <c r="W61" s="290"/>
      <c r="X61" s="290"/>
      <c r="Y61" s="290"/>
      <c r="Z61" s="290"/>
      <c r="AA61" s="290"/>
      <c r="AB61" s="290"/>
      <c r="AC61" s="290"/>
      <c r="AD61" s="290"/>
      <c r="AE61" s="290"/>
      <c r="AF61" s="290"/>
      <c r="AG61" s="290"/>
      <c r="AH61" s="290"/>
      <c r="AI61" s="290"/>
    </row>
    <row r="62" spans="1:35" s="3" customFormat="1">
      <c r="A62" s="366" t="s">
        <v>158</v>
      </c>
      <c r="B62" s="4" t="s">
        <v>79</v>
      </c>
      <c r="C62" s="4" t="s">
        <v>106</v>
      </c>
      <c r="D62" s="4" t="s">
        <v>82</v>
      </c>
      <c r="E62" s="463">
        <f>+VLOOKUP(A62,'Summary List'!B:F,5,FALSE)</f>
        <v>70.08</v>
      </c>
      <c r="F62" s="96">
        <v>2</v>
      </c>
      <c r="G62" s="97" t="s">
        <v>124</v>
      </c>
      <c r="H62" s="98" t="s">
        <v>467</v>
      </c>
      <c r="I62" s="219">
        <f>(18.5*15*12.25)/1728</f>
        <v>1.9672309027777777</v>
      </c>
      <c r="J62" s="157" t="s">
        <v>120</v>
      </c>
      <c r="K62" s="758">
        <f t="shared" si="6"/>
        <v>140.16</v>
      </c>
      <c r="L62" s="758">
        <f t="shared" si="7"/>
        <v>193.42079999999999</v>
      </c>
      <c r="M62" s="108">
        <v>147.6</v>
      </c>
      <c r="N62" s="108">
        <v>206.64</v>
      </c>
      <c r="O62" s="291"/>
      <c r="P62" s="291"/>
      <c r="Q62" s="291"/>
      <c r="R62" s="291"/>
      <c r="S62" s="291"/>
      <c r="T62" s="291"/>
      <c r="U62" s="291"/>
      <c r="V62" s="291"/>
      <c r="W62" s="291"/>
      <c r="X62" s="291"/>
      <c r="Y62" s="291"/>
      <c r="Z62" s="291"/>
      <c r="AA62" s="291"/>
      <c r="AB62" s="291"/>
      <c r="AC62" s="291"/>
      <c r="AD62" s="291"/>
      <c r="AE62" s="291"/>
      <c r="AF62" s="291"/>
      <c r="AG62" s="291"/>
      <c r="AH62" s="291"/>
      <c r="AI62" s="292"/>
    </row>
    <row r="63" spans="1:35">
      <c r="A63" s="347" t="s">
        <v>159</v>
      </c>
      <c r="B63" s="4" t="s">
        <v>75</v>
      </c>
      <c r="C63" s="367" t="s">
        <v>103</v>
      </c>
      <c r="D63" s="4" t="s">
        <v>82</v>
      </c>
      <c r="E63" s="463">
        <f>+VLOOKUP(A63,'Summary List'!B:F,5,FALSE)</f>
        <v>73.319999999999993</v>
      </c>
      <c r="F63" s="96">
        <v>2</v>
      </c>
      <c r="G63" s="97" t="s">
        <v>124</v>
      </c>
      <c r="H63" s="98" t="s">
        <v>467</v>
      </c>
      <c r="I63" s="219">
        <f>(18.5*15*12.25)/1728</f>
        <v>1.9672309027777777</v>
      </c>
      <c r="J63" s="157" t="s">
        <v>120</v>
      </c>
      <c r="K63" s="758">
        <f t="shared" si="6"/>
        <v>146.63999999999999</v>
      </c>
      <c r="L63" s="758">
        <f t="shared" si="7"/>
        <v>202.36319999999998</v>
      </c>
      <c r="M63" s="674">
        <v>154.32</v>
      </c>
      <c r="N63" s="674">
        <v>216.05</v>
      </c>
      <c r="O63" s="293"/>
      <c r="P63" s="293"/>
      <c r="Q63" s="293"/>
      <c r="R63" s="293"/>
      <c r="S63" s="293"/>
      <c r="T63" s="293"/>
      <c r="U63" s="293"/>
      <c r="V63" s="293"/>
      <c r="W63" s="293"/>
      <c r="X63" s="293"/>
      <c r="Y63" s="293"/>
      <c r="Z63" s="293"/>
      <c r="AA63" s="293"/>
      <c r="AB63" s="293"/>
      <c r="AC63" s="293"/>
      <c r="AD63" s="293"/>
      <c r="AE63" s="293"/>
      <c r="AF63" s="293"/>
      <c r="AG63" s="293"/>
      <c r="AH63" s="293"/>
      <c r="AI63" s="290"/>
    </row>
    <row r="64" spans="1:35">
      <c r="A64" s="155" t="s">
        <v>160</v>
      </c>
      <c r="B64" s="4" t="s">
        <v>76</v>
      </c>
      <c r="C64" s="367" t="s">
        <v>104</v>
      </c>
      <c r="D64" s="4" t="s">
        <v>82</v>
      </c>
      <c r="E64" s="463">
        <f>+VLOOKUP(A64,'Summary List'!B:F,5,FALSE)</f>
        <v>77.040000000000006</v>
      </c>
      <c r="F64" s="96">
        <v>2</v>
      </c>
      <c r="G64" s="97" t="s">
        <v>124</v>
      </c>
      <c r="H64" s="98" t="s">
        <v>452</v>
      </c>
      <c r="I64" s="219">
        <f>(18.5*15*12.25)/1728</f>
        <v>1.9672309027777777</v>
      </c>
      <c r="J64" s="157" t="s">
        <v>120</v>
      </c>
      <c r="K64" s="758">
        <f t="shared" si="6"/>
        <v>154.08000000000001</v>
      </c>
      <c r="L64" s="758">
        <f t="shared" si="7"/>
        <v>212.63040000000001</v>
      </c>
      <c r="M64" s="674">
        <v>162.24</v>
      </c>
      <c r="N64" s="674">
        <v>227.14</v>
      </c>
      <c r="O64" s="293"/>
      <c r="P64" s="293"/>
      <c r="Q64" s="293"/>
      <c r="R64" s="293"/>
      <c r="S64" s="293"/>
      <c r="T64" s="293"/>
      <c r="U64" s="293"/>
      <c r="V64" s="293"/>
      <c r="W64" s="293"/>
      <c r="X64" s="293"/>
      <c r="Y64" s="293"/>
      <c r="Z64" s="293"/>
      <c r="AA64" s="293"/>
      <c r="AB64" s="293"/>
      <c r="AC64" s="293"/>
      <c r="AD64" s="293"/>
      <c r="AE64" s="293"/>
      <c r="AF64" s="293"/>
      <c r="AG64" s="293"/>
      <c r="AH64" s="293"/>
      <c r="AI64" s="290"/>
    </row>
    <row r="65" spans="1:35">
      <c r="A65" s="347" t="s">
        <v>161</v>
      </c>
      <c r="B65" s="4" t="s">
        <v>64</v>
      </c>
      <c r="C65" s="367" t="s">
        <v>108</v>
      </c>
      <c r="D65" s="4" t="s">
        <v>82</v>
      </c>
      <c r="E65" s="463">
        <f>+VLOOKUP(A65,'Summary List'!B:F,5,FALSE)</f>
        <v>86.16</v>
      </c>
      <c r="F65" s="96">
        <v>2</v>
      </c>
      <c r="G65" s="97" t="s">
        <v>124</v>
      </c>
      <c r="H65" s="98" t="s">
        <v>469</v>
      </c>
      <c r="I65" s="219">
        <f>(18.5*15*12.25)/1728</f>
        <v>1.9672309027777777</v>
      </c>
      <c r="J65" s="157" t="s">
        <v>120</v>
      </c>
      <c r="K65" s="758">
        <f t="shared" si="6"/>
        <v>172.32</v>
      </c>
      <c r="L65" s="758">
        <f t="shared" si="7"/>
        <v>237.80159999999998</v>
      </c>
      <c r="M65" s="674">
        <v>181.44</v>
      </c>
      <c r="N65" s="674">
        <v>254.02</v>
      </c>
      <c r="O65" s="293"/>
      <c r="P65" s="293"/>
      <c r="Q65" s="293"/>
      <c r="R65" s="293"/>
      <c r="S65" s="293"/>
      <c r="T65" s="293"/>
      <c r="U65" s="293"/>
      <c r="V65" s="293"/>
      <c r="W65" s="293"/>
      <c r="X65" s="293"/>
      <c r="Y65" s="293"/>
      <c r="Z65" s="293"/>
      <c r="AA65" s="293"/>
      <c r="AB65" s="293"/>
      <c r="AC65" s="293"/>
      <c r="AD65" s="293"/>
      <c r="AE65" s="293"/>
      <c r="AF65" s="293"/>
      <c r="AG65" s="293"/>
      <c r="AH65" s="293"/>
      <c r="AI65" s="290"/>
    </row>
    <row r="66" spans="1:35">
      <c r="A66" s="347" t="s">
        <v>162</v>
      </c>
      <c r="B66" s="8" t="s">
        <v>55</v>
      </c>
      <c r="C66" s="368" t="s">
        <v>109</v>
      </c>
      <c r="D66" s="8" t="s">
        <v>82</v>
      </c>
      <c r="E66" s="463">
        <f>+VLOOKUP(A66,'Summary List'!B:F,5,FALSE)</f>
        <v>96.48</v>
      </c>
      <c r="F66" s="369">
        <v>2</v>
      </c>
      <c r="G66" s="210" t="s">
        <v>125</v>
      </c>
      <c r="H66" s="351" t="s">
        <v>455</v>
      </c>
      <c r="I66" s="370">
        <f>(18.5*16*14.5)/1728</f>
        <v>2.4837962962962963</v>
      </c>
      <c r="J66" s="358" t="s">
        <v>121</v>
      </c>
      <c r="K66" s="758">
        <f t="shared" si="6"/>
        <v>192.96</v>
      </c>
      <c r="L66" s="758">
        <f t="shared" si="7"/>
        <v>266.28480000000002</v>
      </c>
      <c r="M66" s="674">
        <v>203.04</v>
      </c>
      <c r="N66" s="674">
        <v>284.26</v>
      </c>
      <c r="O66" s="293"/>
      <c r="P66" s="293"/>
      <c r="Q66" s="293"/>
      <c r="R66" s="293"/>
      <c r="S66" s="293"/>
      <c r="T66" s="293"/>
      <c r="U66" s="293"/>
      <c r="V66" s="293"/>
      <c r="W66" s="293"/>
      <c r="X66" s="293"/>
      <c r="Y66" s="293"/>
      <c r="Z66" s="293"/>
      <c r="AA66" s="293"/>
      <c r="AB66" s="293"/>
      <c r="AC66" s="293"/>
      <c r="AD66" s="293"/>
      <c r="AE66" s="293"/>
      <c r="AF66" s="293"/>
      <c r="AG66" s="293"/>
      <c r="AH66" s="293"/>
      <c r="AI66" s="290"/>
    </row>
    <row r="67" spans="1:35" s="3" customFormat="1" ht="15" thickBot="1">
      <c r="A67" s="371" t="s">
        <v>163</v>
      </c>
      <c r="B67" s="372" t="s">
        <v>56</v>
      </c>
      <c r="C67" s="372" t="s">
        <v>110</v>
      </c>
      <c r="D67" s="372" t="s">
        <v>82</v>
      </c>
      <c r="E67" s="510">
        <f>+VLOOKUP(A67,'Summary List'!B:F,5,FALSE)</f>
        <v>113.64</v>
      </c>
      <c r="F67" s="373">
        <v>2</v>
      </c>
      <c r="G67" s="374" t="s">
        <v>34</v>
      </c>
      <c r="H67" s="135" t="s">
        <v>470</v>
      </c>
      <c r="I67" s="375">
        <f>(18.5*16*15.5)/1728</f>
        <v>2.6550925925925926</v>
      </c>
      <c r="J67" s="376" t="s">
        <v>121</v>
      </c>
      <c r="K67" s="758">
        <f t="shared" si="6"/>
        <v>227.28</v>
      </c>
      <c r="L67" s="758">
        <f t="shared" si="7"/>
        <v>313.64639999999997</v>
      </c>
      <c r="M67" s="108">
        <v>239.28</v>
      </c>
      <c r="N67" s="108">
        <v>334.99</v>
      </c>
      <c r="O67" s="291"/>
      <c r="P67" s="291"/>
      <c r="Q67" s="291"/>
      <c r="R67" s="291"/>
      <c r="S67" s="291"/>
      <c r="T67" s="291"/>
      <c r="U67" s="291"/>
      <c r="V67" s="291"/>
      <c r="W67" s="291"/>
      <c r="X67" s="291"/>
      <c r="Y67" s="291"/>
      <c r="Z67" s="291"/>
      <c r="AA67" s="291"/>
      <c r="AB67" s="291"/>
      <c r="AC67" s="291"/>
      <c r="AD67" s="291"/>
      <c r="AE67" s="291"/>
      <c r="AF67" s="291"/>
      <c r="AG67" s="291"/>
      <c r="AH67" s="291"/>
      <c r="AI67" s="292"/>
    </row>
    <row r="68" spans="1:35" ht="26.5" thickBot="1">
      <c r="A68" s="1109" t="s">
        <v>534</v>
      </c>
      <c r="B68" s="1110"/>
      <c r="C68" s="1110"/>
      <c r="D68" s="1110"/>
      <c r="E68" s="1110"/>
      <c r="F68" s="1110"/>
      <c r="G68" s="1110"/>
      <c r="H68" s="1110"/>
      <c r="I68" s="1110"/>
      <c r="J68" s="1111"/>
      <c r="K68" s="16"/>
      <c r="L68" s="16"/>
      <c r="M68" s="16"/>
      <c r="N68" s="16"/>
      <c r="O68" s="293"/>
      <c r="P68" s="293"/>
      <c r="Q68" s="293"/>
      <c r="R68" s="293"/>
      <c r="S68" s="293"/>
      <c r="T68" s="293"/>
      <c r="U68" s="293"/>
      <c r="V68" s="293"/>
      <c r="W68" s="293"/>
      <c r="X68" s="293"/>
      <c r="Y68" s="293"/>
      <c r="Z68" s="293"/>
      <c r="AA68" s="293"/>
      <c r="AB68" s="293"/>
      <c r="AC68" s="293"/>
      <c r="AD68" s="293"/>
      <c r="AE68" s="293"/>
      <c r="AF68" s="293"/>
      <c r="AG68" s="293"/>
      <c r="AH68" s="293"/>
      <c r="AI68" s="290"/>
    </row>
    <row r="69" spans="1:35" ht="19" thickBot="1">
      <c r="A69" s="969" t="s">
        <v>42</v>
      </c>
      <c r="B69" s="970"/>
      <c r="C69" s="970"/>
      <c r="D69" s="970"/>
      <c r="E69" s="970"/>
      <c r="F69" s="971"/>
      <c r="G69" s="969" t="s">
        <v>41</v>
      </c>
      <c r="H69" s="1055"/>
      <c r="I69" s="1100"/>
      <c r="J69" s="118" t="s">
        <v>115</v>
      </c>
      <c r="K69" s="16"/>
      <c r="L69" s="16"/>
      <c r="M69" s="16"/>
      <c r="N69" s="16"/>
      <c r="O69" s="293"/>
      <c r="P69" s="293"/>
      <c r="Q69" s="293"/>
      <c r="R69" s="293"/>
      <c r="S69" s="293"/>
      <c r="T69" s="293"/>
      <c r="U69" s="293"/>
      <c r="V69" s="293"/>
      <c r="W69" s="293"/>
      <c r="X69" s="293"/>
      <c r="Y69" s="293"/>
      <c r="Z69" s="293"/>
      <c r="AA69" s="293"/>
      <c r="AB69" s="293"/>
      <c r="AC69" s="293"/>
      <c r="AD69" s="293"/>
      <c r="AE69" s="293"/>
      <c r="AF69" s="293"/>
      <c r="AG69" s="293"/>
      <c r="AH69" s="293"/>
      <c r="AI69" s="290"/>
    </row>
    <row r="70" spans="1:35" ht="18" thickBot="1">
      <c r="A70" s="1101" t="s">
        <v>53</v>
      </c>
      <c r="B70" s="1102"/>
      <c r="C70" s="1102"/>
      <c r="D70" s="1102"/>
      <c r="E70" s="1102"/>
      <c r="F70" s="1102"/>
      <c r="G70" s="1102"/>
      <c r="H70" s="1102"/>
      <c r="I70" s="1102"/>
      <c r="J70" s="1103"/>
      <c r="K70" s="16"/>
      <c r="L70" s="16"/>
      <c r="M70" s="16"/>
      <c r="N70" s="16"/>
      <c r="O70" s="293"/>
      <c r="P70" s="293"/>
      <c r="Q70" s="293"/>
      <c r="R70" s="293"/>
      <c r="S70" s="293"/>
      <c r="T70" s="293"/>
      <c r="U70" s="293"/>
      <c r="V70" s="293"/>
      <c r="W70" s="293"/>
      <c r="X70" s="293"/>
      <c r="Y70" s="293"/>
      <c r="Z70" s="293"/>
      <c r="AA70" s="293"/>
      <c r="AB70" s="293"/>
      <c r="AC70" s="293"/>
      <c r="AD70" s="293"/>
      <c r="AE70" s="293"/>
      <c r="AF70" s="293"/>
      <c r="AG70" s="293"/>
      <c r="AH70" s="293"/>
      <c r="AI70" s="290"/>
    </row>
    <row r="71" spans="1:35" ht="15" thickBot="1">
      <c r="A71" s="89" t="s">
        <v>1</v>
      </c>
      <c r="B71" s="40" t="s">
        <v>0</v>
      </c>
      <c r="C71" s="90" t="s">
        <v>48</v>
      </c>
      <c r="D71" s="90" t="s">
        <v>57</v>
      </c>
      <c r="E71" s="90" t="s">
        <v>16</v>
      </c>
      <c r="F71" s="90" t="s">
        <v>15</v>
      </c>
      <c r="G71" s="46" t="s">
        <v>17</v>
      </c>
      <c r="H71" s="46" t="s">
        <v>18</v>
      </c>
      <c r="I71" s="46" t="s">
        <v>31</v>
      </c>
      <c r="J71" s="46" t="s">
        <v>116</v>
      </c>
      <c r="K71" s="16"/>
      <c r="L71" s="16"/>
      <c r="M71" s="16"/>
      <c r="N71" s="16"/>
      <c r="O71" s="293"/>
      <c r="P71" s="293"/>
      <c r="Q71" s="293"/>
      <c r="R71" s="293"/>
      <c r="S71" s="293"/>
      <c r="T71" s="293"/>
      <c r="U71" s="293"/>
      <c r="V71" s="293"/>
      <c r="W71" s="293"/>
      <c r="X71" s="293"/>
      <c r="Y71" s="293"/>
      <c r="Z71" s="293"/>
      <c r="AA71" s="293"/>
      <c r="AB71" s="293"/>
      <c r="AC71" s="293"/>
      <c r="AD71" s="293"/>
      <c r="AE71" s="293"/>
      <c r="AF71" s="293"/>
      <c r="AG71" s="293"/>
      <c r="AH71" s="293"/>
      <c r="AI71" s="290"/>
    </row>
    <row r="72" spans="1:35">
      <c r="A72" s="363" t="s">
        <v>164</v>
      </c>
      <c r="B72" s="56" t="s">
        <v>54</v>
      </c>
      <c r="C72" s="56" t="s">
        <v>86</v>
      </c>
      <c r="D72" s="353" t="s">
        <v>12</v>
      </c>
      <c r="E72" s="463">
        <f>+VLOOKUP(A72,'Summary List'!B:F,5,FALSE)</f>
        <v>19.68</v>
      </c>
      <c r="F72" s="92">
        <v>6</v>
      </c>
      <c r="G72" s="201" t="s">
        <v>112</v>
      </c>
      <c r="H72" s="94" t="s">
        <v>451</v>
      </c>
      <c r="I72" s="354">
        <f>(11*9.5*17)/1728</f>
        <v>1.0280671296296295</v>
      </c>
      <c r="J72" s="355" t="s">
        <v>117</v>
      </c>
      <c r="K72" s="758">
        <f t="shared" ref="K72:K73" si="8">E72*6</f>
        <v>118.08</v>
      </c>
      <c r="L72" s="758">
        <f t="shared" ref="L72:L73" si="9">K72*1.38</f>
        <v>162.95039999999997</v>
      </c>
      <c r="M72" s="674">
        <v>124.56</v>
      </c>
      <c r="N72" s="674">
        <v>174.38</v>
      </c>
      <c r="O72" s="290"/>
      <c r="P72" s="290"/>
      <c r="Q72" s="290"/>
      <c r="R72" s="290"/>
      <c r="S72" s="290"/>
      <c r="T72" s="290"/>
      <c r="U72" s="290"/>
      <c r="V72" s="290"/>
      <c r="W72" s="290"/>
      <c r="X72" s="290"/>
      <c r="Y72" s="290"/>
      <c r="Z72" s="290"/>
      <c r="AA72" s="290"/>
      <c r="AB72" s="290"/>
      <c r="AC72" s="290"/>
      <c r="AD72" s="290"/>
      <c r="AE72" s="290"/>
      <c r="AF72" s="290"/>
      <c r="AG72" s="290"/>
      <c r="AH72" s="290"/>
      <c r="AI72" s="290"/>
    </row>
    <row r="73" spans="1:35" ht="15" thickBot="1">
      <c r="A73" s="364" t="s">
        <v>165</v>
      </c>
      <c r="B73" s="4" t="s">
        <v>56</v>
      </c>
      <c r="C73" s="4" t="s">
        <v>88</v>
      </c>
      <c r="D73" s="342" t="s">
        <v>12</v>
      </c>
      <c r="E73" s="463">
        <f>+VLOOKUP(A73,'Summary List'!B:F,5,FALSE)</f>
        <v>24.24</v>
      </c>
      <c r="F73" s="96">
        <v>6</v>
      </c>
      <c r="G73" s="205" t="s">
        <v>113</v>
      </c>
      <c r="H73" s="98" t="s">
        <v>453</v>
      </c>
      <c r="I73" s="219">
        <f>(11*8.5*20)/1728</f>
        <v>1.0821759259259258</v>
      </c>
      <c r="J73" s="157" t="s">
        <v>117</v>
      </c>
      <c r="K73" s="758">
        <f t="shared" si="8"/>
        <v>145.44</v>
      </c>
      <c r="L73" s="758">
        <f t="shared" si="9"/>
        <v>200.70719999999997</v>
      </c>
      <c r="M73" s="674">
        <v>153.36000000000001</v>
      </c>
      <c r="N73" s="674">
        <v>214.7</v>
      </c>
      <c r="O73" s="290"/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0"/>
      <c r="AA73" s="290"/>
      <c r="AB73" s="290"/>
      <c r="AC73" s="290"/>
      <c r="AD73" s="290"/>
      <c r="AE73" s="290"/>
      <c r="AF73" s="290"/>
      <c r="AG73" s="290"/>
      <c r="AH73" s="290"/>
      <c r="AI73" s="290"/>
    </row>
    <row r="74" spans="1:35" s="3" customFormat="1" ht="18" thickBot="1">
      <c r="A74" s="1056" t="s">
        <v>59</v>
      </c>
      <c r="B74" s="959"/>
      <c r="C74" s="959"/>
      <c r="D74" s="959"/>
      <c r="E74" s="959"/>
      <c r="F74" s="959"/>
      <c r="G74" s="959"/>
      <c r="H74" s="959"/>
      <c r="I74" s="959"/>
      <c r="J74" s="1057"/>
      <c r="K74" s="108"/>
      <c r="L74" s="16"/>
      <c r="M74" s="108"/>
      <c r="N74" s="108"/>
      <c r="O74" s="292"/>
      <c r="P74" s="292"/>
      <c r="Q74" s="292"/>
      <c r="R74" s="292"/>
      <c r="S74" s="292"/>
      <c r="T74" s="292"/>
      <c r="U74" s="292"/>
      <c r="V74" s="292"/>
      <c r="W74" s="292"/>
      <c r="X74" s="292"/>
      <c r="Y74" s="292"/>
      <c r="Z74" s="292"/>
      <c r="AA74" s="292"/>
      <c r="AB74" s="292"/>
      <c r="AC74" s="292"/>
      <c r="AD74" s="292"/>
      <c r="AE74" s="292"/>
      <c r="AF74" s="292"/>
      <c r="AG74" s="292"/>
      <c r="AH74" s="292"/>
      <c r="AI74" s="292"/>
    </row>
    <row r="75" spans="1:35" ht="15" thickBot="1">
      <c r="A75" s="40" t="s">
        <v>1</v>
      </c>
      <c r="B75" s="90" t="s">
        <v>0</v>
      </c>
      <c r="C75" s="42" t="s">
        <v>48</v>
      </c>
      <c r="D75" s="40" t="s">
        <v>57</v>
      </c>
      <c r="E75" s="40" t="s">
        <v>16</v>
      </c>
      <c r="F75" s="90" t="s">
        <v>15</v>
      </c>
      <c r="G75" s="46" t="s">
        <v>17</v>
      </c>
      <c r="H75" s="45" t="s">
        <v>18</v>
      </c>
      <c r="I75" s="44" t="s">
        <v>31</v>
      </c>
      <c r="J75" s="46" t="s">
        <v>116</v>
      </c>
      <c r="K75" s="16"/>
      <c r="L75" s="16"/>
      <c r="M75" s="16"/>
      <c r="N75" s="16"/>
      <c r="O75" s="250"/>
    </row>
    <row r="76" spans="1:35">
      <c r="A76" s="352" t="s">
        <v>166</v>
      </c>
      <c r="B76" s="56" t="s">
        <v>60</v>
      </c>
      <c r="C76" s="56" t="s">
        <v>91</v>
      </c>
      <c r="D76" s="56" t="s">
        <v>267</v>
      </c>
      <c r="E76" s="463">
        <f>+VLOOKUP(A76,'Summary List'!B:F,5,FALSE)</f>
        <v>75</v>
      </c>
      <c r="F76" s="92">
        <v>2</v>
      </c>
      <c r="G76" s="93" t="s">
        <v>123</v>
      </c>
      <c r="H76" s="94" t="s">
        <v>455</v>
      </c>
      <c r="I76" s="354">
        <f>(18.5*16*9)/1728</f>
        <v>1.5416666666666667</v>
      </c>
      <c r="J76" s="355" t="s">
        <v>119</v>
      </c>
      <c r="K76" s="758">
        <f t="shared" ref="K76:K81" si="10">E76*2</f>
        <v>150</v>
      </c>
      <c r="L76" s="758">
        <f t="shared" ref="L76:L81" si="11">K76*1.38</f>
        <v>206.99999999999997</v>
      </c>
      <c r="M76" s="674">
        <v>157.91999999999999</v>
      </c>
      <c r="N76" s="674">
        <v>221.09</v>
      </c>
      <c r="O76" s="250"/>
    </row>
    <row r="77" spans="1:35">
      <c r="A77" s="365" t="s">
        <v>167</v>
      </c>
      <c r="B77" s="4" t="s">
        <v>61</v>
      </c>
      <c r="C77" s="4" t="s">
        <v>92</v>
      </c>
      <c r="D77" s="4" t="s">
        <v>267</v>
      </c>
      <c r="E77" s="463">
        <f>+VLOOKUP(A77,'Summary List'!B:F,5,FALSE)</f>
        <v>77.88</v>
      </c>
      <c r="F77" s="96">
        <v>2</v>
      </c>
      <c r="G77" s="97" t="s">
        <v>123</v>
      </c>
      <c r="H77" s="98" t="s">
        <v>456</v>
      </c>
      <c r="I77" s="219">
        <f>(18.5*16*9)/1728</f>
        <v>1.5416666666666667</v>
      </c>
      <c r="J77" s="157" t="s">
        <v>119</v>
      </c>
      <c r="K77" s="758">
        <f t="shared" si="10"/>
        <v>155.76</v>
      </c>
      <c r="L77" s="758">
        <f t="shared" si="11"/>
        <v>214.94879999999998</v>
      </c>
      <c r="M77" s="674">
        <v>163.92</v>
      </c>
      <c r="N77" s="674">
        <v>229.49</v>
      </c>
      <c r="O77" s="250"/>
    </row>
    <row r="78" spans="1:35">
      <c r="A78" s="153" t="s">
        <v>168</v>
      </c>
      <c r="B78" s="4" t="s">
        <v>62</v>
      </c>
      <c r="C78" s="4" t="s">
        <v>93</v>
      </c>
      <c r="D78" s="4" t="s">
        <v>267</v>
      </c>
      <c r="E78" s="463">
        <f>+VLOOKUP(A78,'Summary List'!B:F,5,FALSE)</f>
        <v>82.92</v>
      </c>
      <c r="F78" s="96">
        <v>2</v>
      </c>
      <c r="G78" s="97" t="s">
        <v>123</v>
      </c>
      <c r="H78" s="98" t="s">
        <v>457</v>
      </c>
      <c r="I78" s="219">
        <f>(18.5*16*9)/1728</f>
        <v>1.5416666666666667</v>
      </c>
      <c r="J78" s="157" t="s">
        <v>119</v>
      </c>
      <c r="K78" s="758">
        <f t="shared" si="10"/>
        <v>165.84</v>
      </c>
      <c r="L78" s="758">
        <f t="shared" si="11"/>
        <v>228.85919999999999</v>
      </c>
      <c r="M78" s="674">
        <v>174.48</v>
      </c>
      <c r="N78" s="674">
        <v>244.27</v>
      </c>
      <c r="O78" s="250"/>
    </row>
    <row r="79" spans="1:35">
      <c r="A79" s="366" t="s">
        <v>169</v>
      </c>
      <c r="B79" s="4" t="s">
        <v>64</v>
      </c>
      <c r="C79" s="4" t="s">
        <v>95</v>
      </c>
      <c r="D79" s="4" t="s">
        <v>268</v>
      </c>
      <c r="E79" s="463">
        <f>+VLOOKUP(A79,'Summary List'!B:F,5,FALSE)</f>
        <v>92.16</v>
      </c>
      <c r="F79" s="96">
        <v>2</v>
      </c>
      <c r="G79" s="97" t="s">
        <v>124</v>
      </c>
      <c r="H79" s="98" t="s">
        <v>459</v>
      </c>
      <c r="I79" s="219">
        <f>(18.5*15*12.25)/1728</f>
        <v>1.9672309027777777</v>
      </c>
      <c r="J79" s="157" t="s">
        <v>120</v>
      </c>
      <c r="K79" s="758">
        <f t="shared" si="10"/>
        <v>184.32</v>
      </c>
      <c r="L79" s="758">
        <f t="shared" si="11"/>
        <v>254.36159999999998</v>
      </c>
      <c r="M79" s="674">
        <v>193.92</v>
      </c>
      <c r="N79" s="674">
        <v>271.49</v>
      </c>
      <c r="O79" s="250"/>
      <c r="R79" s="16"/>
    </row>
    <row r="80" spans="1:35">
      <c r="A80" s="366" t="s">
        <v>170</v>
      </c>
      <c r="B80" s="8" t="s">
        <v>55</v>
      </c>
      <c r="C80" s="8" t="s">
        <v>97</v>
      </c>
      <c r="D80" s="8" t="s">
        <v>268</v>
      </c>
      <c r="E80" s="463">
        <f>+VLOOKUP(A80,'Summary List'!B:F,5,FALSE)</f>
        <v>104.28</v>
      </c>
      <c r="F80" s="369">
        <v>2</v>
      </c>
      <c r="G80" s="97" t="s">
        <v>125</v>
      </c>
      <c r="H80" s="98" t="s">
        <v>460</v>
      </c>
      <c r="I80" s="219">
        <f>(18.5*16*14.5)/1728</f>
        <v>2.4837962962962963</v>
      </c>
      <c r="J80" s="157" t="s">
        <v>121</v>
      </c>
      <c r="K80" s="758">
        <f t="shared" si="10"/>
        <v>208.56</v>
      </c>
      <c r="L80" s="758">
        <f t="shared" si="11"/>
        <v>287.81279999999998</v>
      </c>
      <c r="M80" s="674">
        <v>219.6</v>
      </c>
      <c r="N80" s="674">
        <v>307.44</v>
      </c>
      <c r="O80" s="250"/>
    </row>
    <row r="81" spans="1:15" ht="15" thickBot="1">
      <c r="A81" s="155" t="s">
        <v>171</v>
      </c>
      <c r="B81" s="4" t="s">
        <v>56</v>
      </c>
      <c r="C81" s="4" t="s">
        <v>100</v>
      </c>
      <c r="D81" s="4" t="s">
        <v>268</v>
      </c>
      <c r="E81" s="463">
        <f>+VLOOKUP(A81,'Summary List'!B:F,5,FALSE)</f>
        <v>124.8</v>
      </c>
      <c r="F81" s="96">
        <v>2</v>
      </c>
      <c r="G81" s="97" t="s">
        <v>34</v>
      </c>
      <c r="H81" s="98" t="s">
        <v>463</v>
      </c>
      <c r="I81" s="219">
        <f>(18.5*16*15.5)/1728</f>
        <v>2.6550925925925926</v>
      </c>
      <c r="J81" s="157" t="s">
        <v>121</v>
      </c>
      <c r="K81" s="758">
        <f t="shared" si="10"/>
        <v>249.6</v>
      </c>
      <c r="L81" s="758">
        <f t="shared" si="11"/>
        <v>344.44799999999998</v>
      </c>
      <c r="M81" s="674">
        <v>262.8</v>
      </c>
      <c r="N81" s="674">
        <v>367.92</v>
      </c>
      <c r="O81" s="250"/>
    </row>
    <row r="82" spans="1:15" ht="18" thickBot="1">
      <c r="A82" s="1112" t="s">
        <v>74</v>
      </c>
      <c r="B82" s="1113"/>
      <c r="C82" s="1113"/>
      <c r="D82" s="1113"/>
      <c r="E82" s="1113"/>
      <c r="F82" s="1113"/>
      <c r="G82" s="1113"/>
      <c r="H82" s="1113"/>
      <c r="I82" s="1113"/>
      <c r="J82" s="1114"/>
      <c r="K82" s="16"/>
      <c r="L82" s="16"/>
      <c r="M82" s="16"/>
      <c r="N82" s="16"/>
      <c r="O82" s="250"/>
    </row>
    <row r="83" spans="1:15" ht="15" thickBot="1">
      <c r="A83" s="44" t="s">
        <v>1</v>
      </c>
      <c r="B83" s="46" t="s">
        <v>0</v>
      </c>
      <c r="C83" s="46" t="s">
        <v>48</v>
      </c>
      <c r="D83" s="45" t="s">
        <v>81</v>
      </c>
      <c r="E83" s="44" t="s">
        <v>16</v>
      </c>
      <c r="F83" s="46" t="s">
        <v>15</v>
      </c>
      <c r="G83" s="46" t="s">
        <v>17</v>
      </c>
      <c r="H83" s="44" t="s">
        <v>18</v>
      </c>
      <c r="I83" s="46" t="s">
        <v>31</v>
      </c>
      <c r="J83" s="46" t="s">
        <v>116</v>
      </c>
      <c r="K83" s="16"/>
      <c r="L83" s="16"/>
      <c r="M83" s="16"/>
      <c r="N83" s="16"/>
      <c r="O83" s="250"/>
    </row>
    <row r="84" spans="1:15">
      <c r="A84" s="377" t="s">
        <v>172</v>
      </c>
      <c r="B84" s="64" t="s">
        <v>78</v>
      </c>
      <c r="C84" s="64" t="s">
        <v>105</v>
      </c>
      <c r="D84" s="64" t="s">
        <v>82</v>
      </c>
      <c r="E84" s="463">
        <f>+VLOOKUP(A84,'Summary List'!B:F,5,FALSE)</f>
        <v>67.44</v>
      </c>
      <c r="F84" s="166">
        <v>2</v>
      </c>
      <c r="G84" s="378" t="s">
        <v>124</v>
      </c>
      <c r="H84" s="379" t="s">
        <v>467</v>
      </c>
      <c r="I84" s="354">
        <f>(18.5*15*12.25)/1728</f>
        <v>1.9672309027777777</v>
      </c>
      <c r="J84" s="380" t="s">
        <v>120</v>
      </c>
      <c r="K84" s="758">
        <f t="shared" ref="K84:K93" si="12">E84*2</f>
        <v>134.88</v>
      </c>
      <c r="L84" s="758">
        <f t="shared" ref="L84:L93" si="13">K84*1.38</f>
        <v>186.13439999999997</v>
      </c>
      <c r="M84" s="674">
        <v>142.08000000000001</v>
      </c>
      <c r="N84" s="674">
        <v>198.91</v>
      </c>
      <c r="O84" s="250"/>
    </row>
    <row r="85" spans="1:15">
      <c r="A85" s="381" t="s">
        <v>173</v>
      </c>
      <c r="B85" s="5" t="s">
        <v>79</v>
      </c>
      <c r="C85" s="5" t="s">
        <v>106</v>
      </c>
      <c r="D85" s="5" t="s">
        <v>82</v>
      </c>
      <c r="E85" s="463">
        <f>+VLOOKUP(A85,'Summary List'!B:F,5,FALSE)</f>
        <v>70.08</v>
      </c>
      <c r="F85" s="168">
        <v>2</v>
      </c>
      <c r="G85" s="382" t="s">
        <v>124</v>
      </c>
      <c r="H85" s="218" t="s">
        <v>467</v>
      </c>
      <c r="I85" s="219">
        <f>(18.5*15*12.25)/1728</f>
        <v>1.9672309027777777</v>
      </c>
      <c r="J85" s="383" t="s">
        <v>120</v>
      </c>
      <c r="K85" s="758">
        <f t="shared" si="12"/>
        <v>140.16</v>
      </c>
      <c r="L85" s="758">
        <f t="shared" si="13"/>
        <v>193.42079999999999</v>
      </c>
      <c r="M85" s="674">
        <v>147.6</v>
      </c>
      <c r="N85" s="674">
        <v>206.64</v>
      </c>
      <c r="O85" s="250"/>
    </row>
    <row r="86" spans="1:15">
      <c r="A86" s="384" t="s">
        <v>174</v>
      </c>
      <c r="B86" s="5" t="s">
        <v>75</v>
      </c>
      <c r="C86" s="5" t="s">
        <v>103</v>
      </c>
      <c r="D86" s="5" t="s">
        <v>82</v>
      </c>
      <c r="E86" s="463">
        <f>+VLOOKUP(A86,'Summary List'!B:F,5,FALSE)</f>
        <v>73.319999999999993</v>
      </c>
      <c r="F86" s="168">
        <v>2</v>
      </c>
      <c r="G86" s="382" t="s">
        <v>124</v>
      </c>
      <c r="H86" s="218" t="s">
        <v>467</v>
      </c>
      <c r="I86" s="219">
        <f>(18.5*15*12.25)/1728</f>
        <v>1.9672309027777777</v>
      </c>
      <c r="J86" s="383" t="s">
        <v>120</v>
      </c>
      <c r="K86" s="758">
        <f t="shared" si="12"/>
        <v>146.63999999999999</v>
      </c>
      <c r="L86" s="758">
        <f t="shared" si="13"/>
        <v>202.36319999999998</v>
      </c>
      <c r="M86" s="674">
        <v>154.32</v>
      </c>
      <c r="N86" s="674">
        <v>216.05</v>
      </c>
      <c r="O86" s="250"/>
    </row>
    <row r="87" spans="1:15">
      <c r="A87" s="381" t="s">
        <v>175</v>
      </c>
      <c r="B87" s="5" t="s">
        <v>76</v>
      </c>
      <c r="C87" s="5" t="s">
        <v>104</v>
      </c>
      <c r="D87" s="5" t="s">
        <v>82</v>
      </c>
      <c r="E87" s="463">
        <f>+VLOOKUP(A87,'Summary List'!B:F,5,FALSE)</f>
        <v>77.040000000000006</v>
      </c>
      <c r="F87" s="168">
        <v>2</v>
      </c>
      <c r="G87" s="382" t="s">
        <v>124</v>
      </c>
      <c r="H87" s="218" t="s">
        <v>452</v>
      </c>
      <c r="I87" s="219">
        <f>(18.5*15*12.25)/1728</f>
        <v>1.9672309027777777</v>
      </c>
      <c r="J87" s="383" t="s">
        <v>120</v>
      </c>
      <c r="K87" s="758">
        <f t="shared" si="12"/>
        <v>154.08000000000001</v>
      </c>
      <c r="L87" s="758">
        <f t="shared" si="13"/>
        <v>212.63040000000001</v>
      </c>
      <c r="M87" s="674">
        <v>162.24</v>
      </c>
      <c r="N87" s="674">
        <v>227.14</v>
      </c>
      <c r="O87" s="250"/>
    </row>
    <row r="88" spans="1:15">
      <c r="A88" s="381" t="s">
        <v>176</v>
      </c>
      <c r="B88" s="5" t="s">
        <v>64</v>
      </c>
      <c r="C88" s="5" t="s">
        <v>108</v>
      </c>
      <c r="D88" s="5" t="s">
        <v>82</v>
      </c>
      <c r="E88" s="463">
        <f>+VLOOKUP(A88,'Summary List'!B:F,5,FALSE)</f>
        <v>86.16</v>
      </c>
      <c r="F88" s="168">
        <v>2</v>
      </c>
      <c r="G88" s="382" t="s">
        <v>124</v>
      </c>
      <c r="H88" s="218" t="s">
        <v>469</v>
      </c>
      <c r="I88" s="219">
        <f>(18.5*15*12.25)/1728</f>
        <v>1.9672309027777777</v>
      </c>
      <c r="J88" s="383" t="s">
        <v>120</v>
      </c>
      <c r="K88" s="758">
        <f t="shared" si="12"/>
        <v>172.32</v>
      </c>
      <c r="L88" s="758">
        <f t="shared" si="13"/>
        <v>237.80159999999998</v>
      </c>
      <c r="M88" s="674">
        <v>181.44</v>
      </c>
      <c r="N88" s="674">
        <v>254.02</v>
      </c>
      <c r="O88" s="250"/>
    </row>
    <row r="89" spans="1:15">
      <c r="A89" s="377" t="s">
        <v>177</v>
      </c>
      <c r="B89" s="5" t="s">
        <v>55</v>
      </c>
      <c r="C89" s="5" t="s">
        <v>109</v>
      </c>
      <c r="D89" s="5" t="s">
        <v>82</v>
      </c>
      <c r="E89" s="463">
        <f>+VLOOKUP(A89,'Summary List'!B:F,5,FALSE)</f>
        <v>96.48</v>
      </c>
      <c r="F89" s="168">
        <v>2</v>
      </c>
      <c r="G89" s="382" t="s">
        <v>125</v>
      </c>
      <c r="H89" s="218" t="s">
        <v>455</v>
      </c>
      <c r="I89" s="219">
        <f>(18.5*16*14.5)/1728</f>
        <v>2.4837962962962963</v>
      </c>
      <c r="J89" s="383" t="s">
        <v>121</v>
      </c>
      <c r="K89" s="758">
        <f t="shared" si="12"/>
        <v>192.96</v>
      </c>
      <c r="L89" s="758">
        <f t="shared" si="13"/>
        <v>266.28480000000002</v>
      </c>
      <c r="M89" s="674">
        <v>203.04</v>
      </c>
      <c r="N89" s="674">
        <v>284.26</v>
      </c>
      <c r="O89" s="250"/>
    </row>
    <row r="90" spans="1:15">
      <c r="A90" s="381" t="s">
        <v>178</v>
      </c>
      <c r="B90" s="5" t="s">
        <v>56</v>
      </c>
      <c r="C90" s="5" t="s">
        <v>110</v>
      </c>
      <c r="D90" s="5" t="s">
        <v>82</v>
      </c>
      <c r="E90" s="463">
        <f>+VLOOKUP(A90,'Summary List'!B:F,5,FALSE)</f>
        <v>113.64</v>
      </c>
      <c r="F90" s="168">
        <v>2</v>
      </c>
      <c r="G90" s="382" t="s">
        <v>34</v>
      </c>
      <c r="H90" s="218" t="s">
        <v>470</v>
      </c>
      <c r="I90" s="219">
        <f>(18.5*16*15.5)/1728</f>
        <v>2.6550925925925926</v>
      </c>
      <c r="J90" s="383" t="s">
        <v>121</v>
      </c>
      <c r="K90" s="758">
        <f t="shared" si="12"/>
        <v>227.28</v>
      </c>
      <c r="L90" s="758">
        <f t="shared" si="13"/>
        <v>313.64639999999997</v>
      </c>
      <c r="M90" s="674">
        <v>239.28</v>
      </c>
      <c r="N90" s="674">
        <v>334.99</v>
      </c>
      <c r="O90" s="250"/>
    </row>
    <row r="91" spans="1:15">
      <c r="A91" s="381" t="s">
        <v>179</v>
      </c>
      <c r="B91" s="5" t="s">
        <v>64</v>
      </c>
      <c r="C91" s="5" t="s">
        <v>108</v>
      </c>
      <c r="D91" s="5" t="s">
        <v>83</v>
      </c>
      <c r="E91" s="463">
        <f>+VLOOKUP(A91,'Summary List'!B:F,5,FALSE)</f>
        <v>91.32</v>
      </c>
      <c r="F91" s="168">
        <v>2</v>
      </c>
      <c r="G91" s="382" t="s">
        <v>125</v>
      </c>
      <c r="H91" s="218" t="s">
        <v>472</v>
      </c>
      <c r="I91" s="219">
        <f>(18.5*16*14.5)/1728</f>
        <v>2.4837962962962963</v>
      </c>
      <c r="J91" s="383" t="s">
        <v>121</v>
      </c>
      <c r="K91" s="758">
        <f t="shared" si="12"/>
        <v>182.64</v>
      </c>
      <c r="L91" s="758">
        <f t="shared" si="13"/>
        <v>252.04319999999996</v>
      </c>
      <c r="M91" s="674">
        <v>192.24</v>
      </c>
      <c r="N91" s="674">
        <v>269.14</v>
      </c>
      <c r="O91" s="250"/>
    </row>
    <row r="92" spans="1:15">
      <c r="A92" s="381" t="s">
        <v>180</v>
      </c>
      <c r="B92" s="5" t="s">
        <v>55</v>
      </c>
      <c r="C92" s="5" t="s">
        <v>109</v>
      </c>
      <c r="D92" s="5" t="s">
        <v>83</v>
      </c>
      <c r="E92" s="463">
        <f>+VLOOKUP(A92,'Summary List'!B:F,5,FALSE)</f>
        <v>102.12</v>
      </c>
      <c r="F92" s="168">
        <v>2</v>
      </c>
      <c r="G92" s="382" t="s">
        <v>125</v>
      </c>
      <c r="H92" s="218" t="s">
        <v>473</v>
      </c>
      <c r="I92" s="219">
        <f>(18.5*16*14.5)/1728</f>
        <v>2.4837962962962963</v>
      </c>
      <c r="J92" s="383" t="s">
        <v>121</v>
      </c>
      <c r="K92" s="758">
        <f t="shared" si="12"/>
        <v>204.24</v>
      </c>
      <c r="L92" s="758">
        <f t="shared" si="13"/>
        <v>281.85120000000001</v>
      </c>
      <c r="M92" s="674">
        <v>215.04</v>
      </c>
      <c r="N92" s="674">
        <v>301.06</v>
      </c>
      <c r="O92" s="250"/>
    </row>
    <row r="93" spans="1:15">
      <c r="A93" s="377" t="s">
        <v>181</v>
      </c>
      <c r="B93" s="5" t="s">
        <v>56</v>
      </c>
      <c r="C93" s="5" t="s">
        <v>110</v>
      </c>
      <c r="D93" s="5" t="s">
        <v>83</v>
      </c>
      <c r="E93" s="463">
        <f>+VLOOKUP(A93,'Summary List'!B:F,5,FALSE)</f>
        <v>120.48</v>
      </c>
      <c r="F93" s="168">
        <v>2</v>
      </c>
      <c r="G93" s="382" t="s">
        <v>126</v>
      </c>
      <c r="H93" s="218" t="s">
        <v>461</v>
      </c>
      <c r="I93" s="219">
        <f>(18.5*16*18)/1728</f>
        <v>3.0833333333333335</v>
      </c>
      <c r="J93" s="383" t="s">
        <v>121</v>
      </c>
      <c r="K93" s="758">
        <f t="shared" si="12"/>
        <v>240.96</v>
      </c>
      <c r="L93" s="758">
        <f t="shared" si="13"/>
        <v>332.52479999999997</v>
      </c>
      <c r="M93" s="674">
        <v>253.68</v>
      </c>
      <c r="N93" s="674">
        <v>355.15</v>
      </c>
      <c r="O93" s="250"/>
    </row>
    <row r="94" spans="1:15" ht="18" thickBot="1">
      <c r="A94" s="1058" t="s">
        <v>47</v>
      </c>
      <c r="B94" s="1059"/>
      <c r="C94" s="1059"/>
      <c r="D94" s="1059"/>
      <c r="E94" s="1059"/>
      <c r="F94" s="1059"/>
      <c r="G94" s="1059"/>
      <c r="H94" s="1059"/>
      <c r="I94" s="1059"/>
      <c r="J94" s="1060"/>
      <c r="K94" s="16"/>
      <c r="L94" s="16"/>
      <c r="M94" s="16"/>
      <c r="N94" s="16"/>
      <c r="O94" s="250"/>
    </row>
    <row r="95" spans="1:15" ht="21.5" thickBot="1">
      <c r="A95" s="1115" t="s">
        <v>627</v>
      </c>
      <c r="B95" s="1116"/>
      <c r="C95" s="1116"/>
      <c r="D95" s="1116"/>
      <c r="E95" s="1116"/>
      <c r="F95" s="1116"/>
      <c r="G95" s="1116"/>
      <c r="H95" s="1116"/>
      <c r="I95" s="1116"/>
      <c r="J95" s="1117"/>
      <c r="K95" s="16"/>
      <c r="L95" s="16"/>
      <c r="M95" s="16"/>
      <c r="N95" s="16"/>
      <c r="O95" s="250"/>
    </row>
    <row r="96" spans="1:15" ht="21">
      <c r="A96" s="1121" t="s">
        <v>733</v>
      </c>
      <c r="B96" s="962"/>
      <c r="C96" s="962"/>
      <c r="D96" s="962"/>
      <c r="E96" s="962"/>
      <c r="F96" s="962"/>
      <c r="G96" s="962"/>
      <c r="H96" s="962"/>
      <c r="I96" s="962"/>
      <c r="J96" s="1122"/>
      <c r="K96" s="16"/>
      <c r="L96" s="16"/>
      <c r="M96" s="16"/>
      <c r="N96" s="16"/>
      <c r="O96" s="250"/>
    </row>
    <row r="97" spans="1:15" ht="21">
      <c r="A97" s="1082" t="s">
        <v>734</v>
      </c>
      <c r="B97" s="950"/>
      <c r="C97" s="950"/>
      <c r="D97" s="950"/>
      <c r="E97" s="950"/>
      <c r="F97" s="950"/>
      <c r="G97" s="950"/>
      <c r="H97" s="950"/>
      <c r="I97" s="950"/>
      <c r="J97" s="1083"/>
      <c r="K97" s="16"/>
      <c r="L97" s="16"/>
      <c r="M97" s="16"/>
      <c r="N97" s="16"/>
      <c r="O97" s="250"/>
    </row>
    <row r="98" spans="1:15" ht="21">
      <c r="A98" s="1082" t="s">
        <v>735</v>
      </c>
      <c r="B98" s="950"/>
      <c r="C98" s="950"/>
      <c r="D98" s="950"/>
      <c r="E98" s="950"/>
      <c r="F98" s="950"/>
      <c r="G98" s="950"/>
      <c r="H98" s="950"/>
      <c r="I98" s="950"/>
      <c r="J98" s="1083"/>
      <c r="K98" s="16"/>
      <c r="L98" s="16"/>
      <c r="M98" s="16"/>
      <c r="N98" s="16"/>
      <c r="O98" s="250"/>
    </row>
    <row r="99" spans="1:15" ht="21">
      <c r="A99" s="1082" t="s">
        <v>736</v>
      </c>
      <c r="B99" s="950"/>
      <c r="C99" s="950"/>
      <c r="D99" s="950"/>
      <c r="E99" s="950"/>
      <c r="F99" s="950"/>
      <c r="G99" s="950"/>
      <c r="H99" s="950"/>
      <c r="I99" s="950"/>
      <c r="J99" s="1083"/>
      <c r="K99" s="16"/>
      <c r="L99" s="16"/>
      <c r="M99" s="16"/>
      <c r="N99" s="16"/>
      <c r="O99" s="250"/>
    </row>
    <row r="100" spans="1:15" ht="21.5" thickBot="1">
      <c r="A100" s="1084" t="s">
        <v>127</v>
      </c>
      <c r="B100" s="1085"/>
      <c r="C100" s="1085"/>
      <c r="D100" s="1085"/>
      <c r="E100" s="1085"/>
      <c r="F100" s="1085"/>
      <c r="G100" s="1085"/>
      <c r="H100" s="1085"/>
      <c r="I100" s="1085"/>
      <c r="J100" s="1086"/>
      <c r="K100" s="16"/>
      <c r="L100" s="16"/>
      <c r="M100" s="16"/>
      <c r="N100" s="16"/>
      <c r="O100" s="250"/>
    </row>
    <row r="101" spans="1:15" ht="23.5">
      <c r="A101" s="1118" t="s">
        <v>676</v>
      </c>
      <c r="B101" s="1119"/>
      <c r="C101" s="1119"/>
      <c r="D101" s="1119"/>
      <c r="E101" s="1119"/>
      <c r="F101" s="1119"/>
      <c r="G101" s="1119"/>
      <c r="H101" s="1119"/>
      <c r="I101" s="1119"/>
      <c r="J101" s="1120"/>
      <c r="K101" s="16"/>
      <c r="L101" s="16"/>
      <c r="M101" s="16"/>
      <c r="N101" s="16"/>
      <c r="O101" s="250"/>
    </row>
    <row r="102" spans="1:15" ht="21">
      <c r="A102" s="1008" t="s">
        <v>654</v>
      </c>
      <c r="B102" s="953"/>
      <c r="C102" s="953"/>
      <c r="D102" s="953"/>
      <c r="E102" s="953"/>
      <c r="F102" s="953"/>
      <c r="G102" s="953"/>
      <c r="H102" s="953"/>
      <c r="I102" s="953"/>
      <c r="J102" s="1009"/>
      <c r="K102" s="16"/>
      <c r="L102" s="16"/>
      <c r="M102" s="16"/>
      <c r="N102" s="16"/>
      <c r="O102" s="250"/>
    </row>
    <row r="103" spans="1:15" ht="21">
      <c r="A103" s="1008" t="s">
        <v>655</v>
      </c>
      <c r="B103" s="1010"/>
      <c r="C103" s="1010"/>
      <c r="D103" s="1010"/>
      <c r="E103" s="1010"/>
      <c r="F103" s="1010"/>
      <c r="G103" s="1010"/>
      <c r="H103" s="1010"/>
      <c r="I103" s="1010"/>
      <c r="J103" s="1011"/>
      <c r="K103" s="16"/>
      <c r="L103" s="16"/>
      <c r="M103" s="16"/>
      <c r="N103" s="16"/>
      <c r="O103" s="250"/>
    </row>
    <row r="104" spans="1:15" ht="21">
      <c r="A104" s="1004" t="s">
        <v>656</v>
      </c>
      <c r="B104" s="994"/>
      <c r="C104" s="994"/>
      <c r="D104" s="994"/>
      <c r="E104" s="994"/>
      <c r="F104" s="994"/>
      <c r="G104" s="994"/>
      <c r="H104" s="994"/>
      <c r="I104" s="994"/>
      <c r="J104" s="1005"/>
      <c r="K104" s="16"/>
      <c r="L104" s="16"/>
      <c r="M104" s="16"/>
      <c r="N104" s="16"/>
      <c r="O104" s="250"/>
    </row>
    <row r="105" spans="1:15" ht="21">
      <c r="A105" s="1012" t="s">
        <v>657</v>
      </c>
      <c r="B105" s="997"/>
      <c r="C105" s="997"/>
      <c r="D105" s="997"/>
      <c r="E105" s="997"/>
      <c r="F105" s="997"/>
      <c r="G105" s="997"/>
      <c r="H105" s="997"/>
      <c r="I105" s="997"/>
      <c r="J105" s="1013"/>
      <c r="K105" s="16"/>
      <c r="L105" s="16"/>
      <c r="M105" s="16"/>
      <c r="N105" s="16"/>
      <c r="O105" s="250"/>
    </row>
    <row r="106" spans="1:15" ht="18.75" customHeight="1">
      <c r="A106" s="1004" t="s">
        <v>658</v>
      </c>
      <c r="B106" s="994"/>
      <c r="C106" s="994"/>
      <c r="D106" s="994"/>
      <c r="E106" s="994"/>
      <c r="F106" s="994"/>
      <c r="G106" s="994"/>
      <c r="H106" s="994"/>
      <c r="I106" s="994"/>
      <c r="J106" s="1005"/>
      <c r="K106" s="16"/>
      <c r="L106" s="16"/>
      <c r="M106" s="16"/>
      <c r="N106" s="16"/>
      <c r="O106" s="250"/>
    </row>
    <row r="107" spans="1:15" ht="22.9" customHeight="1">
      <c r="A107" s="1004"/>
      <c r="B107" s="994"/>
      <c r="C107" s="994"/>
      <c r="D107" s="994"/>
      <c r="E107" s="994"/>
      <c r="F107" s="994"/>
      <c r="G107" s="994"/>
      <c r="H107" s="994"/>
      <c r="I107" s="994"/>
      <c r="J107" s="1005"/>
      <c r="K107" s="16"/>
      <c r="L107" s="16"/>
      <c r="M107" s="16"/>
      <c r="N107" s="16"/>
      <c r="O107" s="250"/>
    </row>
    <row r="108" spans="1:15" ht="23.5">
      <c r="A108" s="1017" t="s">
        <v>677</v>
      </c>
      <c r="B108" s="1018"/>
      <c r="C108" s="1018"/>
      <c r="D108" s="1018"/>
      <c r="E108" s="1018"/>
      <c r="F108" s="1018"/>
      <c r="G108" s="1018"/>
      <c r="H108" s="1018"/>
      <c r="I108" s="1018"/>
      <c r="J108" s="1019"/>
      <c r="K108" s="16"/>
      <c r="L108" s="16"/>
      <c r="M108" s="16"/>
      <c r="N108" s="16"/>
      <c r="O108" s="250"/>
    </row>
    <row r="109" spans="1:15" ht="18" customHeight="1">
      <c r="A109" s="1073" t="s">
        <v>857</v>
      </c>
      <c r="B109" s="1074"/>
      <c r="C109" s="1074"/>
      <c r="D109" s="1074"/>
      <c r="E109" s="1074"/>
      <c r="F109" s="1074"/>
      <c r="G109" s="1074"/>
      <c r="H109" s="1074"/>
      <c r="I109" s="1074"/>
      <c r="J109" s="1075"/>
      <c r="K109" s="16"/>
      <c r="L109" s="16"/>
      <c r="M109" s="16"/>
      <c r="N109" s="16"/>
      <c r="O109" s="250"/>
    </row>
    <row r="110" spans="1:15" ht="18" customHeight="1">
      <c r="A110" s="1006"/>
      <c r="B110" s="987"/>
      <c r="C110" s="987"/>
      <c r="D110" s="987"/>
      <c r="E110" s="987"/>
      <c r="F110" s="987"/>
      <c r="G110" s="987"/>
      <c r="H110" s="987"/>
      <c r="I110" s="987"/>
      <c r="J110" s="1007"/>
      <c r="K110" s="16"/>
      <c r="L110" s="16"/>
      <c r="M110" s="16"/>
      <c r="N110" s="16"/>
      <c r="O110" s="250"/>
    </row>
    <row r="111" spans="1:15" ht="18" customHeight="1">
      <c r="A111" s="1006"/>
      <c r="B111" s="987"/>
      <c r="C111" s="987"/>
      <c r="D111" s="987"/>
      <c r="E111" s="987"/>
      <c r="F111" s="987"/>
      <c r="G111" s="987"/>
      <c r="H111" s="987"/>
      <c r="I111" s="987"/>
      <c r="J111" s="1007"/>
      <c r="K111" s="16"/>
      <c r="L111" s="16"/>
      <c r="M111" s="16"/>
      <c r="N111" s="16"/>
      <c r="O111" s="250"/>
    </row>
    <row r="112" spans="1:15" ht="21" customHeight="1">
      <c r="A112" s="1006"/>
      <c r="B112" s="987"/>
      <c r="C112" s="987"/>
      <c r="D112" s="987"/>
      <c r="E112" s="987"/>
      <c r="F112" s="987"/>
      <c r="G112" s="987"/>
      <c r="H112" s="987"/>
      <c r="I112" s="987"/>
      <c r="J112" s="1007"/>
      <c r="K112" s="16"/>
      <c r="L112" s="16"/>
      <c r="M112" s="16"/>
      <c r="N112" s="16"/>
      <c r="O112" s="250"/>
    </row>
    <row r="113" spans="1:16">
      <c r="A113" s="1008" t="s">
        <v>678</v>
      </c>
      <c r="B113" s="953"/>
      <c r="C113" s="953"/>
      <c r="D113" s="953"/>
      <c r="E113" s="953"/>
      <c r="F113" s="953"/>
      <c r="G113" s="953"/>
      <c r="H113" s="953"/>
      <c r="I113" s="953"/>
      <c r="J113" s="1009"/>
      <c r="K113" s="16"/>
      <c r="L113" s="16"/>
      <c r="M113" s="16"/>
      <c r="N113" s="16"/>
      <c r="O113" s="250"/>
    </row>
    <row r="114" spans="1:16">
      <c r="A114" s="1008"/>
      <c r="B114" s="953"/>
      <c r="C114" s="953"/>
      <c r="D114" s="953"/>
      <c r="E114" s="953"/>
      <c r="F114" s="953"/>
      <c r="G114" s="953"/>
      <c r="H114" s="953"/>
      <c r="I114" s="953"/>
      <c r="J114" s="1009"/>
      <c r="K114" s="16"/>
      <c r="L114" s="16"/>
      <c r="M114" s="16"/>
      <c r="N114" s="16"/>
      <c r="O114" s="250"/>
    </row>
    <row r="115" spans="1:16">
      <c r="A115" s="1008"/>
      <c r="B115" s="953"/>
      <c r="C115" s="953"/>
      <c r="D115" s="953"/>
      <c r="E115" s="953"/>
      <c r="F115" s="953"/>
      <c r="G115" s="953"/>
      <c r="H115" s="953"/>
      <c r="I115" s="953"/>
      <c r="J115" s="1009"/>
      <c r="K115" s="16"/>
      <c r="L115" s="16"/>
      <c r="M115" s="16"/>
      <c r="N115" s="16"/>
      <c r="O115" s="250"/>
    </row>
    <row r="116" spans="1:16" ht="15" thickBot="1">
      <c r="A116" s="1020" t="s">
        <v>632</v>
      </c>
      <c r="B116" s="1021"/>
      <c r="C116" s="1021"/>
      <c r="D116" s="1021"/>
      <c r="E116" s="1021"/>
      <c r="F116" s="1021"/>
      <c r="G116" s="1021"/>
      <c r="H116" s="1021"/>
      <c r="I116" s="1021"/>
      <c r="J116" s="1022"/>
      <c r="K116" s="16"/>
      <c r="L116" s="16"/>
      <c r="M116" s="16"/>
      <c r="N116" s="16"/>
      <c r="O116" s="250"/>
    </row>
    <row r="117" spans="1:16">
      <c r="K117" s="241"/>
      <c r="L117" s="241"/>
      <c r="M117" s="286"/>
      <c r="N117" s="286"/>
      <c r="O117" s="240"/>
    </row>
    <row r="118" spans="1:16">
      <c r="L118" s="241"/>
      <c r="M118" s="241"/>
      <c r="N118" s="241"/>
      <c r="O118" s="240"/>
      <c r="P118" s="241"/>
    </row>
    <row r="119" spans="1:16">
      <c r="O119" s="250"/>
    </row>
    <row r="120" spans="1:16">
      <c r="O120" s="250"/>
    </row>
    <row r="121" spans="1:16">
      <c r="O121" s="250"/>
    </row>
  </sheetData>
  <mergeCells count="48">
    <mergeCell ref="A113:J115"/>
    <mergeCell ref="A116:J116"/>
    <mergeCell ref="A104:J104"/>
    <mergeCell ref="A105:J105"/>
    <mergeCell ref="A106:J107"/>
    <mergeCell ref="A108:J108"/>
    <mergeCell ref="A109:J112"/>
    <mergeCell ref="A100:J100"/>
    <mergeCell ref="A103:J103"/>
    <mergeCell ref="A74:J74"/>
    <mergeCell ref="A82:J82"/>
    <mergeCell ref="A94:J94"/>
    <mergeCell ref="A95:J95"/>
    <mergeCell ref="A101:J101"/>
    <mergeCell ref="A102:J102"/>
    <mergeCell ref="A96:J96"/>
    <mergeCell ref="A97:J97"/>
    <mergeCell ref="A98:J98"/>
    <mergeCell ref="A99:J99"/>
    <mergeCell ref="A69:F69"/>
    <mergeCell ref="G69:I69"/>
    <mergeCell ref="A70:J70"/>
    <mergeCell ref="A68:J68"/>
    <mergeCell ref="A47:J47"/>
    <mergeCell ref="A51:J51"/>
    <mergeCell ref="A59:J59"/>
    <mergeCell ref="A45:J45"/>
    <mergeCell ref="A46:F46"/>
    <mergeCell ref="G46:I46"/>
    <mergeCell ref="A25:J25"/>
    <mergeCell ref="A33:J33"/>
    <mergeCell ref="A19:J19"/>
    <mergeCell ref="A20:F20"/>
    <mergeCell ref="G20:I20"/>
    <mergeCell ref="A21:J21"/>
    <mergeCell ref="A13:J13"/>
    <mergeCell ref="A14:B14"/>
    <mergeCell ref="C14:E14"/>
    <mergeCell ref="I14:J14"/>
    <mergeCell ref="F14:H14"/>
    <mergeCell ref="A17:J17"/>
    <mergeCell ref="A18:J18"/>
    <mergeCell ref="A15:J16"/>
    <mergeCell ref="A1:J8"/>
    <mergeCell ref="A10:J10"/>
    <mergeCell ref="A11:J11"/>
    <mergeCell ref="A12:J12"/>
    <mergeCell ref="A9:J9"/>
  </mergeCells>
  <hyperlinks>
    <hyperlink ref="A95:J95" r:id="rId1" display="Visit our website www.thomastonmills.com for more information and selling tools, including:"/>
    <hyperlink ref="A116" location="'TABLE OF CONTENTS'!A1" tooltip="TABLE OF CONTENTS" display="Back"/>
    <hyperlink ref="A96:J96" r:id="rId2" tooltip="Sell Sheets" display="   ◦ Descriptive Sell Sheets that you can send to your customers (PDF's) - Click Here"/>
    <hyperlink ref="A97:J97" r:id="rId3" tooltip="Photographs" display="   ◦ Photographs - Click Here"/>
    <hyperlink ref="A98:J98" r:id="rId4" tooltip="Care Instructions" display="   ◦ Suggested Care Instructions - Click Here"/>
    <hyperlink ref="A99:J99" r:id="rId5" tooltip="Linen Forum" display="   ◦ Linen Forum - Click Here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</hyperlinks>
  <pageMargins left="0.7" right="0.7" top="0.25" bottom="0.25" header="0.3" footer="0.3"/>
  <pageSetup scale="68" fitToHeight="0" orientation="portrait" r:id="rId6"/>
  <headerFooter>
    <oddHeader xml:space="preserve">&amp;C
</oddHeader>
  </headerFooter>
  <rowBreaks count="1" manualBreakCount="1">
    <brk id="67" max="9" man="1"/>
  </rowBreaks>
  <colBreaks count="1" manualBreakCount="1">
    <brk id="13" max="1048575" man="1"/>
  </colBreaks>
  <ignoredErrors>
    <ignoredError sqref="I41 I90" formula="1"/>
  </ignoredErrors>
  <drawing r:id="rId7"/>
  <legacyDrawingHF r:id="rId8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45A8C3"/>
    <pageSetUpPr fitToPage="1"/>
  </sheetPr>
  <dimension ref="A1:BT130"/>
  <sheetViews>
    <sheetView topLeftCell="A28" zoomScale="90" zoomScaleNormal="90" zoomScalePageLayoutView="90" workbookViewId="0">
      <selection activeCell="L106" sqref="L106"/>
    </sheetView>
  </sheetViews>
  <sheetFormatPr defaultColWidth="9.08984375" defaultRowHeight="14.5"/>
  <cols>
    <col min="1" max="1" width="14.6328125" customWidth="1"/>
    <col min="2" max="2" width="22.81640625" customWidth="1"/>
    <col min="3" max="3" width="10.7265625" style="6" customWidth="1"/>
    <col min="4" max="4" width="8.7265625" customWidth="1"/>
    <col min="5" max="5" width="9.08984375" customWidth="1"/>
    <col min="6" max="6" width="8.08984375" customWidth="1"/>
    <col min="7" max="7" width="17" customWidth="1"/>
    <col min="8" max="8" width="14.6328125" style="6" customWidth="1"/>
    <col min="9" max="9" width="14.36328125" customWidth="1"/>
    <col min="10" max="10" width="12.7265625" customWidth="1"/>
    <col min="11" max="11" width="14.08984375" customWidth="1"/>
    <col min="12" max="12" width="12.26953125" customWidth="1"/>
    <col min="13" max="13" width="11.6328125" customWidth="1"/>
    <col min="14" max="14" width="9.08984375" customWidth="1"/>
    <col min="15" max="15" width="9.08984375" style="290" customWidth="1"/>
    <col min="16" max="19" width="9.08984375" customWidth="1"/>
  </cols>
  <sheetData>
    <row r="1" spans="1:19" ht="15.75" customHeight="1" thickTop="1">
      <c r="A1" s="1035" t="s">
        <v>128</v>
      </c>
      <c r="B1" s="1036"/>
      <c r="C1" s="1036"/>
      <c r="D1" s="1036"/>
      <c r="E1" s="1036"/>
      <c r="F1" s="1036"/>
      <c r="G1" s="1036"/>
      <c r="H1" s="1036"/>
      <c r="I1" s="1036"/>
      <c r="J1" s="1037"/>
      <c r="K1" s="16"/>
      <c r="L1" s="221" t="s">
        <v>679</v>
      </c>
      <c r="M1" s="16"/>
      <c r="N1" s="16"/>
    </row>
    <row r="2" spans="1:19" ht="25" customHeight="1">
      <c r="A2" s="1038"/>
      <c r="B2" s="982"/>
      <c r="C2" s="982"/>
      <c r="D2" s="982"/>
      <c r="E2" s="982"/>
      <c r="F2" s="982"/>
      <c r="G2" s="982"/>
      <c r="H2" s="982"/>
      <c r="I2" s="982"/>
      <c r="J2" s="1039"/>
      <c r="K2" s="16"/>
      <c r="L2" s="616" t="s">
        <v>858</v>
      </c>
      <c r="M2" s="16"/>
      <c r="N2" s="16"/>
    </row>
    <row r="3" spans="1:19" ht="15.75" customHeight="1">
      <c r="A3" s="1038"/>
      <c r="B3" s="982"/>
      <c r="C3" s="982"/>
      <c r="D3" s="982"/>
      <c r="E3" s="982"/>
      <c r="F3" s="982"/>
      <c r="G3" s="982"/>
      <c r="H3" s="982"/>
      <c r="I3" s="982"/>
      <c r="J3" s="1039"/>
      <c r="K3" s="16"/>
      <c r="L3" s="222" t="s">
        <v>661</v>
      </c>
      <c r="M3" s="16"/>
      <c r="N3" s="16"/>
    </row>
    <row r="4" spans="1:19" ht="15.75" customHeight="1">
      <c r="A4" s="1038"/>
      <c r="B4" s="982"/>
      <c r="C4" s="982"/>
      <c r="D4" s="982"/>
      <c r="E4" s="982"/>
      <c r="F4" s="982"/>
      <c r="G4" s="982"/>
      <c r="H4" s="982"/>
      <c r="I4" s="982"/>
      <c r="J4" s="1039"/>
      <c r="K4" s="16"/>
      <c r="L4" s="223" t="s">
        <v>662</v>
      </c>
      <c r="M4" s="16"/>
      <c r="N4" s="16"/>
    </row>
    <row r="5" spans="1:19" ht="15.75" customHeight="1">
      <c r="A5" s="1038"/>
      <c r="B5" s="982"/>
      <c r="C5" s="982"/>
      <c r="D5" s="982"/>
      <c r="E5" s="982"/>
      <c r="F5" s="982"/>
      <c r="G5" s="982"/>
      <c r="H5" s="982"/>
      <c r="I5" s="982"/>
      <c r="J5" s="1039"/>
      <c r="K5" s="16"/>
      <c r="L5" s="224" t="s">
        <v>663</v>
      </c>
      <c r="M5" s="16"/>
      <c r="N5" s="16"/>
    </row>
    <row r="6" spans="1:19" ht="15.75" customHeight="1">
      <c r="A6" s="1038"/>
      <c r="B6" s="982"/>
      <c r="C6" s="982"/>
      <c r="D6" s="982"/>
      <c r="E6" s="982"/>
      <c r="F6" s="982"/>
      <c r="G6" s="982"/>
      <c r="H6" s="982"/>
      <c r="I6" s="982"/>
      <c r="J6" s="1039"/>
      <c r="K6" s="116"/>
      <c r="L6" s="225" t="s">
        <v>664</v>
      </c>
      <c r="M6" s="16"/>
      <c r="N6" s="16"/>
    </row>
    <row r="7" spans="1:19" ht="15.75" customHeight="1">
      <c r="A7" s="1038"/>
      <c r="B7" s="982"/>
      <c r="C7" s="982"/>
      <c r="D7" s="982"/>
      <c r="E7" s="982"/>
      <c r="F7" s="982"/>
      <c r="G7" s="982"/>
      <c r="H7" s="982"/>
      <c r="I7" s="982"/>
      <c r="J7" s="1039"/>
      <c r="K7" s="116"/>
      <c r="L7" s="226" t="s">
        <v>665</v>
      </c>
      <c r="M7" s="16"/>
      <c r="N7" s="16"/>
    </row>
    <row r="8" spans="1:19" ht="15.75" customHeight="1">
      <c r="A8" s="1038"/>
      <c r="B8" s="982"/>
      <c r="C8" s="982"/>
      <c r="D8" s="982"/>
      <c r="E8" s="982"/>
      <c r="F8" s="982"/>
      <c r="G8" s="982"/>
      <c r="H8" s="982"/>
      <c r="I8" s="982"/>
      <c r="J8" s="1039"/>
      <c r="K8" s="116"/>
      <c r="L8" s="227" t="s">
        <v>666</v>
      </c>
      <c r="M8" s="149"/>
      <c r="N8" s="149"/>
      <c r="O8" s="294"/>
      <c r="P8" s="6"/>
      <c r="Q8" s="6"/>
      <c r="R8" s="6"/>
      <c r="S8" s="6"/>
    </row>
    <row r="9" spans="1:19" ht="15.75" customHeight="1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1040"/>
      <c r="K9" s="116"/>
      <c r="L9" s="228" t="s">
        <v>667</v>
      </c>
      <c r="M9" s="149"/>
      <c r="N9" s="149"/>
      <c r="O9" s="294"/>
      <c r="P9" s="6"/>
      <c r="Q9" s="6"/>
      <c r="R9" s="6"/>
      <c r="S9" s="6"/>
    </row>
    <row r="10" spans="1:19" ht="15.75" customHeight="1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1040"/>
      <c r="K10" s="116"/>
      <c r="L10" s="229" t="s">
        <v>668</v>
      </c>
      <c r="M10" s="149"/>
      <c r="N10" s="149"/>
      <c r="O10" s="294"/>
      <c r="P10" s="6"/>
      <c r="Q10" s="6"/>
      <c r="R10" s="6"/>
      <c r="S10" s="6"/>
    </row>
    <row r="11" spans="1:19" ht="15.75" customHeight="1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1040"/>
      <c r="K11" s="116"/>
      <c r="L11" s="230" t="s">
        <v>669</v>
      </c>
      <c r="M11" s="149"/>
      <c r="N11" s="149"/>
      <c r="O11" s="294"/>
      <c r="P11" s="6"/>
      <c r="Q11" s="6"/>
      <c r="R11" s="6"/>
      <c r="S11" s="6"/>
    </row>
    <row r="12" spans="1:19" ht="15.75" customHeight="1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1040"/>
      <c r="K12" s="116"/>
      <c r="L12" s="231" t="s">
        <v>670</v>
      </c>
      <c r="M12" s="149"/>
      <c r="N12" s="149"/>
      <c r="O12" s="294"/>
      <c r="P12" s="6"/>
      <c r="Q12" s="6"/>
      <c r="R12" s="6"/>
      <c r="S12" s="6"/>
    </row>
    <row r="13" spans="1:19" ht="15.75" customHeight="1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1104"/>
      <c r="K13" s="116"/>
      <c r="L13" s="232" t="s">
        <v>671</v>
      </c>
      <c r="M13" s="149"/>
      <c r="N13" s="149"/>
      <c r="O13" s="294"/>
      <c r="P13" s="6"/>
      <c r="Q13" s="6"/>
      <c r="R13" s="6"/>
      <c r="S13" s="6"/>
    </row>
    <row r="14" spans="1:19" ht="18" customHeight="1" thickBot="1">
      <c r="A14" s="1050" t="s">
        <v>545</v>
      </c>
      <c r="B14" s="1052"/>
      <c r="C14" s="1095" t="str">
        <f>+'Summary List'!B2</f>
        <v>Hotels for Humanity</v>
      </c>
      <c r="D14" s="1095"/>
      <c r="E14" s="1096"/>
      <c r="F14" s="1050" t="s">
        <v>546</v>
      </c>
      <c r="G14" s="1051"/>
      <c r="H14" s="1052"/>
      <c r="I14" s="1053" t="str">
        <f>+'Summary List'!E2</f>
        <v>October 15, 2023</v>
      </c>
      <c r="J14" s="1105"/>
      <c r="K14" s="16"/>
      <c r="L14" s="233" t="s">
        <v>672</v>
      </c>
      <c r="M14" s="149"/>
      <c r="N14" s="149"/>
      <c r="O14" s="294"/>
      <c r="P14" s="6"/>
      <c r="Q14" s="6"/>
      <c r="R14" s="6"/>
      <c r="S14" s="6"/>
    </row>
    <row r="15" spans="1:19" ht="24.75" customHeight="1">
      <c r="A15" s="1044" t="s">
        <v>130</v>
      </c>
      <c r="B15" s="1045"/>
      <c r="C15" s="1045"/>
      <c r="D15" s="1045"/>
      <c r="E15" s="1045"/>
      <c r="F15" s="1045"/>
      <c r="G15" s="1045"/>
      <c r="H15" s="1045"/>
      <c r="I15" s="1045"/>
      <c r="J15" s="1046"/>
      <c r="K15" s="16"/>
      <c r="L15" s="234" t="s">
        <v>673</v>
      </c>
      <c r="M15" s="16"/>
      <c r="N15" s="16"/>
    </row>
    <row r="16" spans="1:19" ht="19.5" customHeight="1">
      <c r="A16" s="1047"/>
      <c r="B16" s="1048"/>
      <c r="C16" s="1048"/>
      <c r="D16" s="1048"/>
      <c r="E16" s="1048"/>
      <c r="F16" s="1048"/>
      <c r="G16" s="1048"/>
      <c r="H16" s="1048"/>
      <c r="I16" s="1048"/>
      <c r="J16" s="1049"/>
      <c r="K16" s="16"/>
      <c r="L16" s="235" t="s">
        <v>674</v>
      </c>
      <c r="M16" s="16"/>
      <c r="N16" s="16"/>
    </row>
    <row r="17" spans="1:25" ht="21">
      <c r="A17" s="1090" t="s">
        <v>687</v>
      </c>
      <c r="B17" s="1091"/>
      <c r="C17" s="1091"/>
      <c r="D17" s="1091"/>
      <c r="E17" s="1091"/>
      <c r="F17" s="1091"/>
      <c r="G17" s="1091"/>
      <c r="H17" s="1091"/>
      <c r="I17" s="1091"/>
      <c r="J17" s="1092"/>
      <c r="K17" s="16"/>
      <c r="L17" s="236" t="s">
        <v>675</v>
      </c>
      <c r="M17" s="16"/>
      <c r="N17" s="16"/>
    </row>
    <row r="18" spans="1:25" ht="21.5" thickBot="1">
      <c r="A18" s="1136" t="s">
        <v>197</v>
      </c>
      <c r="B18" s="1137"/>
      <c r="C18" s="1137"/>
      <c r="D18" s="1137"/>
      <c r="E18" s="1137"/>
      <c r="F18" s="1137"/>
      <c r="G18" s="1137"/>
      <c r="H18" s="1137"/>
      <c r="I18" s="1137"/>
      <c r="J18" s="1138"/>
      <c r="K18" s="16"/>
      <c r="L18" s="237" t="s">
        <v>624</v>
      </c>
      <c r="M18" s="16"/>
      <c r="N18" s="16"/>
    </row>
    <row r="19" spans="1:25" ht="25" customHeight="1" thickBot="1">
      <c r="A19" s="1087" t="s">
        <v>52</v>
      </c>
      <c r="B19" s="1088"/>
      <c r="C19" s="1088"/>
      <c r="D19" s="1088"/>
      <c r="E19" s="1088"/>
      <c r="F19" s="1088"/>
      <c r="G19" s="1088"/>
      <c r="H19" s="1088"/>
      <c r="I19" s="1088"/>
      <c r="J19" s="1089"/>
      <c r="K19" s="16"/>
      <c r="L19" s="459" t="s">
        <v>727</v>
      </c>
      <c r="M19" s="16"/>
      <c r="N19" s="16"/>
    </row>
    <row r="20" spans="1:25" ht="18.649999999999999" customHeight="1" thickTop="1" thickBot="1">
      <c r="A20" s="969" t="s">
        <v>42</v>
      </c>
      <c r="B20" s="970"/>
      <c r="C20" s="970"/>
      <c r="D20" s="970"/>
      <c r="E20" s="970"/>
      <c r="F20" s="970"/>
      <c r="G20" s="969" t="s">
        <v>41</v>
      </c>
      <c r="H20" s="1055"/>
      <c r="I20" s="1100"/>
      <c r="J20" s="118" t="s">
        <v>115</v>
      </c>
      <c r="L20" s="238" t="s">
        <v>632</v>
      </c>
      <c r="M20" s="16"/>
      <c r="N20" s="16"/>
      <c r="Y20" s="16"/>
    </row>
    <row r="21" spans="1:25" ht="18.75" customHeight="1" thickBot="1">
      <c r="A21" s="1127" t="s">
        <v>53</v>
      </c>
      <c r="B21" s="1128"/>
      <c r="C21" s="1128"/>
      <c r="D21" s="1128"/>
      <c r="E21" s="1128"/>
      <c r="F21" s="1128"/>
      <c r="G21" s="1128"/>
      <c r="H21" s="1128"/>
      <c r="I21" s="1128"/>
      <c r="J21" s="1129"/>
      <c r="L21" s="16"/>
      <c r="M21" s="189"/>
      <c r="N21" s="189"/>
      <c r="O21" s="295"/>
      <c r="P21" s="50"/>
      <c r="Q21" s="50"/>
      <c r="R21" s="50"/>
      <c r="S21" s="50"/>
    </row>
    <row r="22" spans="1:25" s="3" customFormat="1" ht="17.149999999999999" customHeight="1" thickBot="1">
      <c r="A22" s="40" t="s">
        <v>1</v>
      </c>
      <c r="B22" s="42" t="s">
        <v>0</v>
      </c>
      <c r="C22" s="40" t="s">
        <v>48</v>
      </c>
      <c r="D22" s="40" t="s">
        <v>57</v>
      </c>
      <c r="E22" s="42" t="s">
        <v>16</v>
      </c>
      <c r="F22" s="40" t="s">
        <v>15</v>
      </c>
      <c r="G22" s="42" t="s">
        <v>17</v>
      </c>
      <c r="H22" s="40" t="s">
        <v>18</v>
      </c>
      <c r="I22" s="40" t="s">
        <v>31</v>
      </c>
      <c r="J22" s="90" t="s">
        <v>116</v>
      </c>
      <c r="K22" s="192" t="s">
        <v>680</v>
      </c>
      <c r="L22" s="16"/>
      <c r="M22" s="108"/>
      <c r="N22" s="108"/>
      <c r="O22" s="292"/>
    </row>
    <row r="23" spans="1:25">
      <c r="A23" s="165" t="s">
        <v>193</v>
      </c>
      <c r="B23" s="56" t="s">
        <v>54</v>
      </c>
      <c r="C23" s="56" t="s">
        <v>85</v>
      </c>
      <c r="D23" s="353" t="s">
        <v>58</v>
      </c>
      <c r="E23" s="463">
        <f>+VLOOKUP(A23,'Summary List'!B:F,5,FALSE)</f>
        <v>16.079999999999998</v>
      </c>
      <c r="F23" s="92">
        <v>6</v>
      </c>
      <c r="G23" s="201" t="s">
        <v>112</v>
      </c>
      <c r="H23" s="94" t="s">
        <v>451</v>
      </c>
      <c r="I23" s="95">
        <f>(11*9.5*17)/1728</f>
        <v>1.0280671296296295</v>
      </c>
      <c r="J23" s="355" t="s">
        <v>117</v>
      </c>
      <c r="K23" s="758">
        <f>E23*6</f>
        <v>96.47999999999999</v>
      </c>
      <c r="L23" s="759">
        <f>K23*1.38</f>
        <v>133.14239999999998</v>
      </c>
      <c r="M23" s="674">
        <v>105.12</v>
      </c>
      <c r="N23" s="674">
        <v>147.16</v>
      </c>
    </row>
    <row r="24" spans="1:25">
      <c r="A24" s="155" t="s">
        <v>194</v>
      </c>
      <c r="B24" s="4" t="s">
        <v>54</v>
      </c>
      <c r="C24" s="4" t="s">
        <v>86</v>
      </c>
      <c r="D24" s="342" t="s">
        <v>12</v>
      </c>
      <c r="E24" s="463">
        <f>+VLOOKUP(A24,'Summary List'!B:F,5,FALSE)</f>
        <v>16.920000000000002</v>
      </c>
      <c r="F24" s="96">
        <v>6</v>
      </c>
      <c r="G24" s="205" t="s">
        <v>112</v>
      </c>
      <c r="H24" s="98" t="s">
        <v>451</v>
      </c>
      <c r="I24" s="99">
        <f>(11*9.5*17)/1728</f>
        <v>1.0280671296296295</v>
      </c>
      <c r="J24" s="157" t="s">
        <v>117</v>
      </c>
      <c r="K24" s="758">
        <f t="shared" ref="K24:K26" si="0">E24*6</f>
        <v>101.52000000000001</v>
      </c>
      <c r="L24" s="759">
        <f t="shared" ref="L24:L26" si="1">K24*1.38</f>
        <v>140.0976</v>
      </c>
      <c r="M24" s="674">
        <v>110.16</v>
      </c>
      <c r="N24" s="674">
        <v>154.22</v>
      </c>
    </row>
    <row r="25" spans="1:25">
      <c r="A25" s="155" t="s">
        <v>195</v>
      </c>
      <c r="B25" s="4" t="s">
        <v>55</v>
      </c>
      <c r="C25" s="4" t="s">
        <v>87</v>
      </c>
      <c r="D25" s="342" t="s">
        <v>12</v>
      </c>
      <c r="E25" s="463">
        <f>+VLOOKUP(A25,'Summary List'!B:F,5,FALSE)</f>
        <v>19.68</v>
      </c>
      <c r="F25" s="96">
        <v>6</v>
      </c>
      <c r="G25" s="205" t="s">
        <v>112</v>
      </c>
      <c r="H25" s="98" t="s">
        <v>452</v>
      </c>
      <c r="I25" s="99">
        <f>(11*9.5*17)/1728</f>
        <v>1.0280671296296295</v>
      </c>
      <c r="J25" s="157" t="s">
        <v>117</v>
      </c>
      <c r="K25" s="758">
        <f t="shared" si="0"/>
        <v>118.08</v>
      </c>
      <c r="L25" s="759">
        <f t="shared" si="1"/>
        <v>162.95039999999997</v>
      </c>
      <c r="M25" s="674">
        <v>128.16</v>
      </c>
      <c r="N25" s="674">
        <v>179.42</v>
      </c>
    </row>
    <row r="26" spans="1:25" ht="15" thickBot="1">
      <c r="A26" s="155" t="s">
        <v>196</v>
      </c>
      <c r="B26" s="4" t="s">
        <v>56</v>
      </c>
      <c r="C26" s="4" t="s">
        <v>88</v>
      </c>
      <c r="D26" s="342" t="s">
        <v>12</v>
      </c>
      <c r="E26" s="463">
        <f>+VLOOKUP(A26,'Summary List'!B:F,5,FALSE)</f>
        <v>23.04</v>
      </c>
      <c r="F26" s="96">
        <v>6</v>
      </c>
      <c r="G26" s="205" t="s">
        <v>113</v>
      </c>
      <c r="H26" s="98" t="s">
        <v>453</v>
      </c>
      <c r="I26" s="99">
        <f>(11*8.5*20)/1728</f>
        <v>1.0821759259259258</v>
      </c>
      <c r="J26" s="157" t="s">
        <v>117</v>
      </c>
      <c r="K26" s="758">
        <f t="shared" si="0"/>
        <v>138.24</v>
      </c>
      <c r="L26" s="759">
        <f t="shared" si="1"/>
        <v>190.77119999999999</v>
      </c>
      <c r="M26" s="674">
        <v>150.47999999999999</v>
      </c>
      <c r="N26" s="674">
        <v>210.67</v>
      </c>
    </row>
    <row r="27" spans="1:25" ht="18.75" customHeight="1" thickBot="1">
      <c r="A27" s="1056" t="s">
        <v>59</v>
      </c>
      <c r="B27" s="959"/>
      <c r="C27" s="959"/>
      <c r="D27" s="959"/>
      <c r="E27" s="959"/>
      <c r="F27" s="959"/>
      <c r="G27" s="959"/>
      <c r="H27" s="959"/>
      <c r="I27" s="959"/>
      <c r="J27" s="1057"/>
      <c r="K27" s="16"/>
      <c r="L27" s="16"/>
      <c r="M27" s="188"/>
      <c r="N27" s="188"/>
      <c r="O27" s="296"/>
      <c r="P27" s="107"/>
      <c r="Q27" s="107"/>
      <c r="R27" s="107"/>
      <c r="S27" s="107"/>
    </row>
    <row r="28" spans="1:25" s="3" customFormat="1" ht="17.149999999999999" customHeight="1" thickBot="1">
      <c r="A28" s="89" t="s">
        <v>1</v>
      </c>
      <c r="B28" s="89" t="s">
        <v>0</v>
      </c>
      <c r="C28" s="89" t="s">
        <v>48</v>
      </c>
      <c r="D28" s="89" t="s">
        <v>57</v>
      </c>
      <c r="E28" s="40" t="s">
        <v>16</v>
      </c>
      <c r="F28" s="90" t="s">
        <v>15</v>
      </c>
      <c r="G28" s="42" t="s">
        <v>17</v>
      </c>
      <c r="H28" s="89" t="s">
        <v>18</v>
      </c>
      <c r="I28" s="40" t="s">
        <v>31</v>
      </c>
      <c r="J28" s="90" t="s">
        <v>116</v>
      </c>
      <c r="K28" s="192" t="s">
        <v>680</v>
      </c>
      <c r="L28" s="16"/>
      <c r="M28" s="108"/>
      <c r="N28" s="108"/>
      <c r="O28" s="292"/>
    </row>
    <row r="29" spans="1:25">
      <c r="A29" s="153" t="s">
        <v>198</v>
      </c>
      <c r="B29" s="56" t="s">
        <v>60</v>
      </c>
      <c r="C29" s="56" t="s">
        <v>91</v>
      </c>
      <c r="D29" s="56" t="s">
        <v>267</v>
      </c>
      <c r="E29" s="463">
        <f>+VLOOKUP(A29,'Summary List'!B:F,5,FALSE)</f>
        <v>73.92</v>
      </c>
      <c r="F29" s="92">
        <v>2</v>
      </c>
      <c r="G29" s="93" t="s">
        <v>123</v>
      </c>
      <c r="H29" s="357" t="s">
        <v>455</v>
      </c>
      <c r="I29" s="95">
        <f>(11*9.5*17)/1728</f>
        <v>1.0280671296296295</v>
      </c>
      <c r="J29" s="355" t="s">
        <v>119</v>
      </c>
      <c r="K29" s="758">
        <f>E29*2</f>
        <v>147.84</v>
      </c>
      <c r="L29" s="758">
        <f>K29*1.38</f>
        <v>204.01919999999998</v>
      </c>
      <c r="M29" s="674">
        <v>160.80000000000001</v>
      </c>
      <c r="N29" s="674">
        <v>225.12</v>
      </c>
    </row>
    <row r="30" spans="1:25">
      <c r="A30" s="155" t="s">
        <v>199</v>
      </c>
      <c r="B30" s="4" t="s">
        <v>61</v>
      </c>
      <c r="C30" s="4" t="s">
        <v>92</v>
      </c>
      <c r="D30" s="4" t="s">
        <v>267</v>
      </c>
      <c r="E30" s="463">
        <f>+VLOOKUP(A30,'Summary List'!B:F,5,FALSE)</f>
        <v>76.92</v>
      </c>
      <c r="F30" s="96">
        <v>2</v>
      </c>
      <c r="G30" s="97" t="s">
        <v>123</v>
      </c>
      <c r="H30" s="210" t="s">
        <v>456</v>
      </c>
      <c r="I30" s="99">
        <f>(11*9.5*17)/1728</f>
        <v>1.0280671296296295</v>
      </c>
      <c r="J30" s="157" t="s">
        <v>119</v>
      </c>
      <c r="K30" s="758">
        <f t="shared" ref="K30:K46" si="2">E30*2</f>
        <v>153.84</v>
      </c>
      <c r="L30" s="758">
        <f t="shared" ref="L30:L46" si="3">K30*1.38</f>
        <v>212.29919999999998</v>
      </c>
      <c r="M30" s="674">
        <v>167.28</v>
      </c>
      <c r="N30" s="674">
        <v>234.19</v>
      </c>
    </row>
    <row r="31" spans="1:25">
      <c r="A31" s="155" t="s">
        <v>536</v>
      </c>
      <c r="B31" s="4" t="s">
        <v>535</v>
      </c>
      <c r="C31" s="4" t="s">
        <v>92</v>
      </c>
      <c r="D31" s="4" t="s">
        <v>267</v>
      </c>
      <c r="E31" s="463">
        <f>+VLOOKUP(A31,'Summary List'!B:F,5,FALSE)</f>
        <v>76.92</v>
      </c>
      <c r="F31" s="96">
        <v>2</v>
      </c>
      <c r="G31" s="97" t="s">
        <v>123</v>
      </c>
      <c r="H31" s="210" t="s">
        <v>456</v>
      </c>
      <c r="I31" s="99">
        <f>(11*9.5*17)/1728</f>
        <v>1.0280671296296295</v>
      </c>
      <c r="J31" s="157" t="s">
        <v>119</v>
      </c>
      <c r="K31" s="758">
        <f t="shared" si="2"/>
        <v>153.84</v>
      </c>
      <c r="L31" s="758">
        <f t="shared" si="3"/>
        <v>212.29919999999998</v>
      </c>
      <c r="M31" s="674">
        <v>167.28</v>
      </c>
      <c r="N31" s="674">
        <v>234.19</v>
      </c>
    </row>
    <row r="32" spans="1:25">
      <c r="A32" s="155" t="s">
        <v>200</v>
      </c>
      <c r="B32" s="4" t="s">
        <v>62</v>
      </c>
      <c r="C32" s="8" t="s">
        <v>93</v>
      </c>
      <c r="D32" s="4" t="s">
        <v>267</v>
      </c>
      <c r="E32" s="463">
        <f>+VLOOKUP(A32,'Summary List'!B:F,5,FALSE)</f>
        <v>82.08</v>
      </c>
      <c r="F32" s="96">
        <v>2</v>
      </c>
      <c r="G32" s="97" t="s">
        <v>123</v>
      </c>
      <c r="H32" s="97" t="s">
        <v>457</v>
      </c>
      <c r="I32" s="99">
        <f>(11*9.5*17)/1728</f>
        <v>1.0280671296296295</v>
      </c>
      <c r="J32" s="345" t="s">
        <v>119</v>
      </c>
      <c r="K32" s="758">
        <f t="shared" si="2"/>
        <v>164.16</v>
      </c>
      <c r="L32" s="758">
        <f t="shared" si="3"/>
        <v>226.54079999999999</v>
      </c>
      <c r="M32" s="674">
        <v>178.32</v>
      </c>
      <c r="N32" s="674">
        <v>249.65</v>
      </c>
    </row>
    <row r="33" spans="1:21">
      <c r="A33" s="165" t="s">
        <v>201</v>
      </c>
      <c r="B33" s="4" t="s">
        <v>63</v>
      </c>
      <c r="C33" s="4" t="s">
        <v>94</v>
      </c>
      <c r="D33" s="4" t="s">
        <v>268</v>
      </c>
      <c r="E33" s="463">
        <f>+VLOOKUP(A33,'Summary List'!B:F,5,FALSE)</f>
        <v>84.48</v>
      </c>
      <c r="F33" s="96">
        <v>2</v>
      </c>
      <c r="G33" s="97" t="s">
        <v>124</v>
      </c>
      <c r="H33" s="334" t="s">
        <v>458</v>
      </c>
      <c r="I33" s="99">
        <f>(18.5*16*9)/1728</f>
        <v>1.5416666666666667</v>
      </c>
      <c r="J33" s="358" t="s">
        <v>120</v>
      </c>
      <c r="K33" s="758">
        <f t="shared" si="2"/>
        <v>168.96</v>
      </c>
      <c r="L33" s="758">
        <f t="shared" si="3"/>
        <v>233.16479999999999</v>
      </c>
      <c r="M33" s="674">
        <v>183.6</v>
      </c>
      <c r="N33" s="674">
        <v>257.04000000000002</v>
      </c>
    </row>
    <row r="34" spans="1:21">
      <c r="A34" s="347" t="s">
        <v>202</v>
      </c>
      <c r="B34" s="4" t="s">
        <v>64</v>
      </c>
      <c r="C34" s="8" t="s">
        <v>95</v>
      </c>
      <c r="D34" s="4" t="s">
        <v>268</v>
      </c>
      <c r="E34" s="463">
        <f>+VLOOKUP(A34,'Summary List'!B:F,5,FALSE)</f>
        <v>87.6</v>
      </c>
      <c r="F34" s="96">
        <v>2</v>
      </c>
      <c r="G34" s="97" t="s">
        <v>124</v>
      </c>
      <c r="H34" s="97" t="s">
        <v>459</v>
      </c>
      <c r="I34" s="95">
        <f>(18.5*16*9)/1728</f>
        <v>1.5416666666666667</v>
      </c>
      <c r="J34" s="157" t="s">
        <v>120</v>
      </c>
      <c r="K34" s="758">
        <f t="shared" si="2"/>
        <v>175.2</v>
      </c>
      <c r="L34" s="758">
        <f t="shared" si="3"/>
        <v>241.77599999999995</v>
      </c>
      <c r="M34" s="674">
        <v>190.56</v>
      </c>
      <c r="N34" s="674">
        <v>266.77999999999997</v>
      </c>
    </row>
    <row r="35" spans="1:21">
      <c r="A35" s="347" t="s">
        <v>537</v>
      </c>
      <c r="B35" s="4" t="s">
        <v>630</v>
      </c>
      <c r="C35" s="8" t="s">
        <v>95</v>
      </c>
      <c r="D35" s="4" t="s">
        <v>268</v>
      </c>
      <c r="E35" s="463">
        <f>+VLOOKUP(A35,'Summary List'!B:F,5,FALSE)</f>
        <v>87.6</v>
      </c>
      <c r="F35" s="96">
        <v>2</v>
      </c>
      <c r="G35" s="97" t="s">
        <v>124</v>
      </c>
      <c r="H35" s="97" t="s">
        <v>459</v>
      </c>
      <c r="I35" s="95">
        <f>(18.5*16*9)/1728</f>
        <v>1.5416666666666667</v>
      </c>
      <c r="J35" s="157" t="s">
        <v>120</v>
      </c>
      <c r="K35" s="758">
        <f t="shared" si="2"/>
        <v>175.2</v>
      </c>
      <c r="L35" s="758">
        <f t="shared" si="3"/>
        <v>241.77599999999995</v>
      </c>
      <c r="M35" s="674">
        <v>190.56</v>
      </c>
      <c r="N35" s="674">
        <v>266.77999999999997</v>
      </c>
    </row>
    <row r="36" spans="1:21">
      <c r="A36" s="347" t="s">
        <v>203</v>
      </c>
      <c r="B36" s="4" t="s">
        <v>65</v>
      </c>
      <c r="C36" s="8" t="s">
        <v>96</v>
      </c>
      <c r="D36" s="4" t="s">
        <v>268</v>
      </c>
      <c r="E36" s="463">
        <f>+VLOOKUP(A36,'Summary List'!B:F,5,FALSE)</f>
        <v>93.24</v>
      </c>
      <c r="F36" s="96">
        <v>2</v>
      </c>
      <c r="G36" s="93" t="s">
        <v>124</v>
      </c>
      <c r="H36" s="93" t="s">
        <v>471</v>
      </c>
      <c r="I36" s="99">
        <f>(18.5*16*9)/1728</f>
        <v>1.5416666666666667</v>
      </c>
      <c r="J36" s="157" t="s">
        <v>120</v>
      </c>
      <c r="K36" s="758">
        <f t="shared" si="2"/>
        <v>186.48</v>
      </c>
      <c r="L36" s="758">
        <f t="shared" si="3"/>
        <v>257.34239999999994</v>
      </c>
      <c r="M36" s="674">
        <v>202.8</v>
      </c>
      <c r="N36" s="674">
        <v>283.92</v>
      </c>
    </row>
    <row r="37" spans="1:21">
      <c r="A37" s="155" t="s">
        <v>204</v>
      </c>
      <c r="B37" s="4" t="s">
        <v>66</v>
      </c>
      <c r="C37" s="4" t="s">
        <v>596</v>
      </c>
      <c r="D37" s="4" t="s">
        <v>268</v>
      </c>
      <c r="E37" s="463">
        <f>+VLOOKUP(A37,'Summary List'!B:F,5,FALSE)</f>
        <v>97.32</v>
      </c>
      <c r="F37" s="96">
        <v>2</v>
      </c>
      <c r="G37" s="97" t="s">
        <v>125</v>
      </c>
      <c r="H37" s="97" t="s">
        <v>460</v>
      </c>
      <c r="I37" s="99">
        <f>(18.5*15*12.25)/1728</f>
        <v>1.9672309027777777</v>
      </c>
      <c r="J37" s="157" t="s">
        <v>121</v>
      </c>
      <c r="K37" s="758">
        <f t="shared" si="2"/>
        <v>194.64</v>
      </c>
      <c r="L37" s="758">
        <f t="shared" si="3"/>
        <v>268.60319999999996</v>
      </c>
      <c r="M37" s="674">
        <v>211.68</v>
      </c>
      <c r="N37" s="674">
        <v>296.35000000000002</v>
      </c>
    </row>
    <row r="38" spans="1:21">
      <c r="A38" s="155" t="s">
        <v>205</v>
      </c>
      <c r="B38" s="4" t="s">
        <v>55</v>
      </c>
      <c r="C38" s="4" t="s">
        <v>97</v>
      </c>
      <c r="D38" s="4" t="s">
        <v>268</v>
      </c>
      <c r="E38" s="463">
        <f>+VLOOKUP(A38,'Summary List'!B:F,5,FALSE)</f>
        <v>96.72</v>
      </c>
      <c r="F38" s="96">
        <v>2</v>
      </c>
      <c r="G38" s="97" t="s">
        <v>125</v>
      </c>
      <c r="H38" s="97" t="s">
        <v>460</v>
      </c>
      <c r="I38" s="99">
        <f>(18.5*15*12.25)/1728</f>
        <v>1.9672309027777777</v>
      </c>
      <c r="J38" s="157" t="s">
        <v>121</v>
      </c>
      <c r="K38" s="758">
        <f t="shared" si="2"/>
        <v>193.44</v>
      </c>
      <c r="L38" s="758">
        <f t="shared" si="3"/>
        <v>266.94719999999995</v>
      </c>
      <c r="M38" s="674">
        <v>210.24</v>
      </c>
      <c r="N38" s="674">
        <v>294.33</v>
      </c>
    </row>
    <row r="39" spans="1:21">
      <c r="A39" s="153" t="s">
        <v>538</v>
      </c>
      <c r="B39" s="4" t="s">
        <v>631</v>
      </c>
      <c r="C39" s="4" t="s">
        <v>97</v>
      </c>
      <c r="D39" s="4" t="s">
        <v>268</v>
      </c>
      <c r="E39" s="463">
        <f>+VLOOKUP(A39,'Summary List'!B:F,5,FALSE)</f>
        <v>96.72</v>
      </c>
      <c r="F39" s="96">
        <v>2</v>
      </c>
      <c r="G39" s="97" t="s">
        <v>125</v>
      </c>
      <c r="H39" s="97" t="s">
        <v>460</v>
      </c>
      <c r="I39" s="99">
        <f>(18.5*15*12.25)/1728</f>
        <v>1.9672309027777777</v>
      </c>
      <c r="J39" s="157" t="s">
        <v>121</v>
      </c>
      <c r="K39" s="758">
        <f t="shared" si="2"/>
        <v>193.44</v>
      </c>
      <c r="L39" s="758">
        <f t="shared" si="3"/>
        <v>266.94719999999995</v>
      </c>
      <c r="M39" s="674">
        <v>210.24</v>
      </c>
      <c r="N39" s="674">
        <v>294.33999999999997</v>
      </c>
    </row>
    <row r="40" spans="1:21">
      <c r="A40" s="155" t="s">
        <v>206</v>
      </c>
      <c r="B40" s="4" t="s">
        <v>67</v>
      </c>
      <c r="C40" s="56" t="s">
        <v>98</v>
      </c>
      <c r="D40" s="4" t="s">
        <v>268</v>
      </c>
      <c r="E40" s="463">
        <f>+VLOOKUP(A40,'Summary List'!B:F,5,FALSE)</f>
        <v>101.04</v>
      </c>
      <c r="F40" s="96">
        <v>2</v>
      </c>
      <c r="G40" s="97" t="s">
        <v>125</v>
      </c>
      <c r="H40" s="97" t="s">
        <v>461</v>
      </c>
      <c r="I40" s="99">
        <f>(18.5*15*12.25)/1728</f>
        <v>1.9672309027777777</v>
      </c>
      <c r="J40" s="355" t="s">
        <v>121</v>
      </c>
      <c r="K40" s="758">
        <f t="shared" si="2"/>
        <v>202.08</v>
      </c>
      <c r="L40" s="758">
        <f t="shared" si="3"/>
        <v>278.87040000000002</v>
      </c>
      <c r="M40" s="674">
        <v>219.6</v>
      </c>
      <c r="N40" s="674">
        <v>307.44</v>
      </c>
    </row>
    <row r="41" spans="1:21">
      <c r="A41" s="155" t="s">
        <v>207</v>
      </c>
      <c r="B41" s="4" t="s">
        <v>68</v>
      </c>
      <c r="C41" s="4" t="s">
        <v>99</v>
      </c>
      <c r="D41" s="4" t="s">
        <v>268</v>
      </c>
      <c r="E41" s="463">
        <f>+VLOOKUP(A41,'Summary List'!B:F,5,FALSE)</f>
        <v>105.48</v>
      </c>
      <c r="F41" s="96">
        <v>2</v>
      </c>
      <c r="G41" s="97" t="s">
        <v>34</v>
      </c>
      <c r="H41" s="97" t="s">
        <v>462</v>
      </c>
      <c r="I41" s="99">
        <f>(18.5*16*14.5)/1728</f>
        <v>2.4837962962962963</v>
      </c>
      <c r="J41" s="355" t="s">
        <v>121</v>
      </c>
      <c r="K41" s="758">
        <f t="shared" si="2"/>
        <v>210.96</v>
      </c>
      <c r="L41" s="758">
        <f t="shared" si="3"/>
        <v>291.12479999999999</v>
      </c>
      <c r="M41" s="674">
        <v>229.2</v>
      </c>
      <c r="N41" s="674">
        <v>320.88</v>
      </c>
    </row>
    <row r="42" spans="1:21">
      <c r="A42" s="155" t="s">
        <v>208</v>
      </c>
      <c r="B42" s="4" t="s">
        <v>540</v>
      </c>
      <c r="C42" s="4" t="s">
        <v>100</v>
      </c>
      <c r="D42" s="4" t="s">
        <v>268</v>
      </c>
      <c r="E42" s="463">
        <f>+VLOOKUP(A42,'Summary List'!B:F,5,FALSE)</f>
        <v>113.28</v>
      </c>
      <c r="F42" s="96">
        <v>2</v>
      </c>
      <c r="G42" s="97" t="s">
        <v>34</v>
      </c>
      <c r="H42" s="97" t="s">
        <v>463</v>
      </c>
      <c r="I42" s="99">
        <f>(18.5*16*14.5)/1728</f>
        <v>2.4837962962962963</v>
      </c>
      <c r="J42" s="157" t="s">
        <v>121</v>
      </c>
      <c r="K42" s="758">
        <f t="shared" si="2"/>
        <v>226.56</v>
      </c>
      <c r="L42" s="758">
        <f t="shared" si="3"/>
        <v>312.65279999999996</v>
      </c>
      <c r="M42" s="674">
        <v>246.24</v>
      </c>
      <c r="N42" s="674">
        <v>344.73</v>
      </c>
    </row>
    <row r="43" spans="1:21">
      <c r="A43" s="155" t="s">
        <v>539</v>
      </c>
      <c r="B43" s="4" t="s">
        <v>629</v>
      </c>
      <c r="C43" s="4" t="s">
        <v>100</v>
      </c>
      <c r="D43" s="4" t="s">
        <v>268</v>
      </c>
      <c r="E43" s="463">
        <f>+VLOOKUP(A43,'Summary List'!B:F,5,FALSE)</f>
        <v>113.28</v>
      </c>
      <c r="F43" s="96">
        <v>2</v>
      </c>
      <c r="G43" s="97" t="s">
        <v>34</v>
      </c>
      <c r="H43" s="97" t="s">
        <v>463</v>
      </c>
      <c r="I43" s="99">
        <f>(18.5*16*14.5)/1728</f>
        <v>2.4837962962962963</v>
      </c>
      <c r="J43" s="345" t="s">
        <v>121</v>
      </c>
      <c r="K43" s="758">
        <f t="shared" si="2"/>
        <v>226.56</v>
      </c>
      <c r="L43" s="758">
        <f t="shared" si="3"/>
        <v>312.65279999999996</v>
      </c>
      <c r="M43" s="674">
        <v>246.24</v>
      </c>
      <c r="N43" s="674">
        <v>344.74</v>
      </c>
    </row>
    <row r="44" spans="1:21">
      <c r="A44" s="153" t="s">
        <v>209</v>
      </c>
      <c r="B44" s="4" t="s">
        <v>69</v>
      </c>
      <c r="C44" s="56" t="s">
        <v>101</v>
      </c>
      <c r="D44" s="4" t="s">
        <v>268</v>
      </c>
      <c r="E44" s="463">
        <f>+VLOOKUP(A44,'Summary List'!B:F,5,FALSE)</f>
        <v>119.4</v>
      </c>
      <c r="F44" s="96">
        <v>2</v>
      </c>
      <c r="G44" s="97" t="s">
        <v>34</v>
      </c>
      <c r="H44" s="97" t="s">
        <v>464</v>
      </c>
      <c r="I44" s="99">
        <f>(18.5*16*14.5)/1728</f>
        <v>2.4837962962962963</v>
      </c>
      <c r="J44" s="358" t="s">
        <v>121</v>
      </c>
      <c r="K44" s="758">
        <f t="shared" si="2"/>
        <v>238.8</v>
      </c>
      <c r="L44" s="758">
        <f t="shared" si="3"/>
        <v>329.54399999999998</v>
      </c>
      <c r="M44" s="674">
        <v>259.44</v>
      </c>
      <c r="N44" s="674">
        <v>363.22</v>
      </c>
    </row>
    <row r="45" spans="1:21">
      <c r="A45" s="155" t="s">
        <v>210</v>
      </c>
      <c r="B45" s="4" t="s">
        <v>70</v>
      </c>
      <c r="C45" s="346" t="s">
        <v>102</v>
      </c>
      <c r="D45" s="4" t="s">
        <v>268</v>
      </c>
      <c r="E45" s="463">
        <f>+VLOOKUP(A45,'Summary List'!B:F,5,FALSE)</f>
        <v>124.56</v>
      </c>
      <c r="F45" s="96">
        <v>2</v>
      </c>
      <c r="G45" s="97" t="s">
        <v>34</v>
      </c>
      <c r="H45" s="97" t="s">
        <v>465</v>
      </c>
      <c r="I45" s="99">
        <f>(18.5*16*15.5)/1728</f>
        <v>2.6550925925925926</v>
      </c>
      <c r="J45" s="358" t="s">
        <v>121</v>
      </c>
      <c r="K45" s="758">
        <f t="shared" si="2"/>
        <v>249.12</v>
      </c>
      <c r="L45" s="758">
        <f t="shared" si="3"/>
        <v>343.78559999999999</v>
      </c>
      <c r="M45" s="674">
        <v>270.72000000000003</v>
      </c>
      <c r="N45" s="674">
        <v>379</v>
      </c>
    </row>
    <row r="46" spans="1:21" s="50" customFormat="1" ht="15" thickBot="1">
      <c r="A46" s="155" t="s">
        <v>211</v>
      </c>
      <c r="B46" s="4" t="s">
        <v>702</v>
      </c>
      <c r="C46" s="4" t="s">
        <v>269</v>
      </c>
      <c r="D46" s="4" t="s">
        <v>268</v>
      </c>
      <c r="E46" s="463">
        <f>+VLOOKUP(A46,'Summary List'!B:F,5,FALSE)</f>
        <v>142.08000000000001</v>
      </c>
      <c r="F46" s="96">
        <v>2</v>
      </c>
      <c r="G46" s="97" t="s">
        <v>126</v>
      </c>
      <c r="H46" s="334" t="s">
        <v>476</v>
      </c>
      <c r="I46" s="99">
        <f>(18.5*16*15.5)/1728</f>
        <v>2.6550925925925926</v>
      </c>
      <c r="J46" s="157" t="s">
        <v>121</v>
      </c>
      <c r="K46" s="758">
        <f t="shared" si="2"/>
        <v>284.16000000000003</v>
      </c>
      <c r="L46" s="758">
        <f t="shared" si="3"/>
        <v>392.14080000000001</v>
      </c>
      <c r="M46" s="189">
        <v>308.88</v>
      </c>
      <c r="N46" s="189">
        <v>432.43</v>
      </c>
      <c r="O46" s="295"/>
    </row>
    <row r="47" spans="1:21" s="3" customFormat="1" ht="19" thickBot="1">
      <c r="A47" s="1056" t="s">
        <v>212</v>
      </c>
      <c r="B47" s="959"/>
      <c r="C47" s="959"/>
      <c r="D47" s="959"/>
      <c r="E47" s="959"/>
      <c r="F47" s="959"/>
      <c r="G47" s="959"/>
      <c r="H47" s="959"/>
      <c r="I47" s="959"/>
      <c r="J47" s="1057"/>
      <c r="K47" s="108"/>
      <c r="L47" s="461"/>
      <c r="M47" s="108"/>
      <c r="N47" s="108"/>
      <c r="O47" s="290"/>
      <c r="U47"/>
    </row>
    <row r="48" spans="1:21" ht="13" customHeight="1" thickBot="1">
      <c r="A48" s="89" t="s">
        <v>1</v>
      </c>
      <c r="B48" s="89" t="s">
        <v>0</v>
      </c>
      <c r="C48" s="89" t="s">
        <v>48</v>
      </c>
      <c r="D48" s="40" t="s">
        <v>81</v>
      </c>
      <c r="E48" s="42" t="s">
        <v>16</v>
      </c>
      <c r="F48" s="40" t="s">
        <v>15</v>
      </c>
      <c r="G48" s="42" t="s">
        <v>17</v>
      </c>
      <c r="H48" s="89" t="s">
        <v>18</v>
      </c>
      <c r="I48" s="40" t="s">
        <v>31</v>
      </c>
      <c r="J48" s="90" t="s">
        <v>116</v>
      </c>
      <c r="K48" s="16"/>
      <c r="L48" s="341"/>
      <c r="M48" s="16"/>
      <c r="N48" s="16"/>
    </row>
    <row r="49" spans="1:17">
      <c r="A49" s="165" t="s">
        <v>213</v>
      </c>
      <c r="B49" s="4" t="s">
        <v>76</v>
      </c>
      <c r="C49" s="56" t="s">
        <v>104</v>
      </c>
      <c r="D49" s="56" t="s">
        <v>82</v>
      </c>
      <c r="E49" s="463">
        <f>+VLOOKUP(A49,'Summary List'!B:F,5,FALSE)</f>
        <v>68.400000000000006</v>
      </c>
      <c r="F49" s="359">
        <v>2</v>
      </c>
      <c r="G49" s="93" t="s">
        <v>124</v>
      </c>
      <c r="H49" s="107" t="s">
        <v>452</v>
      </c>
      <c r="I49" s="95">
        <f t="shared" ref="I49:I53" si="4">(18.5*15*12.25)/1728</f>
        <v>1.9672309027777777</v>
      </c>
      <c r="J49" s="345" t="s">
        <v>120</v>
      </c>
      <c r="K49" s="758">
        <f>E49*2</f>
        <v>136.80000000000001</v>
      </c>
      <c r="L49" s="758">
        <f>K49*1.38</f>
        <v>188.78399999999999</v>
      </c>
      <c r="M49" s="674">
        <v>148.80000000000001</v>
      </c>
      <c r="N49" s="674">
        <v>208.32</v>
      </c>
    </row>
    <row r="50" spans="1:17">
      <c r="A50" s="347" t="s">
        <v>214</v>
      </c>
      <c r="B50" s="4" t="s">
        <v>63</v>
      </c>
      <c r="C50" s="4" t="s">
        <v>107</v>
      </c>
      <c r="D50" s="4" t="s">
        <v>82</v>
      </c>
      <c r="E50" s="463">
        <f>+VLOOKUP(A50,'Summary List'!B:F,5,FALSE)</f>
        <v>75.239999999999995</v>
      </c>
      <c r="F50" s="96">
        <v>2</v>
      </c>
      <c r="G50" s="97" t="s">
        <v>124</v>
      </c>
      <c r="H50" s="98" t="s">
        <v>468</v>
      </c>
      <c r="I50" s="99">
        <f t="shared" si="4"/>
        <v>1.9672309027777777</v>
      </c>
      <c r="J50" s="157" t="s">
        <v>120</v>
      </c>
      <c r="K50" s="758">
        <f t="shared" ref="K50:K53" si="5">E50*2</f>
        <v>150.47999999999999</v>
      </c>
      <c r="L50" s="758">
        <f t="shared" ref="L50:L53" si="6">K50*1.38</f>
        <v>207.66239999999996</v>
      </c>
      <c r="M50" s="674">
        <v>163.68</v>
      </c>
      <c r="N50" s="674">
        <v>229.15</v>
      </c>
    </row>
    <row r="51" spans="1:17">
      <c r="A51" s="155" t="s">
        <v>215</v>
      </c>
      <c r="B51" s="4" t="s">
        <v>64</v>
      </c>
      <c r="C51" s="4" t="s">
        <v>108</v>
      </c>
      <c r="D51" s="4" t="s">
        <v>82</v>
      </c>
      <c r="E51" s="463">
        <f>+VLOOKUP(A51,'Summary List'!B:F,5,FALSE)</f>
        <v>78.72</v>
      </c>
      <c r="F51" s="96">
        <v>2</v>
      </c>
      <c r="G51" s="97" t="s">
        <v>124</v>
      </c>
      <c r="H51" s="98" t="s">
        <v>469</v>
      </c>
      <c r="I51" s="99">
        <f t="shared" si="4"/>
        <v>1.9672309027777777</v>
      </c>
      <c r="J51" s="157" t="s">
        <v>120</v>
      </c>
      <c r="K51" s="758">
        <f t="shared" si="5"/>
        <v>157.44</v>
      </c>
      <c r="L51" s="758">
        <f t="shared" si="6"/>
        <v>217.26719999999997</v>
      </c>
      <c r="M51" s="674">
        <v>171.12</v>
      </c>
      <c r="N51" s="674">
        <v>239.57</v>
      </c>
    </row>
    <row r="52" spans="1:17">
      <c r="A52" s="347" t="s">
        <v>216</v>
      </c>
      <c r="B52" s="4" t="s">
        <v>55</v>
      </c>
      <c r="C52" s="4" t="s">
        <v>109</v>
      </c>
      <c r="D52" s="4" t="s">
        <v>82</v>
      </c>
      <c r="E52" s="463">
        <f>+VLOOKUP(A52,'Summary List'!B:F,5,FALSE)</f>
        <v>87.24</v>
      </c>
      <c r="F52" s="96">
        <v>2</v>
      </c>
      <c r="G52" s="210" t="s">
        <v>125</v>
      </c>
      <c r="H52" s="97" t="s">
        <v>455</v>
      </c>
      <c r="I52" s="99">
        <f t="shared" si="4"/>
        <v>1.9672309027777777</v>
      </c>
      <c r="J52" s="355" t="s">
        <v>121</v>
      </c>
      <c r="K52" s="758">
        <f t="shared" si="5"/>
        <v>174.48</v>
      </c>
      <c r="L52" s="758">
        <f t="shared" si="6"/>
        <v>240.78239999999997</v>
      </c>
      <c r="M52" s="674">
        <v>189.6</v>
      </c>
      <c r="N52" s="674">
        <v>265.44</v>
      </c>
    </row>
    <row r="53" spans="1:17" ht="15" thickBot="1">
      <c r="A53" s="155" t="s">
        <v>217</v>
      </c>
      <c r="B53" s="4" t="s">
        <v>56</v>
      </c>
      <c r="C53" s="4" t="s">
        <v>110</v>
      </c>
      <c r="D53" s="4" t="s">
        <v>82</v>
      </c>
      <c r="E53" s="463">
        <f>+VLOOKUP(A53,'Summary List'!B:F,5,FALSE)</f>
        <v>103.56</v>
      </c>
      <c r="F53" s="96">
        <v>2</v>
      </c>
      <c r="G53" s="97" t="s">
        <v>34</v>
      </c>
      <c r="H53" s="98" t="s">
        <v>470</v>
      </c>
      <c r="I53" s="99">
        <f t="shared" si="4"/>
        <v>1.9672309027777777</v>
      </c>
      <c r="J53" s="157" t="s">
        <v>121</v>
      </c>
      <c r="K53" s="758">
        <f t="shared" si="5"/>
        <v>207.12</v>
      </c>
      <c r="L53" s="758">
        <f t="shared" si="6"/>
        <v>285.82560000000001</v>
      </c>
      <c r="M53" s="674">
        <v>225.12</v>
      </c>
      <c r="N53" s="674">
        <v>315.17</v>
      </c>
    </row>
    <row r="54" spans="1:17" ht="18" thickBot="1">
      <c r="A54" s="1056" t="s">
        <v>218</v>
      </c>
      <c r="B54" s="959"/>
      <c r="C54" s="959"/>
      <c r="D54" s="959"/>
      <c r="E54" s="959"/>
      <c r="F54" s="959"/>
      <c r="G54" s="959"/>
      <c r="H54" s="959"/>
      <c r="I54" s="959"/>
      <c r="J54" s="1057"/>
      <c r="K54" s="16"/>
      <c r="L54" s="189"/>
      <c r="M54" s="16"/>
      <c r="N54" s="16"/>
    </row>
    <row r="55" spans="1:17" ht="15" thickBot="1">
      <c r="A55" s="89" t="s">
        <v>1</v>
      </c>
      <c r="B55" s="40" t="s">
        <v>0</v>
      </c>
      <c r="C55" s="90" t="s">
        <v>48</v>
      </c>
      <c r="D55" s="42" t="s">
        <v>81</v>
      </c>
      <c r="E55" s="40" t="s">
        <v>16</v>
      </c>
      <c r="F55" s="90" t="s">
        <v>15</v>
      </c>
      <c r="G55" s="42" t="s">
        <v>17</v>
      </c>
      <c r="H55" s="40" t="s">
        <v>18</v>
      </c>
      <c r="I55" s="40" t="s">
        <v>31</v>
      </c>
      <c r="J55" s="90" t="s">
        <v>116</v>
      </c>
      <c r="K55" s="192" t="s">
        <v>680</v>
      </c>
      <c r="L55" s="188"/>
      <c r="M55" s="16"/>
      <c r="N55" s="16"/>
    </row>
    <row r="56" spans="1:17" s="50" customFormat="1">
      <c r="A56" s="141" t="s">
        <v>219</v>
      </c>
      <c r="B56" s="55" t="s">
        <v>61</v>
      </c>
      <c r="C56" s="55" t="s">
        <v>104</v>
      </c>
      <c r="D56" s="55" t="s">
        <v>83</v>
      </c>
      <c r="E56" s="538">
        <f>+VLOOKUP(A56,'Summary List'!B:F,5,FALSE)</f>
        <v>73.92</v>
      </c>
      <c r="F56" s="359">
        <v>2</v>
      </c>
      <c r="G56" s="393" t="s">
        <v>124</v>
      </c>
      <c r="H56" s="395" t="s">
        <v>468</v>
      </c>
      <c r="I56" s="360">
        <f>(18.5*15*12.25)/1728</f>
        <v>1.9672309027777777</v>
      </c>
      <c r="J56" s="152" t="s">
        <v>120</v>
      </c>
      <c r="K56" s="758">
        <f t="shared" ref="K56:K70" si="7">E56*2</f>
        <v>147.84</v>
      </c>
      <c r="L56" s="758">
        <f t="shared" ref="L56:L70" si="8">K56*1.38</f>
        <v>204.01919999999998</v>
      </c>
      <c r="M56" s="189">
        <v>160.80000000000001</v>
      </c>
      <c r="N56" s="189">
        <v>225.12</v>
      </c>
      <c r="O56" s="295"/>
    </row>
    <row r="57" spans="1:17" s="50" customFormat="1">
      <c r="A57" s="153" t="s">
        <v>541</v>
      </c>
      <c r="B57" s="56" t="s">
        <v>535</v>
      </c>
      <c r="C57" s="56" t="s">
        <v>104</v>
      </c>
      <c r="D57" s="56" t="s">
        <v>83</v>
      </c>
      <c r="E57" s="463">
        <f>+VLOOKUP(A57,'Summary List'!B:F,5,FALSE)</f>
        <v>73.92</v>
      </c>
      <c r="F57" s="92">
        <v>2</v>
      </c>
      <c r="G57" s="93" t="s">
        <v>124</v>
      </c>
      <c r="H57" s="94" t="s">
        <v>468</v>
      </c>
      <c r="I57" s="95">
        <f>(18.5*15*12.25)/1728</f>
        <v>1.9672309027777777</v>
      </c>
      <c r="J57" s="154" t="s">
        <v>120</v>
      </c>
      <c r="K57" s="758">
        <f t="shared" si="7"/>
        <v>147.84</v>
      </c>
      <c r="L57" s="758">
        <f t="shared" si="8"/>
        <v>204.01919999999998</v>
      </c>
      <c r="M57" s="672">
        <v>160.80000000000001</v>
      </c>
      <c r="N57" s="672">
        <v>225.12</v>
      </c>
      <c r="O57" s="296"/>
      <c r="P57" s="107"/>
      <c r="Q57" s="107"/>
    </row>
    <row r="58" spans="1:17" s="50" customFormat="1">
      <c r="A58" s="155" t="s">
        <v>220</v>
      </c>
      <c r="B58" s="4" t="s">
        <v>64</v>
      </c>
      <c r="C58" s="4" t="s">
        <v>108</v>
      </c>
      <c r="D58" s="4" t="s">
        <v>83</v>
      </c>
      <c r="E58" s="463">
        <f>+VLOOKUP(A58,'Summary List'!B:F,5,FALSE)</f>
        <v>85.44</v>
      </c>
      <c r="F58" s="96">
        <v>2</v>
      </c>
      <c r="G58" s="97" t="s">
        <v>125</v>
      </c>
      <c r="H58" s="98" t="s">
        <v>472</v>
      </c>
      <c r="I58" s="99">
        <f>(18.5*16*14.5)/1728</f>
        <v>2.4837962962962963</v>
      </c>
      <c r="J58" s="156" t="s">
        <v>121</v>
      </c>
      <c r="K58" s="758">
        <f t="shared" si="7"/>
        <v>170.88</v>
      </c>
      <c r="L58" s="758">
        <f t="shared" si="8"/>
        <v>235.81439999999998</v>
      </c>
      <c r="M58" s="672">
        <v>185.76</v>
      </c>
      <c r="N58" s="672">
        <v>260.06</v>
      </c>
      <c r="O58" s="296"/>
      <c r="P58" s="107"/>
      <c r="Q58" s="107"/>
    </row>
    <row r="59" spans="1:17" s="50" customFormat="1">
      <c r="A59" s="155" t="s">
        <v>543</v>
      </c>
      <c r="B59" s="4" t="s">
        <v>630</v>
      </c>
      <c r="C59" s="4" t="s">
        <v>108</v>
      </c>
      <c r="D59" s="4" t="s">
        <v>83</v>
      </c>
      <c r="E59" s="463">
        <f>+VLOOKUP(A59,'Summary List'!B:F,5,FALSE)</f>
        <v>85.44</v>
      </c>
      <c r="F59" s="96">
        <v>2</v>
      </c>
      <c r="G59" s="97" t="s">
        <v>125</v>
      </c>
      <c r="H59" s="98" t="s">
        <v>472</v>
      </c>
      <c r="I59" s="99">
        <f>(18.5*16*14.5)/1728</f>
        <v>2.4837962962962963</v>
      </c>
      <c r="J59" s="156" t="s">
        <v>121</v>
      </c>
      <c r="K59" s="758">
        <f t="shared" si="7"/>
        <v>170.88</v>
      </c>
      <c r="L59" s="758">
        <f t="shared" si="8"/>
        <v>235.81439999999998</v>
      </c>
      <c r="M59" s="189">
        <v>185.76</v>
      </c>
      <c r="N59" s="189">
        <v>260.06</v>
      </c>
      <c r="O59" s="295"/>
    </row>
    <row r="60" spans="1:17" s="50" customFormat="1">
      <c r="A60" s="155" t="s">
        <v>221</v>
      </c>
      <c r="B60" s="4" t="s">
        <v>55</v>
      </c>
      <c r="C60" s="4" t="s">
        <v>109</v>
      </c>
      <c r="D60" s="4" t="s">
        <v>83</v>
      </c>
      <c r="E60" s="463">
        <f>+VLOOKUP(A60,'Summary List'!B:F,5,FALSE)</f>
        <v>91.32</v>
      </c>
      <c r="F60" s="96">
        <v>2</v>
      </c>
      <c r="G60" s="97" t="s">
        <v>125</v>
      </c>
      <c r="H60" s="98" t="s">
        <v>473</v>
      </c>
      <c r="I60" s="99">
        <f>(18.5*16*14.5)/1728</f>
        <v>2.4837962962962963</v>
      </c>
      <c r="J60" s="156" t="s">
        <v>121</v>
      </c>
      <c r="K60" s="758">
        <f t="shared" si="7"/>
        <v>182.64</v>
      </c>
      <c r="L60" s="758">
        <f t="shared" si="8"/>
        <v>252.04319999999996</v>
      </c>
      <c r="M60" s="189">
        <v>198.48</v>
      </c>
      <c r="N60" s="189">
        <v>277.87</v>
      </c>
      <c r="O60" s="295"/>
    </row>
    <row r="61" spans="1:17" s="50" customFormat="1">
      <c r="A61" s="155" t="s">
        <v>542</v>
      </c>
      <c r="B61" s="4" t="s">
        <v>631</v>
      </c>
      <c r="C61" s="4" t="s">
        <v>109</v>
      </c>
      <c r="D61" s="4" t="s">
        <v>83</v>
      </c>
      <c r="E61" s="463">
        <f>+VLOOKUP(A61,'Summary List'!B:F,5,FALSE)</f>
        <v>91.32</v>
      </c>
      <c r="F61" s="96">
        <v>2</v>
      </c>
      <c r="G61" s="97" t="s">
        <v>125</v>
      </c>
      <c r="H61" s="98" t="s">
        <v>473</v>
      </c>
      <c r="I61" s="99">
        <f>(18.5*16*14.5)/1728</f>
        <v>2.4837962962962963</v>
      </c>
      <c r="J61" s="156" t="s">
        <v>121</v>
      </c>
      <c r="K61" s="758">
        <f t="shared" si="7"/>
        <v>182.64</v>
      </c>
      <c r="L61" s="758">
        <f t="shared" si="8"/>
        <v>252.04319999999996</v>
      </c>
      <c r="M61" s="189">
        <v>198.48</v>
      </c>
      <c r="N61" s="189">
        <v>277.87</v>
      </c>
      <c r="O61" s="295"/>
    </row>
    <row r="62" spans="1:17" s="50" customFormat="1">
      <c r="A62" s="155" t="s">
        <v>222</v>
      </c>
      <c r="B62" s="4" t="s">
        <v>56</v>
      </c>
      <c r="C62" s="4" t="s">
        <v>110</v>
      </c>
      <c r="D62" s="4" t="s">
        <v>83</v>
      </c>
      <c r="E62" s="463">
        <f>+VLOOKUP(A62,'Summary List'!B:F,5,FALSE)</f>
        <v>107.88</v>
      </c>
      <c r="F62" s="96">
        <v>2</v>
      </c>
      <c r="G62" s="97" t="s">
        <v>126</v>
      </c>
      <c r="H62" s="98" t="s">
        <v>461</v>
      </c>
      <c r="I62" s="99">
        <f>(18.5*16*18)/1728</f>
        <v>3.0833333333333335</v>
      </c>
      <c r="J62" s="156" t="s">
        <v>121</v>
      </c>
      <c r="K62" s="758">
        <f t="shared" si="7"/>
        <v>215.76</v>
      </c>
      <c r="L62" s="758">
        <f t="shared" si="8"/>
        <v>297.74879999999996</v>
      </c>
      <c r="M62" s="189">
        <v>234.48</v>
      </c>
      <c r="N62" s="189">
        <v>328.27</v>
      </c>
      <c r="O62" s="295"/>
    </row>
    <row r="63" spans="1:17" s="50" customFormat="1">
      <c r="A63" s="155" t="s">
        <v>544</v>
      </c>
      <c r="B63" s="4" t="s">
        <v>629</v>
      </c>
      <c r="C63" s="4" t="s">
        <v>110</v>
      </c>
      <c r="D63" s="4" t="s">
        <v>83</v>
      </c>
      <c r="E63" s="463">
        <f>+VLOOKUP(A63,'Summary List'!B:F,5,FALSE)</f>
        <v>107.88</v>
      </c>
      <c r="F63" s="96">
        <v>2</v>
      </c>
      <c r="G63" s="97" t="s">
        <v>126</v>
      </c>
      <c r="H63" s="98" t="s">
        <v>461</v>
      </c>
      <c r="I63" s="99">
        <f>(18.5*16*18)/1728</f>
        <v>3.0833333333333335</v>
      </c>
      <c r="J63" s="156" t="s">
        <v>121</v>
      </c>
      <c r="K63" s="758">
        <f t="shared" si="7"/>
        <v>215.76</v>
      </c>
      <c r="L63" s="758">
        <f t="shared" si="8"/>
        <v>297.74879999999996</v>
      </c>
      <c r="M63" s="189">
        <v>234.48</v>
      </c>
      <c r="N63" s="189">
        <v>328.27</v>
      </c>
      <c r="O63" s="295"/>
    </row>
    <row r="64" spans="1:17" s="50" customFormat="1">
      <c r="A64" s="155" t="s">
        <v>223</v>
      </c>
      <c r="B64" s="4" t="s">
        <v>77</v>
      </c>
      <c r="C64" s="4" t="s">
        <v>111</v>
      </c>
      <c r="D64" s="4" t="s">
        <v>83</v>
      </c>
      <c r="E64" s="463">
        <f>+VLOOKUP(A64,'Summary List'!B:F,5,FALSE)</f>
        <v>107.88</v>
      </c>
      <c r="F64" s="96">
        <v>2</v>
      </c>
      <c r="G64" s="97" t="s">
        <v>126</v>
      </c>
      <c r="H64" s="98" t="s">
        <v>474</v>
      </c>
      <c r="I64" s="99">
        <f>(18.5*16*18)/1728</f>
        <v>3.0833333333333335</v>
      </c>
      <c r="J64" s="156" t="s">
        <v>121</v>
      </c>
      <c r="K64" s="758">
        <f t="shared" si="7"/>
        <v>215.76</v>
      </c>
      <c r="L64" s="758">
        <f t="shared" si="8"/>
        <v>297.74879999999996</v>
      </c>
      <c r="M64" s="189">
        <v>234.48</v>
      </c>
      <c r="N64" s="189">
        <v>328.27</v>
      </c>
      <c r="O64" s="295"/>
    </row>
    <row r="65" spans="1:15" s="50" customFormat="1">
      <c r="A65" s="155" t="s">
        <v>224</v>
      </c>
      <c r="B65" s="4" t="s">
        <v>64</v>
      </c>
      <c r="C65" s="4" t="s">
        <v>108</v>
      </c>
      <c r="D65" s="4" t="s">
        <v>84</v>
      </c>
      <c r="E65" s="463">
        <f>+VLOOKUP(A65,'Summary List'!B:F,5,FALSE)</f>
        <v>91.44</v>
      </c>
      <c r="F65" s="96">
        <v>2</v>
      </c>
      <c r="G65" s="97" t="s">
        <v>125</v>
      </c>
      <c r="H65" s="98" t="s">
        <v>470</v>
      </c>
      <c r="I65" s="99">
        <f>(18.5*16*14.5)/1728</f>
        <v>2.4837962962962963</v>
      </c>
      <c r="J65" s="157" t="s">
        <v>121</v>
      </c>
      <c r="K65" s="758">
        <f t="shared" si="7"/>
        <v>182.88</v>
      </c>
      <c r="L65" s="758">
        <f t="shared" si="8"/>
        <v>252.37439999999998</v>
      </c>
      <c r="M65" s="189">
        <v>198.72</v>
      </c>
      <c r="N65" s="189">
        <v>278.20999999999998</v>
      </c>
      <c r="O65" s="295"/>
    </row>
    <row r="66" spans="1:15" s="50" customFormat="1">
      <c r="A66" s="155" t="s">
        <v>730</v>
      </c>
      <c r="B66" s="4" t="s">
        <v>630</v>
      </c>
      <c r="C66" s="4" t="s">
        <v>108</v>
      </c>
      <c r="D66" s="4" t="s">
        <v>84</v>
      </c>
      <c r="E66" s="463">
        <f>+VLOOKUP(A66,'Summary List'!B:F,5,FALSE)</f>
        <v>91.44</v>
      </c>
      <c r="F66" s="96">
        <v>2</v>
      </c>
      <c r="G66" s="97" t="s">
        <v>125</v>
      </c>
      <c r="H66" s="98" t="s">
        <v>470</v>
      </c>
      <c r="I66" s="99">
        <f>(18.5*16*14.5)/1728</f>
        <v>2.4837962962962963</v>
      </c>
      <c r="J66" s="157" t="s">
        <v>121</v>
      </c>
      <c r="K66" s="758">
        <f t="shared" si="7"/>
        <v>182.88</v>
      </c>
      <c r="L66" s="758">
        <f t="shared" si="8"/>
        <v>252.37439999999998</v>
      </c>
      <c r="M66" s="189">
        <v>198.72</v>
      </c>
      <c r="N66" s="189">
        <v>278.2</v>
      </c>
      <c r="O66" s="295"/>
    </row>
    <row r="67" spans="1:15" s="50" customFormat="1">
      <c r="A67" s="155" t="s">
        <v>225</v>
      </c>
      <c r="B67" s="4" t="s">
        <v>55</v>
      </c>
      <c r="C67" s="4" t="s">
        <v>109</v>
      </c>
      <c r="D67" s="4" t="s">
        <v>84</v>
      </c>
      <c r="E67" s="463">
        <f>+VLOOKUP(A67,'Summary List'!B:F,5,FALSE)</f>
        <v>102.12</v>
      </c>
      <c r="F67" s="96">
        <v>2</v>
      </c>
      <c r="G67" s="97" t="s">
        <v>34</v>
      </c>
      <c r="H67" s="98" t="s">
        <v>471</v>
      </c>
      <c r="I67" s="99">
        <f>(18.5*16*15.5)/1728</f>
        <v>2.6550925925925926</v>
      </c>
      <c r="J67" s="157" t="s">
        <v>121</v>
      </c>
      <c r="K67" s="758">
        <f t="shared" si="7"/>
        <v>204.24</v>
      </c>
      <c r="L67" s="758">
        <f t="shared" si="8"/>
        <v>281.85120000000001</v>
      </c>
      <c r="M67" s="189">
        <v>222</v>
      </c>
      <c r="N67" s="189">
        <v>310.8</v>
      </c>
      <c r="O67" s="295"/>
    </row>
    <row r="68" spans="1:15" s="50" customFormat="1">
      <c r="A68" s="155" t="s">
        <v>731</v>
      </c>
      <c r="B68" s="4" t="s">
        <v>631</v>
      </c>
      <c r="C68" s="4" t="s">
        <v>109</v>
      </c>
      <c r="D68" s="4" t="s">
        <v>84</v>
      </c>
      <c r="E68" s="463">
        <f>+VLOOKUP(A68,'Summary List'!B:F,5,FALSE)</f>
        <v>102.12</v>
      </c>
      <c r="F68" s="96">
        <v>2</v>
      </c>
      <c r="G68" s="97" t="s">
        <v>34</v>
      </c>
      <c r="H68" s="98" t="s">
        <v>471</v>
      </c>
      <c r="I68" s="99">
        <f>(18.5*16*15.5)/1728</f>
        <v>2.6550925925925926</v>
      </c>
      <c r="J68" s="157" t="s">
        <v>121</v>
      </c>
      <c r="K68" s="758">
        <f t="shared" si="7"/>
        <v>204.24</v>
      </c>
      <c r="L68" s="758">
        <f t="shared" si="8"/>
        <v>281.85120000000001</v>
      </c>
      <c r="M68" s="189">
        <v>222</v>
      </c>
      <c r="N68" s="189">
        <v>310.8</v>
      </c>
      <c r="O68" s="295"/>
    </row>
    <row r="69" spans="1:15" s="50" customFormat="1">
      <c r="A69" s="347" t="s">
        <v>226</v>
      </c>
      <c r="B69" s="8" t="s">
        <v>56</v>
      </c>
      <c r="C69" s="8" t="s">
        <v>110</v>
      </c>
      <c r="D69" s="8" t="s">
        <v>84</v>
      </c>
      <c r="E69" s="463">
        <f>+VLOOKUP(A69,'Summary List'!B:F,5,FALSE)</f>
        <v>121.44</v>
      </c>
      <c r="F69" s="369">
        <v>2</v>
      </c>
      <c r="G69" s="210" t="s">
        <v>126</v>
      </c>
      <c r="H69" s="351" t="s">
        <v>475</v>
      </c>
      <c r="I69" s="464">
        <f>(18.5*16*18)/1728</f>
        <v>3.0833333333333335</v>
      </c>
      <c r="J69" s="358" t="s">
        <v>121</v>
      </c>
      <c r="K69" s="758">
        <f t="shared" si="7"/>
        <v>242.88</v>
      </c>
      <c r="L69" s="758">
        <f t="shared" si="8"/>
        <v>335.17439999999999</v>
      </c>
      <c r="M69" s="189">
        <v>264</v>
      </c>
      <c r="N69" s="189">
        <v>369.6</v>
      </c>
      <c r="O69" s="295"/>
    </row>
    <row r="70" spans="1:15" s="50" customFormat="1" ht="15" thickBot="1">
      <c r="A70" s="465" t="s">
        <v>732</v>
      </c>
      <c r="B70" s="372" t="s">
        <v>629</v>
      </c>
      <c r="C70" s="372" t="s">
        <v>110</v>
      </c>
      <c r="D70" s="372" t="s">
        <v>84</v>
      </c>
      <c r="E70" s="510">
        <f>+VLOOKUP(A70,'Summary List'!B:F,5,FALSE)</f>
        <v>121.44</v>
      </c>
      <c r="F70" s="373">
        <v>2</v>
      </c>
      <c r="G70" s="374" t="s">
        <v>126</v>
      </c>
      <c r="H70" s="135" t="s">
        <v>475</v>
      </c>
      <c r="I70" s="466">
        <v>3.0833333333333335</v>
      </c>
      <c r="J70" s="458" t="s">
        <v>121</v>
      </c>
      <c r="K70" s="758">
        <f t="shared" si="7"/>
        <v>242.88</v>
      </c>
      <c r="L70" s="758">
        <f t="shared" si="8"/>
        <v>335.17439999999999</v>
      </c>
      <c r="M70" s="189">
        <v>264</v>
      </c>
      <c r="N70" s="189">
        <v>369.6</v>
      </c>
      <c r="O70" s="295"/>
    </row>
    <row r="71" spans="1:15" ht="25" customHeight="1" thickBot="1">
      <c r="A71" s="1056" t="s">
        <v>314</v>
      </c>
      <c r="B71" s="959"/>
      <c r="C71" s="959"/>
      <c r="D71" s="959"/>
      <c r="E71" s="959"/>
      <c r="F71" s="959"/>
      <c r="G71" s="959"/>
      <c r="H71" s="959"/>
      <c r="I71" s="959"/>
      <c r="J71" s="1057"/>
      <c r="K71" s="16"/>
      <c r="L71" s="16"/>
      <c r="M71" s="16"/>
      <c r="N71" s="16"/>
    </row>
    <row r="72" spans="1:15" ht="15" thickBot="1">
      <c r="A72" s="133" t="s">
        <v>1</v>
      </c>
      <c r="B72" s="22" t="s">
        <v>0</v>
      </c>
      <c r="C72" s="39" t="s">
        <v>48</v>
      </c>
      <c r="D72" s="1130" t="s">
        <v>340</v>
      </c>
      <c r="E72" s="1131"/>
      <c r="F72" s="40" t="s">
        <v>626</v>
      </c>
      <c r="G72" s="45" t="s">
        <v>17</v>
      </c>
      <c r="H72" s="44" t="s">
        <v>18</v>
      </c>
      <c r="I72" s="44" t="s">
        <v>31</v>
      </c>
      <c r="J72" s="46" t="s">
        <v>625</v>
      </c>
      <c r="K72" s="16"/>
      <c r="L72" s="16"/>
      <c r="M72" s="16"/>
      <c r="N72" s="16"/>
    </row>
    <row r="73" spans="1:15">
      <c r="A73" s="141" t="s">
        <v>392</v>
      </c>
      <c r="B73" s="56" t="s">
        <v>63</v>
      </c>
      <c r="C73" s="346" t="s">
        <v>395</v>
      </c>
      <c r="D73" s="1132">
        <f>+VLOOKUP(A73,'Summary List'!B:F,5,FALSE)</f>
        <v>26.04</v>
      </c>
      <c r="E73" s="1133">
        <v>21.42</v>
      </c>
      <c r="F73" s="92">
        <v>12</v>
      </c>
      <c r="G73" s="400" t="s">
        <v>291</v>
      </c>
      <c r="H73" s="395" t="s">
        <v>458</v>
      </c>
      <c r="I73" s="354">
        <f>(18.5*16*12.25)/1728</f>
        <v>2.0983796296296298</v>
      </c>
      <c r="J73" s="152" t="s">
        <v>328</v>
      </c>
      <c r="K73" s="758">
        <f>D73*12</f>
        <v>312.48</v>
      </c>
      <c r="L73" s="758">
        <f>K73*1.38</f>
        <v>431.22239999999999</v>
      </c>
      <c r="M73" s="674">
        <v>338.84</v>
      </c>
      <c r="N73" s="674">
        <v>474.37</v>
      </c>
    </row>
    <row r="74" spans="1:15">
      <c r="A74" s="153" t="s">
        <v>393</v>
      </c>
      <c r="B74" s="56" t="s">
        <v>55</v>
      </c>
      <c r="C74" s="4" t="s">
        <v>396</v>
      </c>
      <c r="D74" s="1134">
        <f>+VLOOKUP(A74,'Summary List'!B:F,5,FALSE)</f>
        <v>28.44</v>
      </c>
      <c r="E74" s="1135">
        <v>21.42</v>
      </c>
      <c r="F74" s="96">
        <v>12</v>
      </c>
      <c r="G74" s="420" t="s">
        <v>125</v>
      </c>
      <c r="H74" s="98" t="s">
        <v>471</v>
      </c>
      <c r="I74" s="219">
        <f>(18.5*16*14.5)/1728</f>
        <v>2.4837962962962963</v>
      </c>
      <c r="J74" s="156" t="s">
        <v>329</v>
      </c>
      <c r="K74" s="758">
        <f t="shared" ref="K74:K75" si="9">D74*12</f>
        <v>341.28000000000003</v>
      </c>
      <c r="L74" s="758">
        <f t="shared" ref="L74:L75" si="10">K74*1.38</f>
        <v>470.96640000000002</v>
      </c>
      <c r="M74" s="674">
        <v>371.58</v>
      </c>
      <c r="N74" s="674">
        <v>520.21</v>
      </c>
    </row>
    <row r="75" spans="1:15">
      <c r="A75" s="347" t="s">
        <v>394</v>
      </c>
      <c r="B75" s="417" t="s">
        <v>56</v>
      </c>
      <c r="C75" s="8" t="s">
        <v>323</v>
      </c>
      <c r="D75" s="1125">
        <f>+VLOOKUP(A75,'Summary List'!B:F,5,FALSE)</f>
        <v>32.04</v>
      </c>
      <c r="E75" s="1126">
        <v>21.42</v>
      </c>
      <c r="F75" s="369">
        <v>12</v>
      </c>
      <c r="G75" s="420" t="s">
        <v>331</v>
      </c>
      <c r="H75" s="210" t="s">
        <v>479</v>
      </c>
      <c r="I75" s="370">
        <f>(18*16*15.5)/1728</f>
        <v>2.5833333333333335</v>
      </c>
      <c r="J75" s="421" t="s">
        <v>329</v>
      </c>
      <c r="K75" s="758">
        <f t="shared" si="9"/>
        <v>384.48</v>
      </c>
      <c r="L75" s="758">
        <f t="shared" si="10"/>
        <v>530.58240000000001</v>
      </c>
      <c r="M75" s="674">
        <v>418.56</v>
      </c>
      <c r="N75" s="674">
        <v>585.99</v>
      </c>
    </row>
    <row r="76" spans="1:15">
      <c r="A76" s="162"/>
      <c r="B76" s="71"/>
      <c r="C76" s="71"/>
      <c r="D76" s="71"/>
      <c r="E76" s="71"/>
      <c r="F76" s="71"/>
      <c r="G76" s="21"/>
      <c r="H76" s="21"/>
      <c r="I76" s="20"/>
      <c r="J76" s="447"/>
      <c r="K76" s="16"/>
      <c r="L76" s="16"/>
      <c r="M76" s="16"/>
      <c r="N76" s="16"/>
    </row>
    <row r="77" spans="1:15" ht="18" thickBot="1">
      <c r="A77" s="1127" t="s">
        <v>319</v>
      </c>
      <c r="B77" s="1128"/>
      <c r="C77" s="1128"/>
      <c r="D77" s="1128"/>
      <c r="E77" s="1128"/>
      <c r="F77" s="1128"/>
      <c r="G77" s="1128"/>
      <c r="H77" s="1128"/>
      <c r="I77" s="1128"/>
      <c r="J77" s="1129"/>
      <c r="K77" s="16"/>
      <c r="L77" s="16"/>
      <c r="M77" s="16"/>
      <c r="N77" s="16"/>
    </row>
    <row r="78" spans="1:15" ht="15" thickBot="1">
      <c r="A78" s="133" t="s">
        <v>1</v>
      </c>
      <c r="B78" s="22" t="s">
        <v>0</v>
      </c>
      <c r="C78" s="39" t="s">
        <v>48</v>
      </c>
      <c r="D78" s="1130" t="s">
        <v>340</v>
      </c>
      <c r="E78" s="1131"/>
      <c r="F78" s="40" t="s">
        <v>626</v>
      </c>
      <c r="G78" s="45" t="s">
        <v>17</v>
      </c>
      <c r="H78" s="44" t="s">
        <v>18</v>
      </c>
      <c r="I78" s="44" t="s">
        <v>31</v>
      </c>
      <c r="J78" s="46" t="s">
        <v>625</v>
      </c>
      <c r="K78" s="16"/>
      <c r="L78" s="16"/>
      <c r="M78" s="16"/>
      <c r="N78" s="16"/>
    </row>
    <row r="79" spans="1:15">
      <c r="A79" s="399" t="s">
        <v>403</v>
      </c>
      <c r="B79" s="539" t="s">
        <v>54</v>
      </c>
      <c r="C79" s="197" t="s">
        <v>324</v>
      </c>
      <c r="D79" s="1132">
        <f>+VLOOKUP(A79,'Summary List'!B:F,5,FALSE)</f>
        <v>3.72</v>
      </c>
      <c r="E79" s="1133">
        <v>21.42</v>
      </c>
      <c r="F79" s="359">
        <v>24</v>
      </c>
      <c r="G79" s="393" t="s">
        <v>332</v>
      </c>
      <c r="H79" s="393" t="s">
        <v>492</v>
      </c>
      <c r="I79" s="385">
        <f>(13*10*9)/1728</f>
        <v>0.67708333333333337</v>
      </c>
      <c r="J79" s="362" t="s">
        <v>330</v>
      </c>
      <c r="K79" s="758">
        <f>D79*24</f>
        <v>89.28</v>
      </c>
      <c r="L79" s="758">
        <f>K79*1.38</f>
        <v>123.20639999999999</v>
      </c>
      <c r="M79" s="674">
        <v>96.81</v>
      </c>
      <c r="N79" s="674">
        <v>135.53</v>
      </c>
    </row>
    <row r="80" spans="1:15">
      <c r="A80" s="155" t="s">
        <v>404</v>
      </c>
      <c r="B80" s="368" t="s">
        <v>55</v>
      </c>
      <c r="C80" s="4" t="s">
        <v>338</v>
      </c>
      <c r="D80" s="1134">
        <f>+VLOOKUP(A80,'Summary List'!B:F,5,FALSE)</f>
        <v>4.2</v>
      </c>
      <c r="E80" s="1135">
        <v>21.42</v>
      </c>
      <c r="F80" s="92">
        <v>24</v>
      </c>
      <c r="G80" s="97" t="s">
        <v>332</v>
      </c>
      <c r="H80" s="334" t="s">
        <v>487</v>
      </c>
      <c r="I80" s="370">
        <f>(13*10*9)/1728</f>
        <v>0.67708333333333337</v>
      </c>
      <c r="J80" s="157" t="s">
        <v>330</v>
      </c>
      <c r="K80" s="758">
        <f t="shared" ref="K80:K81" si="11">D80*24</f>
        <v>100.80000000000001</v>
      </c>
      <c r="L80" s="758">
        <f t="shared" ref="L80:L81" si="12">K80*1.38</f>
        <v>139.10400000000001</v>
      </c>
      <c r="M80" s="674">
        <v>108.2</v>
      </c>
      <c r="N80" s="674">
        <v>151.47999999999999</v>
      </c>
      <c r="O80" s="298"/>
    </row>
    <row r="81" spans="1:72" ht="15" thickBot="1">
      <c r="A81" s="371" t="s">
        <v>405</v>
      </c>
      <c r="B81" s="540" t="s">
        <v>56</v>
      </c>
      <c r="C81" s="541" t="s">
        <v>339</v>
      </c>
      <c r="D81" s="1123">
        <f>+VLOOKUP(A81,'Summary List'!B:F,5,FALSE)</f>
        <v>4.68</v>
      </c>
      <c r="E81" s="1124">
        <v>21.42</v>
      </c>
      <c r="F81" s="373">
        <v>24</v>
      </c>
      <c r="G81" s="374" t="s">
        <v>332</v>
      </c>
      <c r="H81" s="542" t="s">
        <v>489</v>
      </c>
      <c r="I81" s="375">
        <f>(13*10*9)/1728</f>
        <v>0.67708333333333337</v>
      </c>
      <c r="J81" s="376" t="s">
        <v>330</v>
      </c>
      <c r="K81" s="758">
        <f t="shared" si="11"/>
        <v>112.32</v>
      </c>
      <c r="L81" s="758">
        <f t="shared" si="12"/>
        <v>155.00159999999997</v>
      </c>
      <c r="M81" s="674">
        <v>122.44</v>
      </c>
      <c r="N81" s="674">
        <v>171.41</v>
      </c>
      <c r="P81" s="290"/>
      <c r="Q81" s="290"/>
      <c r="R81" s="290"/>
      <c r="S81" s="290"/>
      <c r="T81" s="290"/>
      <c r="U81" s="290"/>
      <c r="V81" s="290"/>
      <c r="W81" s="290"/>
      <c r="X81" s="290"/>
      <c r="Y81" s="290"/>
      <c r="Z81" s="290"/>
      <c r="AA81" s="290"/>
      <c r="AB81" s="290"/>
      <c r="AC81" s="290"/>
      <c r="AD81" s="290"/>
      <c r="AE81" s="290"/>
      <c r="AF81" s="290"/>
      <c r="AG81" s="290"/>
      <c r="AH81" s="290"/>
      <c r="AI81" s="290"/>
      <c r="AJ81" s="290"/>
      <c r="AK81" s="290"/>
      <c r="AL81" s="290"/>
      <c r="AM81" s="290"/>
      <c r="AN81" s="290"/>
      <c r="AO81" s="290"/>
      <c r="AP81" s="290"/>
      <c r="AQ81" s="290"/>
      <c r="AR81" s="290"/>
      <c r="AS81" s="290"/>
      <c r="AT81" s="290"/>
      <c r="AU81" s="290"/>
      <c r="AV81" s="290"/>
      <c r="AW81" s="290"/>
      <c r="AX81" s="290"/>
      <c r="AY81" s="290"/>
      <c r="AZ81" s="290"/>
      <c r="BA81" s="290"/>
      <c r="BB81" s="290"/>
      <c r="BC81" s="290"/>
      <c r="BD81" s="290"/>
      <c r="BE81" s="290"/>
      <c r="BF81" s="290"/>
      <c r="BG81" s="290"/>
      <c r="BH81" s="290"/>
      <c r="BI81" s="290"/>
      <c r="BJ81" s="290"/>
      <c r="BK81" s="290"/>
      <c r="BL81" s="290"/>
      <c r="BM81" s="290"/>
      <c r="BN81" s="290"/>
      <c r="BO81" s="290"/>
      <c r="BP81" s="290"/>
      <c r="BQ81" s="290"/>
      <c r="BR81" s="290"/>
      <c r="BS81" s="290"/>
      <c r="BT81" s="290"/>
    </row>
    <row r="82" spans="1:72" ht="26.5" thickBot="1">
      <c r="A82" s="1064" t="s">
        <v>114</v>
      </c>
      <c r="B82" s="1065"/>
      <c r="C82" s="1065"/>
      <c r="D82" s="1065"/>
      <c r="E82" s="1065"/>
      <c r="F82" s="1065"/>
      <c r="G82" s="1065"/>
      <c r="H82" s="1065"/>
      <c r="I82" s="1065"/>
      <c r="J82" s="1066"/>
      <c r="K82" s="16"/>
      <c r="L82" s="16"/>
      <c r="M82" s="16"/>
      <c r="N82" s="16"/>
      <c r="P82" s="290"/>
      <c r="Q82" s="290"/>
      <c r="R82" s="290"/>
      <c r="S82" s="290"/>
      <c r="T82" s="290"/>
      <c r="U82" s="290"/>
      <c r="V82" s="290"/>
      <c r="W82" s="290"/>
      <c r="X82" s="290"/>
      <c r="Y82" s="290"/>
      <c r="Z82" s="290"/>
      <c r="AA82" s="290"/>
      <c r="AB82" s="290"/>
      <c r="AC82" s="290"/>
      <c r="AD82" s="290"/>
      <c r="AE82" s="290"/>
      <c r="AF82" s="290"/>
      <c r="AG82" s="290"/>
      <c r="AH82" s="290"/>
      <c r="AI82" s="290"/>
      <c r="AJ82" s="290"/>
      <c r="AK82" s="290"/>
      <c r="AL82" s="290"/>
      <c r="AM82" s="290"/>
      <c r="AN82" s="290"/>
      <c r="AO82" s="290"/>
      <c r="AP82" s="290"/>
      <c r="AQ82" s="290"/>
      <c r="AR82" s="290"/>
      <c r="AS82" s="290"/>
      <c r="AT82" s="290"/>
      <c r="AU82" s="290"/>
      <c r="AV82" s="290"/>
      <c r="AW82" s="290"/>
      <c r="AX82" s="290"/>
      <c r="AY82" s="290"/>
      <c r="AZ82" s="290"/>
      <c r="BA82" s="290"/>
      <c r="BB82" s="290"/>
      <c r="BC82" s="290"/>
      <c r="BD82" s="290"/>
      <c r="BE82" s="290"/>
      <c r="BF82" s="290"/>
      <c r="BG82" s="290"/>
      <c r="BH82" s="290"/>
      <c r="BI82" s="290"/>
      <c r="BJ82" s="290"/>
      <c r="BK82" s="290"/>
      <c r="BL82" s="290"/>
      <c r="BM82" s="290"/>
      <c r="BN82" s="290"/>
      <c r="BO82" s="290"/>
      <c r="BP82" s="290"/>
      <c r="BQ82" s="290"/>
      <c r="BR82" s="290"/>
      <c r="BS82" s="290"/>
      <c r="BT82" s="290"/>
    </row>
    <row r="83" spans="1:72" ht="19" thickBot="1">
      <c r="A83" s="1139" t="s">
        <v>42</v>
      </c>
      <c r="B83" s="1140"/>
      <c r="C83" s="1140"/>
      <c r="D83" s="1140"/>
      <c r="E83" s="1140"/>
      <c r="F83" s="1141"/>
      <c r="G83" s="1139" t="s">
        <v>41</v>
      </c>
      <c r="H83" s="1140"/>
      <c r="I83" s="1141"/>
      <c r="J83" s="158" t="s">
        <v>115</v>
      </c>
      <c r="K83" s="16"/>
      <c r="L83" s="16"/>
      <c r="M83" s="16"/>
      <c r="N83" s="16"/>
      <c r="P83" s="290"/>
      <c r="Q83" s="290"/>
      <c r="R83" s="290"/>
      <c r="S83" s="290"/>
      <c r="T83" s="290"/>
      <c r="U83" s="290"/>
      <c r="V83" s="290"/>
      <c r="W83" s="290"/>
      <c r="X83" s="290"/>
      <c r="Y83" s="290"/>
      <c r="Z83" s="290"/>
      <c r="AA83" s="290"/>
      <c r="AB83" s="290"/>
      <c r="AC83" s="290"/>
      <c r="AD83" s="290"/>
      <c r="AE83" s="290"/>
      <c r="AF83" s="290"/>
      <c r="AG83" s="290"/>
      <c r="AH83" s="290"/>
      <c r="AI83" s="290"/>
      <c r="AJ83" s="290"/>
      <c r="AK83" s="290"/>
      <c r="AL83" s="290"/>
      <c r="AM83" s="290"/>
      <c r="AN83" s="290"/>
      <c r="AO83" s="290"/>
      <c r="AP83" s="290"/>
      <c r="AQ83" s="290"/>
      <c r="AR83" s="290"/>
      <c r="AS83" s="290"/>
      <c r="AT83" s="290"/>
      <c r="AU83" s="290"/>
      <c r="AV83" s="290"/>
      <c r="AW83" s="290"/>
      <c r="AX83" s="290"/>
      <c r="AY83" s="290"/>
      <c r="AZ83" s="290"/>
      <c r="BA83" s="290"/>
      <c r="BB83" s="290"/>
      <c r="BC83" s="290"/>
      <c r="BD83" s="290"/>
      <c r="BE83" s="290"/>
      <c r="BF83" s="290"/>
      <c r="BG83" s="290"/>
      <c r="BH83" s="290"/>
      <c r="BI83" s="290"/>
      <c r="BJ83" s="290"/>
      <c r="BK83" s="290"/>
      <c r="BL83" s="290"/>
      <c r="BM83" s="290"/>
      <c r="BN83" s="290"/>
      <c r="BO83" s="290"/>
      <c r="BP83" s="290"/>
      <c r="BQ83" s="290"/>
      <c r="BR83" s="290"/>
      <c r="BS83" s="290"/>
      <c r="BT83" s="290"/>
    </row>
    <row r="84" spans="1:72" ht="18" thickBot="1">
      <c r="A84" s="1056" t="s">
        <v>53</v>
      </c>
      <c r="B84" s="959"/>
      <c r="C84" s="959"/>
      <c r="D84" s="959"/>
      <c r="E84" s="959"/>
      <c r="F84" s="959"/>
      <c r="G84" s="959"/>
      <c r="H84" s="959"/>
      <c r="I84" s="959"/>
      <c r="J84" s="1057"/>
      <c r="K84" s="16"/>
      <c r="L84" s="149"/>
      <c r="M84" s="16"/>
      <c r="N84" s="16"/>
      <c r="O84" s="293"/>
      <c r="P84" s="293"/>
      <c r="Q84" s="293"/>
      <c r="R84" s="293"/>
      <c r="S84" s="290"/>
      <c r="T84" s="290"/>
      <c r="U84" s="290"/>
      <c r="V84" s="290"/>
      <c r="W84" s="290"/>
      <c r="X84" s="290"/>
      <c r="Y84" s="290"/>
      <c r="Z84" s="290"/>
      <c r="AA84" s="290"/>
      <c r="AB84" s="290"/>
      <c r="AC84" s="290"/>
      <c r="AD84" s="290"/>
      <c r="AE84" s="290"/>
      <c r="AF84" s="290"/>
      <c r="AG84" s="290"/>
      <c r="AH84" s="290"/>
      <c r="AI84" s="290"/>
      <c r="AJ84" s="290"/>
      <c r="AK84" s="290"/>
      <c r="AL84" s="290"/>
      <c r="AM84" s="290"/>
      <c r="AN84" s="290"/>
      <c r="AO84" s="290"/>
      <c r="AP84" s="290"/>
      <c r="AQ84" s="290"/>
      <c r="AR84" s="290"/>
      <c r="AS84" s="290"/>
      <c r="AT84" s="290"/>
      <c r="AU84" s="290"/>
      <c r="AV84" s="290"/>
      <c r="AW84" s="290"/>
      <c r="AX84" s="290"/>
      <c r="AY84" s="290"/>
      <c r="AZ84" s="290"/>
      <c r="BA84" s="290"/>
      <c r="BB84" s="290"/>
      <c r="BC84" s="290"/>
      <c r="BD84" s="290"/>
      <c r="BE84" s="290"/>
      <c r="BF84" s="290"/>
      <c r="BG84" s="290"/>
      <c r="BH84" s="290"/>
      <c r="BI84" s="290"/>
      <c r="BJ84" s="290"/>
      <c r="BK84" s="290"/>
      <c r="BL84" s="290"/>
      <c r="BM84" s="290"/>
      <c r="BN84" s="290"/>
      <c r="BO84" s="290"/>
      <c r="BP84" s="290"/>
      <c r="BQ84" s="290"/>
      <c r="BR84" s="290"/>
      <c r="BS84" s="290"/>
      <c r="BT84" s="290"/>
    </row>
    <row r="85" spans="1:72" ht="15" thickBot="1">
      <c r="A85" s="40" t="s">
        <v>1</v>
      </c>
      <c r="B85" s="42" t="s">
        <v>0</v>
      </c>
      <c r="C85" s="40" t="s">
        <v>48</v>
      </c>
      <c r="D85" s="40" t="s">
        <v>57</v>
      </c>
      <c r="E85" s="40" t="s">
        <v>16</v>
      </c>
      <c r="F85" s="40" t="s">
        <v>15</v>
      </c>
      <c r="G85" s="42" t="s">
        <v>17</v>
      </c>
      <c r="H85" s="40" t="s">
        <v>18</v>
      </c>
      <c r="I85" s="40" t="s">
        <v>31</v>
      </c>
      <c r="J85" s="90" t="s">
        <v>116</v>
      </c>
      <c r="K85" s="16"/>
      <c r="L85" s="16"/>
      <c r="M85" s="16"/>
      <c r="N85" s="16"/>
      <c r="O85" s="293"/>
      <c r="P85" s="293"/>
      <c r="Q85" s="293"/>
      <c r="R85" s="293"/>
      <c r="S85" s="290"/>
      <c r="T85" s="290"/>
      <c r="U85" s="290"/>
      <c r="V85" s="290"/>
      <c r="W85" s="290"/>
      <c r="X85" s="290"/>
      <c r="Y85" s="290"/>
      <c r="Z85" s="290"/>
      <c r="AA85" s="290"/>
      <c r="AB85" s="290"/>
      <c r="AC85" s="290"/>
      <c r="AD85" s="290"/>
      <c r="AE85" s="290"/>
      <c r="AF85" s="290"/>
      <c r="AG85" s="290"/>
      <c r="AH85" s="290"/>
      <c r="AI85" s="290"/>
      <c r="AJ85" s="290"/>
      <c r="AK85" s="290"/>
      <c r="AL85" s="290"/>
      <c r="AM85" s="290"/>
      <c r="AN85" s="290"/>
      <c r="AO85" s="290"/>
      <c r="AP85" s="290"/>
      <c r="AQ85" s="290"/>
      <c r="AR85" s="290"/>
      <c r="AS85" s="290"/>
      <c r="AT85" s="290"/>
      <c r="AU85" s="290"/>
      <c r="AV85" s="290"/>
      <c r="AW85" s="290"/>
      <c r="AX85" s="290"/>
      <c r="AY85" s="290"/>
      <c r="AZ85" s="290"/>
      <c r="BA85" s="290"/>
      <c r="BB85" s="290"/>
      <c r="BC85" s="290"/>
      <c r="BD85" s="290"/>
      <c r="BE85" s="290"/>
      <c r="BF85" s="290"/>
      <c r="BG85" s="290"/>
      <c r="BH85" s="290"/>
      <c r="BI85" s="290"/>
      <c r="BJ85" s="290"/>
      <c r="BK85" s="290"/>
      <c r="BL85" s="290"/>
      <c r="BM85" s="290"/>
      <c r="BN85" s="290"/>
      <c r="BO85" s="290"/>
      <c r="BP85" s="290"/>
      <c r="BQ85" s="290"/>
      <c r="BR85" s="290"/>
      <c r="BS85" s="290"/>
      <c r="BT85" s="290"/>
    </row>
    <row r="86" spans="1:72">
      <c r="A86" s="165" t="s">
        <v>227</v>
      </c>
      <c r="B86" s="56" t="s">
        <v>54</v>
      </c>
      <c r="C86" s="56" t="s">
        <v>86</v>
      </c>
      <c r="D86" s="353" t="s">
        <v>12</v>
      </c>
      <c r="E86" s="463">
        <f>+VLOOKUP(A86,'Summary List'!B:F,5,FALSE)</f>
        <v>18.72</v>
      </c>
      <c r="F86" s="92">
        <v>6</v>
      </c>
      <c r="G86" s="93" t="s">
        <v>112</v>
      </c>
      <c r="H86" s="94" t="s">
        <v>451</v>
      </c>
      <c r="I86" s="360">
        <f>(11*9.5*17)/1728</f>
        <v>1.0280671296296295</v>
      </c>
      <c r="J86" s="355" t="s">
        <v>117</v>
      </c>
      <c r="K86" s="758">
        <f>E86*6</f>
        <v>112.32</v>
      </c>
      <c r="L86" s="759">
        <f>K86*1.38</f>
        <v>155.00159999999997</v>
      </c>
      <c r="M86" s="149">
        <v>122.4</v>
      </c>
      <c r="N86" s="149">
        <v>171.36</v>
      </c>
      <c r="O86" s="297"/>
      <c r="P86" s="297"/>
      <c r="Q86" s="297"/>
      <c r="R86" s="293"/>
      <c r="S86" s="290"/>
      <c r="T86" s="290"/>
      <c r="U86" s="290"/>
      <c r="V86" s="290"/>
      <c r="W86" s="290"/>
      <c r="X86" s="290"/>
      <c r="Y86" s="290"/>
      <c r="Z86" s="290"/>
      <c r="AA86" s="290"/>
      <c r="AB86" s="290"/>
      <c r="AC86" s="290"/>
      <c r="AD86" s="290"/>
      <c r="AE86" s="290"/>
      <c r="AF86" s="290"/>
      <c r="AG86" s="290"/>
      <c r="AH86" s="290"/>
      <c r="AI86" s="290"/>
      <c r="AJ86" s="290"/>
      <c r="AK86" s="290"/>
      <c r="AL86" s="290"/>
      <c r="AM86" s="290"/>
      <c r="AN86" s="290"/>
      <c r="AO86" s="290"/>
      <c r="AP86" s="290"/>
      <c r="AQ86" s="290"/>
      <c r="AR86" s="290"/>
      <c r="AS86" s="290"/>
      <c r="AT86" s="290"/>
      <c r="AU86" s="290"/>
      <c r="AV86" s="290"/>
      <c r="AW86" s="290"/>
      <c r="AX86" s="290"/>
      <c r="AY86" s="290"/>
      <c r="AZ86" s="290"/>
      <c r="BA86" s="290"/>
      <c r="BB86" s="290"/>
      <c r="BC86" s="290"/>
      <c r="BD86" s="290"/>
      <c r="BE86" s="290"/>
      <c r="BF86" s="290"/>
      <c r="BG86" s="290"/>
      <c r="BH86" s="290"/>
      <c r="BI86" s="290"/>
      <c r="BJ86" s="290"/>
      <c r="BK86" s="290"/>
      <c r="BL86" s="290"/>
      <c r="BM86" s="290"/>
      <c r="BN86" s="290"/>
      <c r="BO86" s="290"/>
      <c r="BP86" s="290"/>
      <c r="BQ86" s="290"/>
      <c r="BR86" s="290"/>
      <c r="BS86" s="290"/>
      <c r="BT86" s="290"/>
    </row>
    <row r="87" spans="1:72">
      <c r="A87" s="153" t="s">
        <v>228</v>
      </c>
      <c r="B87" s="4" t="s">
        <v>55</v>
      </c>
      <c r="C87" s="4" t="s">
        <v>87</v>
      </c>
      <c r="D87" s="342" t="s">
        <v>12</v>
      </c>
      <c r="E87" s="463">
        <f>+VLOOKUP(A87,'Summary List'!B:F,5,FALSE)</f>
        <v>21.12</v>
      </c>
      <c r="F87" s="96">
        <v>6</v>
      </c>
      <c r="G87" s="97" t="s">
        <v>112</v>
      </c>
      <c r="H87" s="98" t="s">
        <v>452</v>
      </c>
      <c r="I87" s="99">
        <f>(11*9.5*17)/1728</f>
        <v>1.0280671296296295</v>
      </c>
      <c r="J87" s="157" t="s">
        <v>117</v>
      </c>
      <c r="K87" s="758">
        <f t="shared" ref="K87:K88" si="13">E87*6</f>
        <v>126.72</v>
      </c>
      <c r="L87" s="759">
        <f t="shared" ref="L87:L88" si="14">K87*1.38</f>
        <v>174.87359999999998</v>
      </c>
      <c r="M87" s="674">
        <v>137.52000000000001</v>
      </c>
      <c r="N87" s="674">
        <v>192.53</v>
      </c>
      <c r="O87" s="293"/>
      <c r="P87" s="293"/>
      <c r="Q87" s="293"/>
      <c r="R87" s="293"/>
      <c r="S87" s="290"/>
      <c r="T87" s="290"/>
      <c r="U87" s="290"/>
      <c r="V87" s="290"/>
      <c r="W87" s="290"/>
      <c r="X87" s="290"/>
      <c r="Y87" s="290"/>
      <c r="Z87" s="290"/>
      <c r="AA87" s="290"/>
      <c r="AB87" s="290"/>
      <c r="AC87" s="290"/>
      <c r="AD87" s="290"/>
      <c r="AE87" s="290"/>
      <c r="AF87" s="290"/>
      <c r="AG87" s="290"/>
      <c r="AH87" s="290"/>
      <c r="AI87" s="290"/>
      <c r="AJ87" s="290"/>
      <c r="AK87" s="290"/>
      <c r="AL87" s="290"/>
      <c r="AM87" s="290"/>
      <c r="AN87" s="290"/>
      <c r="AO87" s="290"/>
      <c r="AP87" s="290"/>
      <c r="AQ87" s="290"/>
      <c r="AR87" s="290"/>
      <c r="AS87" s="290"/>
      <c r="AT87" s="290"/>
      <c r="AU87" s="290"/>
      <c r="AV87" s="290"/>
      <c r="AW87" s="290"/>
      <c r="AX87" s="290"/>
      <c r="AY87" s="290"/>
      <c r="AZ87" s="290"/>
      <c r="BA87" s="290"/>
      <c r="BB87" s="290"/>
      <c r="BC87" s="290"/>
      <c r="BD87" s="290"/>
      <c r="BE87" s="290"/>
      <c r="BF87" s="290"/>
      <c r="BG87" s="290"/>
      <c r="BH87" s="290"/>
      <c r="BI87" s="290"/>
      <c r="BJ87" s="290"/>
      <c r="BK87" s="290"/>
      <c r="BL87" s="290"/>
      <c r="BM87" s="290"/>
      <c r="BN87" s="290"/>
      <c r="BO87" s="290"/>
      <c r="BP87" s="290"/>
      <c r="BQ87" s="290"/>
      <c r="BR87" s="290"/>
      <c r="BS87" s="290"/>
      <c r="BT87" s="290"/>
    </row>
    <row r="88" spans="1:72" ht="12.75" customHeight="1">
      <c r="A88" s="155" t="s">
        <v>229</v>
      </c>
      <c r="B88" s="4" t="s">
        <v>56</v>
      </c>
      <c r="C88" s="4" t="s">
        <v>88</v>
      </c>
      <c r="D88" s="342" t="s">
        <v>12</v>
      </c>
      <c r="E88" s="463">
        <f>+VLOOKUP(A88,'Summary List'!B:F,5,FALSE)</f>
        <v>24.84</v>
      </c>
      <c r="F88" s="96">
        <v>6</v>
      </c>
      <c r="G88" s="97" t="s">
        <v>113</v>
      </c>
      <c r="H88" s="98" t="s">
        <v>453</v>
      </c>
      <c r="I88" s="99">
        <f>(11*8.5*20)/1728</f>
        <v>1.0821759259259258</v>
      </c>
      <c r="J88" s="157" t="s">
        <v>117</v>
      </c>
      <c r="K88" s="758">
        <f t="shared" si="13"/>
        <v>149.04</v>
      </c>
      <c r="L88" s="759">
        <f t="shared" si="14"/>
        <v>205.67519999999996</v>
      </c>
      <c r="M88" s="674">
        <v>162</v>
      </c>
      <c r="N88" s="674">
        <v>226.9</v>
      </c>
      <c r="P88" s="290"/>
      <c r="Q88" s="290"/>
      <c r="R88" s="290"/>
      <c r="S88" s="290"/>
      <c r="T88" s="290"/>
      <c r="U88" s="290"/>
      <c r="V88" s="290"/>
      <c r="W88" s="290"/>
      <c r="X88" s="290"/>
      <c r="Y88" s="290"/>
      <c r="Z88" s="290"/>
      <c r="AA88" s="290"/>
      <c r="AB88" s="290"/>
      <c r="AC88" s="290"/>
      <c r="AD88" s="290"/>
      <c r="AE88" s="290"/>
      <c r="AF88" s="290"/>
      <c r="AG88" s="290"/>
      <c r="AH88" s="290"/>
      <c r="AI88" s="290"/>
      <c r="AJ88" s="290"/>
      <c r="AK88" s="290"/>
      <c r="AL88" s="290"/>
      <c r="AM88" s="290"/>
      <c r="AN88" s="290"/>
      <c r="AO88" s="290"/>
      <c r="AP88" s="290"/>
      <c r="AQ88" s="290"/>
      <c r="AR88" s="290"/>
      <c r="AS88" s="290"/>
      <c r="AT88" s="290"/>
      <c r="AU88" s="290"/>
      <c r="AV88" s="290"/>
      <c r="AW88" s="290"/>
      <c r="AX88" s="290"/>
      <c r="AY88" s="290"/>
      <c r="AZ88" s="290"/>
      <c r="BA88" s="290"/>
      <c r="BB88" s="290"/>
      <c r="BC88" s="290"/>
      <c r="BD88" s="290"/>
      <c r="BE88" s="290"/>
      <c r="BF88" s="290"/>
      <c r="BG88" s="290"/>
      <c r="BH88" s="290"/>
      <c r="BI88" s="290"/>
      <c r="BJ88" s="290"/>
      <c r="BK88" s="290"/>
      <c r="BL88" s="290"/>
      <c r="BM88" s="290"/>
      <c r="BN88" s="290"/>
      <c r="BO88" s="290"/>
      <c r="BP88" s="290"/>
      <c r="BQ88" s="290"/>
      <c r="BR88" s="290"/>
      <c r="BS88" s="290"/>
      <c r="BT88" s="290"/>
    </row>
    <row r="89" spans="1:72" ht="15" thickBot="1">
      <c r="A89" s="130"/>
      <c r="B89" s="51"/>
      <c r="C89" s="51"/>
      <c r="D89" s="77"/>
      <c r="E89" s="72"/>
      <c r="F89" s="51"/>
      <c r="G89" s="149"/>
      <c r="H89" s="149"/>
      <c r="I89" s="73"/>
      <c r="J89" s="117"/>
      <c r="K89" s="16"/>
      <c r="L89" s="16"/>
      <c r="M89" s="16"/>
      <c r="N89" s="16"/>
      <c r="P89" s="290"/>
      <c r="Q89" s="290"/>
      <c r="R89" s="290"/>
      <c r="S89" s="290"/>
      <c r="T89" s="290"/>
      <c r="U89" s="290"/>
      <c r="V89" s="290"/>
      <c r="W89" s="290"/>
      <c r="X89" s="290"/>
      <c r="Y89" s="290"/>
      <c r="Z89" s="290"/>
      <c r="AA89" s="290"/>
      <c r="AB89" s="290"/>
      <c r="AC89" s="290"/>
      <c r="AD89" s="290"/>
      <c r="AE89" s="290"/>
      <c r="AF89" s="290"/>
      <c r="AG89" s="290"/>
      <c r="AH89" s="290"/>
      <c r="AI89" s="290"/>
      <c r="AJ89" s="290"/>
      <c r="AK89" s="290"/>
      <c r="AL89" s="290"/>
      <c r="AM89" s="290"/>
      <c r="AN89" s="290"/>
      <c r="AO89" s="290"/>
      <c r="AP89" s="290"/>
      <c r="AQ89" s="290"/>
      <c r="AR89" s="290"/>
      <c r="AS89" s="290"/>
      <c r="AT89" s="290"/>
      <c r="AU89" s="290"/>
      <c r="AV89" s="290"/>
      <c r="AW89" s="290"/>
      <c r="AX89" s="290"/>
      <c r="AY89" s="290"/>
      <c r="AZ89" s="290"/>
      <c r="BA89" s="290"/>
      <c r="BB89" s="290"/>
      <c r="BC89" s="290"/>
      <c r="BD89" s="290"/>
      <c r="BE89" s="290"/>
      <c r="BF89" s="290"/>
      <c r="BG89" s="290"/>
      <c r="BH89" s="290"/>
      <c r="BI89" s="290"/>
      <c r="BJ89" s="290"/>
      <c r="BK89" s="290"/>
      <c r="BL89" s="290"/>
      <c r="BM89" s="290"/>
      <c r="BN89" s="290"/>
      <c r="BO89" s="290"/>
      <c r="BP89" s="290"/>
      <c r="BQ89" s="290"/>
      <c r="BR89" s="290"/>
      <c r="BS89" s="290"/>
      <c r="BT89" s="290"/>
    </row>
    <row r="90" spans="1:72" s="16" customFormat="1" ht="18" thickBot="1">
      <c r="A90" s="1142" t="s">
        <v>59</v>
      </c>
      <c r="B90" s="1143"/>
      <c r="C90" s="1143"/>
      <c r="D90" s="1143"/>
      <c r="E90" s="1143"/>
      <c r="F90" s="1143"/>
      <c r="G90" s="1143"/>
      <c r="H90" s="1143"/>
      <c r="I90" s="1143"/>
      <c r="J90" s="1144"/>
      <c r="O90" s="293"/>
      <c r="P90" s="293"/>
      <c r="Q90" s="293"/>
      <c r="R90" s="293"/>
      <c r="S90" s="293"/>
      <c r="T90" s="293"/>
      <c r="U90" s="293"/>
      <c r="V90" s="293"/>
      <c r="W90" s="293"/>
      <c r="X90" s="293"/>
      <c r="Y90" s="293"/>
      <c r="Z90" s="293"/>
      <c r="AA90" s="293"/>
      <c r="AB90" s="293"/>
      <c r="AC90" s="293"/>
      <c r="AD90" s="293"/>
      <c r="AE90" s="293"/>
      <c r="AF90" s="293"/>
      <c r="AG90" s="293"/>
      <c r="AH90" s="293"/>
      <c r="AI90" s="293"/>
      <c r="AJ90" s="293"/>
      <c r="AK90" s="293"/>
      <c r="AL90" s="293"/>
      <c r="AM90" s="293"/>
      <c r="AN90" s="293"/>
      <c r="AO90" s="293"/>
      <c r="AP90" s="293"/>
      <c r="AQ90" s="293"/>
      <c r="AR90" s="293"/>
      <c r="AS90" s="293"/>
      <c r="AT90" s="293"/>
      <c r="AU90" s="293"/>
      <c r="AV90" s="293"/>
      <c r="AW90" s="293"/>
      <c r="AX90" s="293"/>
      <c r="AY90" s="293"/>
      <c r="AZ90" s="293"/>
      <c r="BA90" s="293"/>
      <c r="BB90" s="293"/>
      <c r="BC90" s="293"/>
      <c r="BD90" s="293"/>
      <c r="BE90" s="293"/>
      <c r="BF90" s="293"/>
      <c r="BG90" s="293"/>
      <c r="BH90" s="293"/>
      <c r="BI90" s="293"/>
      <c r="BJ90" s="293"/>
      <c r="BK90" s="293"/>
      <c r="BL90" s="293"/>
      <c r="BM90" s="293"/>
      <c r="BN90" s="293"/>
      <c r="BO90" s="293"/>
      <c r="BP90" s="293"/>
      <c r="BQ90" s="293"/>
      <c r="BR90" s="293"/>
      <c r="BS90" s="293"/>
      <c r="BT90" s="293"/>
    </row>
    <row r="91" spans="1:72" ht="15" thickBot="1">
      <c r="A91" s="89" t="s">
        <v>1</v>
      </c>
      <c r="B91" s="89" t="s">
        <v>0</v>
      </c>
      <c r="C91" s="89" t="s">
        <v>48</v>
      </c>
      <c r="D91" s="89" t="s">
        <v>57</v>
      </c>
      <c r="E91" s="40" t="s">
        <v>16</v>
      </c>
      <c r="F91" s="90" t="s">
        <v>15</v>
      </c>
      <c r="G91" s="40" t="s">
        <v>17</v>
      </c>
      <c r="H91" s="42" t="s">
        <v>18</v>
      </c>
      <c r="I91" s="40" t="s">
        <v>31</v>
      </c>
      <c r="J91" s="90" t="s">
        <v>116</v>
      </c>
      <c r="K91" s="16"/>
      <c r="L91" s="16"/>
      <c r="M91" s="16"/>
      <c r="N91" s="16"/>
      <c r="P91" s="290"/>
      <c r="Q91" s="290"/>
      <c r="R91" s="290"/>
      <c r="S91" s="290"/>
      <c r="T91" s="290"/>
      <c r="U91" s="290"/>
      <c r="V91" s="290"/>
      <c r="W91" s="290"/>
      <c r="X91" s="290"/>
      <c r="Y91" s="290"/>
      <c r="Z91" s="290"/>
      <c r="AA91" s="290"/>
      <c r="AB91" s="290"/>
      <c r="AC91" s="290"/>
      <c r="AD91" s="290"/>
      <c r="AE91" s="290"/>
      <c r="AF91" s="290"/>
      <c r="AG91" s="290"/>
      <c r="AH91" s="290"/>
      <c r="AI91" s="290"/>
      <c r="AJ91" s="290"/>
      <c r="AK91" s="290"/>
      <c r="AL91" s="290"/>
      <c r="AM91" s="290"/>
      <c r="AN91" s="290"/>
      <c r="AO91" s="290"/>
      <c r="AP91" s="290"/>
      <c r="AQ91" s="290"/>
      <c r="AR91" s="290"/>
      <c r="AS91" s="290"/>
      <c r="AT91" s="290"/>
      <c r="AU91" s="290"/>
      <c r="AV91" s="290"/>
      <c r="AW91" s="290"/>
      <c r="AX91" s="290"/>
      <c r="AY91" s="290"/>
      <c r="AZ91" s="290"/>
      <c r="BA91" s="290"/>
      <c r="BB91" s="290"/>
      <c r="BC91" s="290"/>
      <c r="BD91" s="290"/>
      <c r="BE91" s="290"/>
      <c r="BF91" s="290"/>
      <c r="BG91" s="290"/>
      <c r="BH91" s="290"/>
      <c r="BI91" s="290"/>
      <c r="BJ91" s="290"/>
      <c r="BK91" s="290"/>
      <c r="BL91" s="290"/>
      <c r="BM91" s="290"/>
      <c r="BN91" s="290"/>
      <c r="BO91" s="290"/>
      <c r="BP91" s="290"/>
      <c r="BQ91" s="290"/>
      <c r="BR91" s="290"/>
      <c r="BS91" s="290"/>
      <c r="BT91" s="290"/>
    </row>
    <row r="92" spans="1:72">
      <c r="A92" s="153" t="s">
        <v>230</v>
      </c>
      <c r="B92" s="56" t="s">
        <v>64</v>
      </c>
      <c r="C92" s="56" t="s">
        <v>95</v>
      </c>
      <c r="D92" s="56" t="s">
        <v>268</v>
      </c>
      <c r="E92" s="463">
        <f>+VLOOKUP(A92,'Summary List'!B:F,5,FALSE)</f>
        <v>93.12</v>
      </c>
      <c r="F92" s="92">
        <v>2</v>
      </c>
      <c r="G92" s="93" t="s">
        <v>124</v>
      </c>
      <c r="H92" s="94" t="s">
        <v>459</v>
      </c>
      <c r="I92" s="95">
        <f>(18.5*15*12.25)/1728</f>
        <v>1.9672309027777777</v>
      </c>
      <c r="J92" s="355" t="s">
        <v>120</v>
      </c>
      <c r="K92" s="758">
        <f t="shared" ref="K92" si="15">E92*2</f>
        <v>186.24</v>
      </c>
      <c r="L92" s="758">
        <f t="shared" ref="L92:L97" si="16">K92*1.38</f>
        <v>257.01119999999997</v>
      </c>
      <c r="M92" s="674">
        <v>202.32</v>
      </c>
      <c r="N92" s="674">
        <v>283.25</v>
      </c>
      <c r="P92" s="290"/>
      <c r="Q92" s="290"/>
      <c r="R92" s="290"/>
      <c r="S92" s="290"/>
      <c r="T92" s="290"/>
      <c r="U92" s="290"/>
      <c r="V92" s="290"/>
      <c r="W92" s="290"/>
      <c r="X92" s="290"/>
      <c r="Y92" s="290"/>
      <c r="Z92" s="290"/>
      <c r="AA92" s="290"/>
      <c r="AB92" s="290"/>
      <c r="AC92" s="290"/>
      <c r="AD92" s="290"/>
      <c r="AE92" s="290"/>
      <c r="AF92" s="290"/>
      <c r="AG92" s="290"/>
      <c r="AH92" s="290"/>
      <c r="AI92" s="290"/>
      <c r="AJ92" s="290"/>
      <c r="AK92" s="290"/>
      <c r="AL92" s="290"/>
      <c r="AM92" s="290"/>
      <c r="AN92" s="290"/>
      <c r="AO92" s="290"/>
      <c r="AP92" s="290"/>
      <c r="AQ92" s="290"/>
      <c r="AR92" s="290"/>
      <c r="AS92" s="290"/>
      <c r="AT92" s="290"/>
      <c r="AU92" s="290"/>
      <c r="AV92" s="290"/>
      <c r="AW92" s="290"/>
      <c r="AX92" s="290"/>
      <c r="AY92" s="290"/>
      <c r="AZ92" s="290"/>
      <c r="BA92" s="290"/>
      <c r="BB92" s="290"/>
      <c r="BC92" s="290"/>
      <c r="BD92" s="290"/>
      <c r="BE92" s="290"/>
      <c r="BF92" s="290"/>
      <c r="BG92" s="290"/>
      <c r="BH92" s="290"/>
      <c r="BI92" s="290"/>
      <c r="BJ92" s="290"/>
      <c r="BK92" s="290"/>
      <c r="BL92" s="290"/>
      <c r="BM92" s="290"/>
      <c r="BN92" s="290"/>
      <c r="BO92" s="290"/>
      <c r="BP92" s="290"/>
      <c r="BQ92" s="290"/>
      <c r="BR92" s="290"/>
      <c r="BS92" s="290"/>
      <c r="BT92" s="290"/>
    </row>
    <row r="93" spans="1:72">
      <c r="A93" s="155" t="s">
        <v>231</v>
      </c>
      <c r="B93" s="4" t="s">
        <v>65</v>
      </c>
      <c r="C93" s="4" t="s">
        <v>96</v>
      </c>
      <c r="D93" s="4" t="s">
        <v>268</v>
      </c>
      <c r="E93" s="463">
        <f>+VLOOKUP(A93,'Summary List'!B:F,5,FALSE)</f>
        <v>99.36</v>
      </c>
      <c r="F93" s="96">
        <v>2</v>
      </c>
      <c r="G93" s="97" t="s">
        <v>124</v>
      </c>
      <c r="H93" s="98" t="s">
        <v>471</v>
      </c>
      <c r="I93" s="99">
        <f>(18.5*15*12.25)/1728</f>
        <v>1.9672309027777777</v>
      </c>
      <c r="J93" s="157" t="s">
        <v>120</v>
      </c>
      <c r="K93" s="758">
        <f t="shared" ref="K93:K97" si="17">E93*2</f>
        <v>198.72</v>
      </c>
      <c r="L93" s="758">
        <f t="shared" si="16"/>
        <v>274.23359999999997</v>
      </c>
      <c r="M93" s="674">
        <v>216</v>
      </c>
      <c r="N93" s="674">
        <v>302.39999999999998</v>
      </c>
      <c r="P93" s="290"/>
      <c r="Q93" s="290"/>
      <c r="R93" s="290"/>
      <c r="S93" s="290"/>
      <c r="T93" s="290"/>
      <c r="U93" s="290"/>
      <c r="V93" s="290"/>
      <c r="W93" s="290"/>
      <c r="X93" s="290"/>
      <c r="Y93" s="290"/>
      <c r="Z93" s="290"/>
      <c r="AA93" s="290"/>
      <c r="AB93" s="290"/>
      <c r="AC93" s="290"/>
      <c r="AD93" s="290"/>
      <c r="AE93" s="290"/>
      <c r="AF93" s="290"/>
      <c r="AG93" s="290"/>
      <c r="AH93" s="290"/>
      <c r="AI93" s="290"/>
      <c r="AJ93" s="290"/>
      <c r="AK93" s="290"/>
      <c r="AL93" s="290"/>
      <c r="AM93" s="290"/>
      <c r="AN93" s="290"/>
      <c r="AO93" s="290"/>
      <c r="AP93" s="290"/>
      <c r="AQ93" s="290"/>
      <c r="AR93" s="290"/>
      <c r="AS93" s="290"/>
      <c r="AT93" s="290"/>
      <c r="AU93" s="290"/>
      <c r="AV93" s="290"/>
      <c r="AW93" s="290"/>
      <c r="AX93" s="290"/>
      <c r="AY93" s="290"/>
      <c r="AZ93" s="290"/>
      <c r="BA93" s="290"/>
      <c r="BB93" s="290"/>
      <c r="BC93" s="290"/>
      <c r="BD93" s="290"/>
      <c r="BE93" s="290"/>
      <c r="BF93" s="290"/>
      <c r="BG93" s="290"/>
      <c r="BH93" s="290"/>
      <c r="BI93" s="290"/>
      <c r="BJ93" s="290"/>
      <c r="BK93" s="290"/>
      <c r="BL93" s="290"/>
      <c r="BM93" s="290"/>
      <c r="BN93" s="290"/>
      <c r="BO93" s="290"/>
      <c r="BP93" s="290"/>
      <c r="BQ93" s="290"/>
      <c r="BR93" s="290"/>
      <c r="BS93" s="290"/>
      <c r="BT93" s="290"/>
    </row>
    <row r="94" spans="1:72">
      <c r="A94" s="155" t="s">
        <v>232</v>
      </c>
      <c r="B94" s="4" t="s">
        <v>55</v>
      </c>
      <c r="C94" s="4" t="s">
        <v>97</v>
      </c>
      <c r="D94" s="4" t="s">
        <v>268</v>
      </c>
      <c r="E94" s="463">
        <f>+VLOOKUP(A94,'Summary List'!B:F,5,FALSE)</f>
        <v>102.36</v>
      </c>
      <c r="F94" s="96">
        <v>2</v>
      </c>
      <c r="G94" s="97" t="s">
        <v>125</v>
      </c>
      <c r="H94" s="98" t="s">
        <v>460</v>
      </c>
      <c r="I94" s="99">
        <f>(18.5*16*14.5)/1728</f>
        <v>2.4837962962962963</v>
      </c>
      <c r="J94" s="157" t="s">
        <v>121</v>
      </c>
      <c r="K94" s="758">
        <f t="shared" si="17"/>
        <v>204.72</v>
      </c>
      <c r="L94" s="758">
        <f t="shared" si="16"/>
        <v>282.5136</v>
      </c>
      <c r="M94" s="674">
        <v>222.48</v>
      </c>
      <c r="N94" s="674">
        <v>311.47000000000003</v>
      </c>
      <c r="P94" s="290"/>
      <c r="Q94" s="290"/>
      <c r="R94" s="290"/>
      <c r="S94" s="290"/>
      <c r="T94" s="290"/>
      <c r="U94" s="290"/>
      <c r="V94" s="290"/>
      <c r="W94" s="290"/>
      <c r="X94" s="290"/>
      <c r="Y94" s="290"/>
      <c r="Z94" s="290"/>
      <c r="AA94" s="290"/>
      <c r="AB94" s="290"/>
      <c r="AC94" s="290"/>
      <c r="AD94" s="290"/>
      <c r="AE94" s="290"/>
      <c r="AF94" s="290"/>
      <c r="AG94" s="290"/>
      <c r="AH94" s="290"/>
      <c r="AI94" s="290"/>
      <c r="AJ94" s="290"/>
      <c r="AK94" s="290"/>
      <c r="AL94" s="290"/>
      <c r="AM94" s="290"/>
      <c r="AN94" s="290"/>
      <c r="AO94" s="290"/>
      <c r="AP94" s="290"/>
      <c r="AQ94" s="290"/>
      <c r="AR94" s="290"/>
      <c r="AS94" s="290"/>
      <c r="AT94" s="290"/>
      <c r="AU94" s="290"/>
      <c r="AV94" s="290"/>
      <c r="AW94" s="290"/>
      <c r="AX94" s="290"/>
      <c r="AY94" s="290"/>
      <c r="AZ94" s="290"/>
      <c r="BA94" s="290"/>
      <c r="BB94" s="290"/>
      <c r="BC94" s="290"/>
      <c r="BD94" s="290"/>
      <c r="BE94" s="290"/>
      <c r="BF94" s="290"/>
      <c r="BG94" s="290"/>
      <c r="BH94" s="290"/>
      <c r="BI94" s="290"/>
      <c r="BJ94" s="290"/>
      <c r="BK94" s="290"/>
      <c r="BL94" s="290"/>
      <c r="BM94" s="290"/>
      <c r="BN94" s="290"/>
      <c r="BO94" s="290"/>
      <c r="BP94" s="290"/>
      <c r="BQ94" s="290"/>
      <c r="BR94" s="290"/>
      <c r="BS94" s="290"/>
      <c r="BT94" s="290"/>
    </row>
    <row r="95" spans="1:72">
      <c r="A95" s="155" t="s">
        <v>233</v>
      </c>
      <c r="B95" s="4" t="s">
        <v>67</v>
      </c>
      <c r="C95" s="4" t="s">
        <v>98</v>
      </c>
      <c r="D95" s="4" t="s">
        <v>268</v>
      </c>
      <c r="E95" s="463">
        <f>+VLOOKUP(A95,'Summary List'!B:F,5,FALSE)</f>
        <v>107.04</v>
      </c>
      <c r="F95" s="96">
        <v>2</v>
      </c>
      <c r="G95" s="97" t="s">
        <v>125</v>
      </c>
      <c r="H95" s="98" t="s">
        <v>461</v>
      </c>
      <c r="I95" s="99">
        <f>(18.5*16*14.5)/1728</f>
        <v>2.4837962962962963</v>
      </c>
      <c r="J95" s="157" t="s">
        <v>121</v>
      </c>
      <c r="K95" s="758">
        <f t="shared" si="17"/>
        <v>214.08</v>
      </c>
      <c r="L95" s="758">
        <f t="shared" si="16"/>
        <v>295.43040000000002</v>
      </c>
      <c r="M95" s="674">
        <v>232.8</v>
      </c>
      <c r="N95" s="674">
        <v>325.92</v>
      </c>
      <c r="O95" s="253"/>
    </row>
    <row r="96" spans="1:72">
      <c r="A96" s="155" t="s">
        <v>234</v>
      </c>
      <c r="B96" s="4" t="s">
        <v>56</v>
      </c>
      <c r="C96" s="4" t="s">
        <v>100</v>
      </c>
      <c r="D96" s="4" t="s">
        <v>268</v>
      </c>
      <c r="E96" s="463">
        <f>+VLOOKUP(A96,'Summary List'!B:F,5,FALSE)</f>
        <v>123.72</v>
      </c>
      <c r="F96" s="96">
        <v>2</v>
      </c>
      <c r="G96" s="97" t="s">
        <v>34</v>
      </c>
      <c r="H96" s="98" t="s">
        <v>463</v>
      </c>
      <c r="I96" s="99">
        <f>(18.5*16*15.5)/1728</f>
        <v>2.6550925925925926</v>
      </c>
      <c r="J96" s="157" t="s">
        <v>121</v>
      </c>
      <c r="K96" s="758">
        <f t="shared" si="17"/>
        <v>247.44</v>
      </c>
      <c r="L96" s="758">
        <f t="shared" si="16"/>
        <v>341.46719999999999</v>
      </c>
      <c r="M96" s="674">
        <v>269.04000000000002</v>
      </c>
      <c r="N96" s="674">
        <v>376.66</v>
      </c>
    </row>
    <row r="97" spans="1:14">
      <c r="A97" s="356" t="s">
        <v>235</v>
      </c>
      <c r="B97" s="4" t="s">
        <v>69</v>
      </c>
      <c r="C97" s="4" t="s">
        <v>101</v>
      </c>
      <c r="D97" s="4" t="s">
        <v>268</v>
      </c>
      <c r="E97" s="463">
        <f>+VLOOKUP(A97,'Summary List'!B:F,5,FALSE)</f>
        <v>129.36000000000001</v>
      </c>
      <c r="F97" s="96">
        <v>2</v>
      </c>
      <c r="G97" s="97" t="s">
        <v>34</v>
      </c>
      <c r="H97" s="98" t="s">
        <v>464</v>
      </c>
      <c r="I97" s="99">
        <f>(18.5*16*15.5)/1728</f>
        <v>2.6550925925925926</v>
      </c>
      <c r="J97" s="157" t="s">
        <v>121</v>
      </c>
      <c r="K97" s="758">
        <f t="shared" si="17"/>
        <v>258.72000000000003</v>
      </c>
      <c r="L97" s="758">
        <f t="shared" si="16"/>
        <v>357.03360000000004</v>
      </c>
      <c r="M97" s="674">
        <v>281.27999999999997</v>
      </c>
      <c r="N97" s="674">
        <v>393.9</v>
      </c>
    </row>
    <row r="98" spans="1:14" ht="15" thickBot="1">
      <c r="A98" s="130"/>
      <c r="B98" s="51"/>
      <c r="C98" s="51"/>
      <c r="D98" s="51"/>
      <c r="E98" s="72"/>
      <c r="F98" s="51"/>
      <c r="G98" s="149"/>
      <c r="H98" s="149"/>
      <c r="I98" s="73"/>
      <c r="J98" s="117"/>
      <c r="K98" s="16"/>
      <c r="L98" s="16"/>
      <c r="M98" s="16"/>
      <c r="N98" s="16"/>
    </row>
    <row r="99" spans="1:14" ht="18" thickBot="1">
      <c r="A99" s="1056" t="s">
        <v>218</v>
      </c>
      <c r="B99" s="959"/>
      <c r="C99" s="959"/>
      <c r="D99" s="959"/>
      <c r="E99" s="959"/>
      <c r="F99" s="959"/>
      <c r="G99" s="959"/>
      <c r="H99" s="959"/>
      <c r="I99" s="959"/>
      <c r="J99" s="1057"/>
      <c r="K99" s="16"/>
      <c r="L99" s="16"/>
      <c r="M99" s="16"/>
      <c r="N99" s="16"/>
    </row>
    <row r="100" spans="1:14" ht="15" thickBot="1">
      <c r="A100" s="40" t="s">
        <v>1</v>
      </c>
      <c r="B100" s="89" t="s">
        <v>0</v>
      </c>
      <c r="C100" s="40" t="s">
        <v>48</v>
      </c>
      <c r="D100" s="23" t="s">
        <v>81</v>
      </c>
      <c r="E100" s="22" t="s">
        <v>16</v>
      </c>
      <c r="F100" s="39" t="s">
        <v>15</v>
      </c>
      <c r="G100" s="42" t="s">
        <v>17</v>
      </c>
      <c r="H100" s="40" t="s">
        <v>18</v>
      </c>
      <c r="I100" s="40" t="s">
        <v>31</v>
      </c>
      <c r="J100" s="90" t="s">
        <v>116</v>
      </c>
      <c r="K100" s="16"/>
      <c r="L100" s="16"/>
      <c r="M100" s="16"/>
      <c r="N100" s="16"/>
    </row>
    <row r="101" spans="1:14">
      <c r="A101" s="165" t="s">
        <v>236</v>
      </c>
      <c r="B101" s="56" t="s">
        <v>64</v>
      </c>
      <c r="C101" s="56" t="s">
        <v>108</v>
      </c>
      <c r="D101" s="56" t="s">
        <v>83</v>
      </c>
      <c r="E101" s="463">
        <f>+VLOOKUP(A101,'Summary List'!B:F,5,FALSE)</f>
        <v>90.48</v>
      </c>
      <c r="F101" s="92">
        <v>2</v>
      </c>
      <c r="G101" s="93" t="s">
        <v>125</v>
      </c>
      <c r="H101" s="94" t="s">
        <v>472</v>
      </c>
      <c r="I101" s="95">
        <f>(18.5*16*14.5)/1728</f>
        <v>2.4837962962962963</v>
      </c>
      <c r="J101" s="355" t="s">
        <v>121</v>
      </c>
      <c r="K101" s="758">
        <f t="shared" ref="K101" si="18">E101*2</f>
        <v>180.96</v>
      </c>
      <c r="L101" s="758">
        <f t="shared" ref="L101:L106" si="19">K101*1.38</f>
        <v>249.72479999999999</v>
      </c>
      <c r="M101" s="674">
        <v>196.8</v>
      </c>
      <c r="N101" s="674">
        <v>275.52</v>
      </c>
    </row>
    <row r="102" spans="1:14">
      <c r="A102" s="155" t="s">
        <v>237</v>
      </c>
      <c r="B102" s="4" t="s">
        <v>55</v>
      </c>
      <c r="C102" s="4" t="s">
        <v>109</v>
      </c>
      <c r="D102" s="4" t="s">
        <v>83</v>
      </c>
      <c r="E102" s="463">
        <f>+VLOOKUP(A102,'Summary List'!B:F,5,FALSE)</f>
        <v>100.08</v>
      </c>
      <c r="F102" s="96">
        <v>2</v>
      </c>
      <c r="G102" s="97" t="s">
        <v>125</v>
      </c>
      <c r="H102" s="98" t="s">
        <v>473</v>
      </c>
      <c r="I102" s="99">
        <f>(18.5*16*14.5)/1728</f>
        <v>2.4837962962962963</v>
      </c>
      <c r="J102" s="157" t="s">
        <v>121</v>
      </c>
      <c r="K102" s="758">
        <f t="shared" ref="K102:K106" si="20">E102*2</f>
        <v>200.16</v>
      </c>
      <c r="L102" s="758">
        <f t="shared" si="19"/>
        <v>276.2208</v>
      </c>
      <c r="M102" s="674">
        <v>217.44</v>
      </c>
      <c r="N102" s="674">
        <v>304.42</v>
      </c>
    </row>
    <row r="103" spans="1:14">
      <c r="A103" s="155" t="s">
        <v>238</v>
      </c>
      <c r="B103" s="4" t="s">
        <v>56</v>
      </c>
      <c r="C103" s="4" t="s">
        <v>110</v>
      </c>
      <c r="D103" s="4" t="s">
        <v>83</v>
      </c>
      <c r="E103" s="463">
        <f>+VLOOKUP(A103,'Summary List'!B:F,5,FALSE)</f>
        <v>119.76</v>
      </c>
      <c r="F103" s="96">
        <v>2</v>
      </c>
      <c r="G103" s="97" t="s">
        <v>126</v>
      </c>
      <c r="H103" s="98" t="s">
        <v>461</v>
      </c>
      <c r="I103" s="99">
        <f>(18.5*16*18)/1728</f>
        <v>3.0833333333333335</v>
      </c>
      <c r="J103" s="157" t="s">
        <v>121</v>
      </c>
      <c r="K103" s="758">
        <f t="shared" si="20"/>
        <v>239.52</v>
      </c>
      <c r="L103" s="758">
        <f t="shared" si="19"/>
        <v>330.5376</v>
      </c>
      <c r="M103" s="674">
        <v>260.39999999999998</v>
      </c>
      <c r="N103" s="674">
        <v>364.56</v>
      </c>
    </row>
    <row r="104" spans="1:14">
      <c r="A104" s="155" t="s">
        <v>239</v>
      </c>
      <c r="B104" s="4" t="s">
        <v>64</v>
      </c>
      <c r="C104" s="4" t="s">
        <v>108</v>
      </c>
      <c r="D104" s="4" t="s">
        <v>84</v>
      </c>
      <c r="E104" s="463">
        <f>+VLOOKUP(A104,'Summary List'!B:F,5,FALSE)</f>
        <v>96.96</v>
      </c>
      <c r="F104" s="96">
        <v>2</v>
      </c>
      <c r="G104" s="97" t="s">
        <v>125</v>
      </c>
      <c r="H104" s="98" t="s">
        <v>470</v>
      </c>
      <c r="I104" s="99">
        <f>(18.5*16*14.5)/1728</f>
        <v>2.4837962962962963</v>
      </c>
      <c r="J104" s="157" t="s">
        <v>121</v>
      </c>
      <c r="K104" s="758">
        <f t="shared" si="20"/>
        <v>193.92</v>
      </c>
      <c r="L104" s="758">
        <f t="shared" si="19"/>
        <v>267.60959999999994</v>
      </c>
      <c r="M104" s="674">
        <v>210.72</v>
      </c>
      <c r="N104" s="674">
        <v>295.01</v>
      </c>
    </row>
    <row r="105" spans="1:14">
      <c r="A105" s="155" t="s">
        <v>240</v>
      </c>
      <c r="B105" s="4" t="s">
        <v>55</v>
      </c>
      <c r="C105" s="4" t="s">
        <v>109</v>
      </c>
      <c r="D105" s="4" t="s">
        <v>84</v>
      </c>
      <c r="E105" s="463">
        <f>+VLOOKUP(A105,'Summary List'!B:F,5,FALSE)</f>
        <v>108.36</v>
      </c>
      <c r="F105" s="96">
        <v>2</v>
      </c>
      <c r="G105" s="97" t="s">
        <v>34</v>
      </c>
      <c r="H105" s="98" t="s">
        <v>471</v>
      </c>
      <c r="I105" s="99">
        <f>(18.5*16*15.5)/1728</f>
        <v>2.6550925925925926</v>
      </c>
      <c r="J105" s="157" t="s">
        <v>121</v>
      </c>
      <c r="K105" s="758">
        <f t="shared" si="20"/>
        <v>216.72</v>
      </c>
      <c r="L105" s="758">
        <f t="shared" si="19"/>
        <v>299.0736</v>
      </c>
      <c r="M105" s="674">
        <v>235.44</v>
      </c>
      <c r="N105" s="674">
        <v>329.62</v>
      </c>
    </row>
    <row r="106" spans="1:14">
      <c r="A106" s="155" t="s">
        <v>241</v>
      </c>
      <c r="B106" s="4" t="s">
        <v>56</v>
      </c>
      <c r="C106" s="4" t="s">
        <v>110</v>
      </c>
      <c r="D106" s="4" t="s">
        <v>84</v>
      </c>
      <c r="E106" s="463">
        <f>+VLOOKUP(A106,'Summary List'!B:F,5,FALSE)</f>
        <v>128.76</v>
      </c>
      <c r="F106" s="96">
        <v>2</v>
      </c>
      <c r="G106" s="97" t="s">
        <v>126</v>
      </c>
      <c r="H106" s="98" t="s">
        <v>475</v>
      </c>
      <c r="I106" s="99">
        <f>(18.5*16*18)/1728</f>
        <v>3.0833333333333335</v>
      </c>
      <c r="J106" s="157" t="s">
        <v>121</v>
      </c>
      <c r="K106" s="758">
        <f t="shared" si="20"/>
        <v>257.52</v>
      </c>
      <c r="L106" s="758">
        <f t="shared" si="19"/>
        <v>355.37759999999997</v>
      </c>
      <c r="M106" s="674">
        <v>279.83999999999997</v>
      </c>
      <c r="N106" s="674">
        <v>391.79</v>
      </c>
    </row>
    <row r="107" spans="1:14" ht="17.5">
      <c r="A107" s="1058" t="s">
        <v>47</v>
      </c>
      <c r="B107" s="1059"/>
      <c r="C107" s="1059"/>
      <c r="D107" s="1059"/>
      <c r="E107" s="1059"/>
      <c r="F107" s="1059"/>
      <c r="G107" s="1059"/>
      <c r="H107" s="1059"/>
      <c r="I107" s="1059"/>
      <c r="J107" s="1060"/>
      <c r="K107" s="16"/>
      <c r="L107" s="16"/>
      <c r="M107" s="16"/>
      <c r="N107" s="16"/>
    </row>
    <row r="108" spans="1:14" ht="18.75" customHeight="1" thickBot="1">
      <c r="A108" s="1061" t="s">
        <v>627</v>
      </c>
      <c r="B108" s="1062"/>
      <c r="C108" s="1062"/>
      <c r="D108" s="1062"/>
      <c r="E108" s="1062"/>
      <c r="F108" s="1062"/>
      <c r="G108" s="1062"/>
      <c r="H108" s="1062"/>
      <c r="I108" s="1062"/>
      <c r="J108" s="1063"/>
      <c r="K108" s="16"/>
      <c r="L108" s="16"/>
      <c r="M108" s="16"/>
      <c r="N108" s="16"/>
    </row>
    <row r="109" spans="1:14" ht="22.5" customHeight="1">
      <c r="A109" s="1121" t="s">
        <v>733</v>
      </c>
      <c r="B109" s="962"/>
      <c r="C109" s="962"/>
      <c r="D109" s="962"/>
      <c r="E109" s="962"/>
      <c r="F109" s="962"/>
      <c r="G109" s="962"/>
      <c r="H109" s="962"/>
      <c r="I109" s="962"/>
      <c r="J109" s="1122"/>
      <c r="K109" s="16"/>
      <c r="L109" s="16"/>
      <c r="M109" s="16"/>
      <c r="N109" s="16"/>
    </row>
    <row r="110" spans="1:14" ht="21">
      <c r="A110" s="1082" t="s">
        <v>734</v>
      </c>
      <c r="B110" s="950"/>
      <c r="C110" s="950"/>
      <c r="D110" s="950"/>
      <c r="E110" s="950"/>
      <c r="F110" s="950"/>
      <c r="G110" s="950"/>
      <c r="H110" s="950"/>
      <c r="I110" s="950"/>
      <c r="J110" s="1083"/>
      <c r="K110" s="16"/>
      <c r="L110" s="16"/>
      <c r="M110" s="16"/>
      <c r="N110" s="16"/>
    </row>
    <row r="111" spans="1:14" ht="18" customHeight="1">
      <c r="A111" s="1082" t="s">
        <v>735</v>
      </c>
      <c r="B111" s="950"/>
      <c r="C111" s="950"/>
      <c r="D111" s="950"/>
      <c r="E111" s="950"/>
      <c r="F111" s="950"/>
      <c r="G111" s="950"/>
      <c r="H111" s="950"/>
      <c r="I111" s="950"/>
      <c r="J111" s="1083"/>
      <c r="K111" s="16"/>
      <c r="L111" s="16"/>
      <c r="M111" s="16"/>
      <c r="N111" s="16"/>
    </row>
    <row r="112" spans="1:14" ht="18" customHeight="1">
      <c r="A112" s="1082" t="s">
        <v>736</v>
      </c>
      <c r="B112" s="950"/>
      <c r="C112" s="950"/>
      <c r="D112" s="950"/>
      <c r="E112" s="950"/>
      <c r="F112" s="950"/>
      <c r="G112" s="950"/>
      <c r="H112" s="950"/>
      <c r="I112" s="950"/>
      <c r="J112" s="1083"/>
      <c r="K112" s="16"/>
      <c r="L112" s="16"/>
      <c r="M112" s="16"/>
      <c r="N112" s="16"/>
    </row>
    <row r="113" spans="1:15" ht="18" customHeight="1" thickBot="1">
      <c r="A113" s="1084" t="s">
        <v>127</v>
      </c>
      <c r="B113" s="1085"/>
      <c r="C113" s="1085"/>
      <c r="D113" s="1085"/>
      <c r="E113" s="1085"/>
      <c r="F113" s="1085"/>
      <c r="G113" s="1085"/>
      <c r="H113" s="1085"/>
      <c r="I113" s="1085"/>
      <c r="J113" s="1086"/>
      <c r="K113" s="16"/>
      <c r="L113" s="16"/>
      <c r="M113" s="16"/>
      <c r="N113" s="16"/>
    </row>
    <row r="114" spans="1:15" ht="21" customHeight="1">
      <c r="A114" s="1041" t="s">
        <v>689</v>
      </c>
      <c r="B114" s="1042"/>
      <c r="C114" s="1042"/>
      <c r="D114" s="1042"/>
      <c r="E114" s="1042"/>
      <c r="F114" s="1042"/>
      <c r="G114" s="1042"/>
      <c r="H114" s="1042"/>
      <c r="I114" s="1042"/>
      <c r="J114" s="1043"/>
      <c r="K114" s="16"/>
      <c r="L114" s="16"/>
      <c r="M114" s="16"/>
      <c r="N114" s="16"/>
    </row>
    <row r="115" spans="1:15" ht="23.5">
      <c r="A115" s="1017" t="s">
        <v>676</v>
      </c>
      <c r="B115" s="1018"/>
      <c r="C115" s="1018"/>
      <c r="D115" s="1018"/>
      <c r="E115" s="1018"/>
      <c r="F115" s="1018"/>
      <c r="G115" s="1018"/>
      <c r="H115" s="1018"/>
      <c r="I115" s="1018"/>
      <c r="J115" s="1019"/>
      <c r="K115" s="16"/>
      <c r="L115" s="16"/>
      <c r="M115" s="16"/>
      <c r="N115" s="16"/>
    </row>
    <row r="116" spans="1:15" ht="21">
      <c r="A116" s="1008" t="s">
        <v>654</v>
      </c>
      <c r="B116" s="953"/>
      <c r="C116" s="953"/>
      <c r="D116" s="953"/>
      <c r="E116" s="953"/>
      <c r="F116" s="953"/>
      <c r="G116" s="953"/>
      <c r="H116" s="953"/>
      <c r="I116" s="953"/>
      <c r="J116" s="1009"/>
      <c r="K116" s="16"/>
      <c r="L116" s="16"/>
      <c r="M116" s="16"/>
      <c r="N116" s="16"/>
    </row>
    <row r="117" spans="1:15" ht="21">
      <c r="A117" s="1008" t="s">
        <v>655</v>
      </c>
      <c r="B117" s="1010"/>
      <c r="C117" s="1010"/>
      <c r="D117" s="1010"/>
      <c r="E117" s="1010"/>
      <c r="F117" s="1010"/>
      <c r="G117" s="1010"/>
      <c r="H117" s="1010"/>
      <c r="I117" s="1010"/>
      <c r="J117" s="1011"/>
      <c r="K117" s="16"/>
      <c r="L117" s="16"/>
      <c r="M117" s="16"/>
      <c r="N117" s="16"/>
    </row>
    <row r="118" spans="1:15" ht="21">
      <c r="A118" s="1004" t="s">
        <v>656</v>
      </c>
      <c r="B118" s="994"/>
      <c r="C118" s="994"/>
      <c r="D118" s="994"/>
      <c r="E118" s="994"/>
      <c r="F118" s="994"/>
      <c r="G118" s="994"/>
      <c r="H118" s="994"/>
      <c r="I118" s="994"/>
      <c r="J118" s="1005"/>
      <c r="K118" s="16"/>
      <c r="L118" s="16"/>
      <c r="M118" s="16"/>
      <c r="N118" s="16"/>
      <c r="O118" s="298"/>
    </row>
    <row r="119" spans="1:15" ht="24" customHeight="1">
      <c r="A119" s="1012" t="s">
        <v>657</v>
      </c>
      <c r="B119" s="997"/>
      <c r="C119" s="997"/>
      <c r="D119" s="997"/>
      <c r="E119" s="997"/>
      <c r="F119" s="997"/>
      <c r="G119" s="997"/>
      <c r="H119" s="997"/>
      <c r="I119" s="997"/>
      <c r="J119" s="1013"/>
      <c r="K119" s="290"/>
      <c r="L119" s="290"/>
      <c r="M119" s="290"/>
      <c r="N119" s="290"/>
    </row>
    <row r="120" spans="1:15" ht="21" customHeight="1">
      <c r="A120" s="1004" t="s">
        <v>658</v>
      </c>
      <c r="B120" s="994"/>
      <c r="C120" s="994"/>
      <c r="D120" s="994"/>
      <c r="E120" s="994"/>
      <c r="F120" s="994"/>
      <c r="G120" s="994"/>
      <c r="H120" s="994"/>
      <c r="I120" s="994"/>
      <c r="J120" s="1005"/>
      <c r="K120" s="290"/>
      <c r="L120" s="290"/>
      <c r="M120" s="290"/>
      <c r="N120" s="290"/>
    </row>
    <row r="121" spans="1:15" ht="19.5" customHeight="1">
      <c r="A121" s="1004"/>
      <c r="B121" s="994"/>
      <c r="C121" s="994"/>
      <c r="D121" s="994"/>
      <c r="E121" s="994"/>
      <c r="F121" s="994"/>
      <c r="G121" s="994"/>
      <c r="H121" s="994"/>
      <c r="I121" s="994"/>
      <c r="J121" s="1005"/>
      <c r="K121" s="290"/>
      <c r="L121" s="290"/>
      <c r="M121" s="290"/>
      <c r="N121" s="290"/>
    </row>
    <row r="122" spans="1:15" ht="23.5">
      <c r="A122" s="1017" t="s">
        <v>677</v>
      </c>
      <c r="B122" s="1018"/>
      <c r="C122" s="1018"/>
      <c r="D122" s="1018"/>
      <c r="E122" s="1018"/>
      <c r="F122" s="1018"/>
      <c r="G122" s="1018"/>
      <c r="H122" s="1018"/>
      <c r="I122" s="1018"/>
      <c r="J122" s="1019"/>
    </row>
    <row r="123" spans="1:15">
      <c r="A123" s="1073" t="s">
        <v>857</v>
      </c>
      <c r="B123" s="1074"/>
      <c r="C123" s="1074"/>
      <c r="D123" s="1074"/>
      <c r="E123" s="1074"/>
      <c r="F123" s="1074"/>
      <c r="G123" s="1074"/>
      <c r="H123" s="1074"/>
      <c r="I123" s="1074"/>
      <c r="J123" s="1075"/>
    </row>
    <row r="124" spans="1:15">
      <c r="A124" s="1006"/>
      <c r="B124" s="987"/>
      <c r="C124" s="987"/>
      <c r="D124" s="987"/>
      <c r="E124" s="987"/>
      <c r="F124" s="987"/>
      <c r="G124" s="987"/>
      <c r="H124" s="987"/>
      <c r="I124" s="987"/>
      <c r="J124" s="1007"/>
    </row>
    <row r="125" spans="1:15">
      <c r="A125" s="1006"/>
      <c r="B125" s="987"/>
      <c r="C125" s="987"/>
      <c r="D125" s="987"/>
      <c r="E125" s="987"/>
      <c r="F125" s="987"/>
      <c r="G125" s="987"/>
      <c r="H125" s="987"/>
      <c r="I125" s="987"/>
      <c r="J125" s="1007"/>
    </row>
    <row r="126" spans="1:15" ht="30.75" customHeight="1">
      <c r="A126" s="1006"/>
      <c r="B126" s="987"/>
      <c r="C126" s="987"/>
      <c r="D126" s="987"/>
      <c r="E126" s="987"/>
      <c r="F126" s="987"/>
      <c r="G126" s="987"/>
      <c r="H126" s="987"/>
      <c r="I126" s="987"/>
      <c r="J126" s="1007"/>
    </row>
    <row r="127" spans="1:15">
      <c r="A127" s="1008" t="s">
        <v>678</v>
      </c>
      <c r="B127" s="953"/>
      <c r="C127" s="953"/>
      <c r="D127" s="953"/>
      <c r="E127" s="953"/>
      <c r="F127" s="953"/>
      <c r="G127" s="953"/>
      <c r="H127" s="953"/>
      <c r="I127" s="953"/>
      <c r="J127" s="1009"/>
    </row>
    <row r="128" spans="1:15">
      <c r="A128" s="1008"/>
      <c r="B128" s="953"/>
      <c r="C128" s="953"/>
      <c r="D128" s="953"/>
      <c r="E128" s="953"/>
      <c r="F128" s="953"/>
      <c r="G128" s="953"/>
      <c r="H128" s="953"/>
      <c r="I128" s="953"/>
      <c r="J128" s="1009"/>
    </row>
    <row r="129" spans="1:10">
      <c r="A129" s="1008"/>
      <c r="B129" s="953"/>
      <c r="C129" s="953"/>
      <c r="D129" s="953"/>
      <c r="E129" s="953"/>
      <c r="F129" s="953"/>
      <c r="G129" s="953"/>
      <c r="H129" s="953"/>
      <c r="I129" s="953"/>
      <c r="J129" s="1009"/>
    </row>
    <row r="130" spans="1:10" ht="15" thickBot="1">
      <c r="A130" s="1020" t="s">
        <v>632</v>
      </c>
      <c r="B130" s="1021"/>
      <c r="C130" s="1021"/>
      <c r="D130" s="1021"/>
      <c r="E130" s="1021"/>
      <c r="F130" s="1021"/>
      <c r="G130" s="1021"/>
      <c r="H130" s="1021"/>
      <c r="I130" s="1021"/>
      <c r="J130" s="1022"/>
    </row>
  </sheetData>
  <mergeCells count="54">
    <mergeCell ref="A127:J129"/>
    <mergeCell ref="A130:J130"/>
    <mergeCell ref="A118:J118"/>
    <mergeCell ref="A119:J119"/>
    <mergeCell ref="A120:J121"/>
    <mergeCell ref="A122:J122"/>
    <mergeCell ref="A123:J126"/>
    <mergeCell ref="A117:J117"/>
    <mergeCell ref="A107:J107"/>
    <mergeCell ref="A115:J115"/>
    <mergeCell ref="A116:J116"/>
    <mergeCell ref="A109:J109"/>
    <mergeCell ref="A110:J110"/>
    <mergeCell ref="A111:J111"/>
    <mergeCell ref="A112:J112"/>
    <mergeCell ref="A113:J113"/>
    <mergeCell ref="A114:J114"/>
    <mergeCell ref="A99:J99"/>
    <mergeCell ref="A108:J108"/>
    <mergeCell ref="A82:J82"/>
    <mergeCell ref="A83:F83"/>
    <mergeCell ref="G83:I83"/>
    <mergeCell ref="A84:J84"/>
    <mergeCell ref="A90:J90"/>
    <mergeCell ref="A9:J9"/>
    <mergeCell ref="A1:J8"/>
    <mergeCell ref="A54:J54"/>
    <mergeCell ref="A19:J19"/>
    <mergeCell ref="A20:F20"/>
    <mergeCell ref="A10:J10"/>
    <mergeCell ref="A11:J11"/>
    <mergeCell ref="A12:J12"/>
    <mergeCell ref="A13:J13"/>
    <mergeCell ref="A14:B14"/>
    <mergeCell ref="C14:E14"/>
    <mergeCell ref="F14:H14"/>
    <mergeCell ref="I14:J14"/>
    <mergeCell ref="A17:J17"/>
    <mergeCell ref="A18:J18"/>
    <mergeCell ref="G20:I20"/>
    <mergeCell ref="A71:J71"/>
    <mergeCell ref="D72:E72"/>
    <mergeCell ref="D73:E73"/>
    <mergeCell ref="D74:E74"/>
    <mergeCell ref="A15:J16"/>
    <mergeCell ref="A21:J21"/>
    <mergeCell ref="A27:J27"/>
    <mergeCell ref="A47:J47"/>
    <mergeCell ref="D81:E81"/>
    <mergeCell ref="D75:E75"/>
    <mergeCell ref="A77:J77"/>
    <mergeCell ref="D78:E78"/>
    <mergeCell ref="D79:E79"/>
    <mergeCell ref="D80:E80"/>
  </mergeCells>
  <hyperlinks>
    <hyperlink ref="A108:J108" r:id="rId1" display="Visit our website www.thomastonmills.com for more information and selling tools, including:"/>
    <hyperlink ref="A130" location="'TABLE OF CONTENTS'!A1" tooltip="TABLE OF CONTENTS" display="Back"/>
    <hyperlink ref="K22" location="'THOMASTON T-200 WHITE &amp; BONE'!A100" display="CA"/>
    <hyperlink ref="K28" location="'THOMASTON T-200 WHITE &amp; BONE'!A100" display="CA"/>
    <hyperlink ref="K55" location="'THOMASTON T-200 WHITE &amp; BONE'!A100" display="CA"/>
    <hyperlink ref="A109:J109" r:id="rId2" tooltip="Sell Sheets" display="   ◦ Descriptive Sell Sheets that you can send to your customers (PDF's) - Click Here"/>
    <hyperlink ref="A110:J110" r:id="rId3" tooltip="Photographs" display="   ◦ Photographs - Click Here"/>
    <hyperlink ref="A111:J111" r:id="rId4" tooltip="Care Instructions" display="   ◦ Suggested Care Instructions - Click Here"/>
    <hyperlink ref="A112:J112" r:id="rId5" tooltip="Linen Forum" display="   ◦ Linen Forum - Click Here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</hyperlinks>
  <pageMargins left="0.7" right="0.7" top="0.25" bottom="0.25" header="0.3" footer="0.3"/>
  <pageSetup scale="66" fitToHeight="0" orientation="portrait" r:id="rId6"/>
  <headerFooter>
    <oddHeader xml:space="preserve">&amp;C
</oddHeader>
  </headerFooter>
  <rowBreaks count="2" manualBreakCount="2">
    <brk id="70" max="10" man="1"/>
    <brk id="81" max="10" man="1"/>
  </rowBreaks>
  <ignoredErrors>
    <ignoredError sqref="I103" formula="1"/>
  </ignoredErrors>
  <drawing r:id="rId7"/>
  <legacyDrawing r:id="rId8"/>
  <legacyDrawingHF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3646D"/>
    <pageSetUpPr fitToPage="1"/>
  </sheetPr>
  <dimension ref="A1:Q94"/>
  <sheetViews>
    <sheetView topLeftCell="A55" zoomScale="90" zoomScaleNormal="90" zoomScalePageLayoutView="80" workbookViewId="0">
      <selection activeCell="L69" sqref="L69"/>
    </sheetView>
  </sheetViews>
  <sheetFormatPr defaultColWidth="9.08984375" defaultRowHeight="14.5"/>
  <cols>
    <col min="1" max="1" width="14.6328125" customWidth="1"/>
    <col min="2" max="2" width="22.81640625" customWidth="1"/>
    <col min="3" max="3" width="10.7265625" style="6" customWidth="1"/>
    <col min="4" max="4" width="8.7265625" customWidth="1"/>
    <col min="5" max="5" width="9.08984375" customWidth="1"/>
    <col min="6" max="6" width="8.08984375" customWidth="1"/>
    <col min="7" max="7" width="17" customWidth="1"/>
    <col min="8" max="8" width="14.6328125" style="6" customWidth="1"/>
    <col min="9" max="9" width="14.36328125" customWidth="1"/>
    <col min="10" max="10" width="12.7265625" customWidth="1"/>
    <col min="11" max="11" width="12.1796875" customWidth="1"/>
    <col min="12" max="12" width="11.453125" customWidth="1"/>
    <col min="13" max="13" width="9.81640625" customWidth="1"/>
    <col min="14" max="14" width="10.26953125" customWidth="1"/>
    <col min="15" max="15" width="9.08984375" style="290"/>
  </cols>
  <sheetData>
    <row r="1" spans="1:14" ht="15.75" customHeight="1" thickTop="1">
      <c r="A1" s="1035" t="s">
        <v>128</v>
      </c>
      <c r="B1" s="1159"/>
      <c r="C1" s="1159"/>
      <c r="D1" s="1159"/>
      <c r="E1" s="1159"/>
      <c r="F1" s="1159"/>
      <c r="G1" s="1159"/>
      <c r="H1" s="1159"/>
      <c r="I1" s="1159"/>
      <c r="J1" s="1160"/>
      <c r="K1" s="16"/>
      <c r="L1" s="221" t="s">
        <v>679</v>
      </c>
      <c r="M1" s="16"/>
      <c r="N1" s="16"/>
    </row>
    <row r="2" spans="1:14" ht="25" customHeight="1">
      <c r="A2" s="1161"/>
      <c r="B2" s="1010"/>
      <c r="C2" s="1010"/>
      <c r="D2" s="1010"/>
      <c r="E2" s="1010"/>
      <c r="F2" s="1010"/>
      <c r="G2" s="1010"/>
      <c r="H2" s="1010"/>
      <c r="I2" s="1010"/>
      <c r="J2" s="1011"/>
      <c r="K2" s="16"/>
      <c r="L2" s="616" t="s">
        <v>858</v>
      </c>
      <c r="M2" s="16"/>
      <c r="N2" s="16"/>
    </row>
    <row r="3" spans="1:14" ht="15.75" customHeight="1">
      <c r="A3" s="1161"/>
      <c r="B3" s="1010"/>
      <c r="C3" s="1010"/>
      <c r="D3" s="1010"/>
      <c r="E3" s="1010"/>
      <c r="F3" s="1010"/>
      <c r="G3" s="1010"/>
      <c r="H3" s="1010"/>
      <c r="I3" s="1010"/>
      <c r="J3" s="1011"/>
      <c r="K3" s="16"/>
      <c r="L3" s="222" t="s">
        <v>661</v>
      </c>
      <c r="M3" s="16"/>
      <c r="N3" s="16"/>
    </row>
    <row r="4" spans="1:14" ht="15.75" customHeight="1">
      <c r="A4" s="1161"/>
      <c r="B4" s="1010"/>
      <c r="C4" s="1010"/>
      <c r="D4" s="1010"/>
      <c r="E4" s="1010"/>
      <c r="F4" s="1010"/>
      <c r="G4" s="1010"/>
      <c r="H4" s="1010"/>
      <c r="I4" s="1010"/>
      <c r="J4" s="1011"/>
      <c r="K4" s="16"/>
      <c r="L4" s="223" t="s">
        <v>662</v>
      </c>
      <c r="M4" s="16"/>
      <c r="N4" s="16"/>
    </row>
    <row r="5" spans="1:14" ht="15.75" customHeight="1">
      <c r="A5" s="1161"/>
      <c r="B5" s="1010"/>
      <c r="C5" s="1010"/>
      <c r="D5" s="1010"/>
      <c r="E5" s="1010"/>
      <c r="F5" s="1010"/>
      <c r="G5" s="1010"/>
      <c r="H5" s="1010"/>
      <c r="I5" s="1010"/>
      <c r="J5" s="1011"/>
      <c r="K5" s="16"/>
      <c r="L5" s="224" t="s">
        <v>663</v>
      </c>
      <c r="M5" s="16"/>
      <c r="N5" s="16"/>
    </row>
    <row r="6" spans="1:14" ht="15.75" customHeight="1">
      <c r="A6" s="1161"/>
      <c r="B6" s="1010"/>
      <c r="C6" s="1010"/>
      <c r="D6" s="1010"/>
      <c r="E6" s="1010"/>
      <c r="F6" s="1010"/>
      <c r="G6" s="1010"/>
      <c r="H6" s="1010"/>
      <c r="I6" s="1010"/>
      <c r="J6" s="1011"/>
      <c r="K6" s="16"/>
      <c r="L6" s="225" t="s">
        <v>664</v>
      </c>
      <c r="M6" s="16"/>
      <c r="N6" s="16"/>
    </row>
    <row r="7" spans="1:14" ht="15.75" customHeight="1">
      <c r="A7" s="1161"/>
      <c r="B7" s="1010"/>
      <c r="C7" s="1010"/>
      <c r="D7" s="1010"/>
      <c r="E7" s="1010"/>
      <c r="F7" s="1010"/>
      <c r="G7" s="1010"/>
      <c r="H7" s="1010"/>
      <c r="I7" s="1010"/>
      <c r="J7" s="1011"/>
      <c r="K7" s="16"/>
      <c r="L7" s="226" t="s">
        <v>665</v>
      </c>
      <c r="M7" s="16"/>
      <c r="N7" s="16"/>
    </row>
    <row r="8" spans="1:14" ht="15.75" customHeight="1">
      <c r="A8" s="1161"/>
      <c r="B8" s="1010"/>
      <c r="C8" s="1010"/>
      <c r="D8" s="1010"/>
      <c r="E8" s="1010"/>
      <c r="F8" s="1010"/>
      <c r="G8" s="1010"/>
      <c r="H8" s="1010"/>
      <c r="I8" s="1010"/>
      <c r="J8" s="1011"/>
      <c r="K8" s="239"/>
      <c r="L8" s="227" t="s">
        <v>666</v>
      </c>
      <c r="M8" s="16"/>
      <c r="N8" s="16"/>
    </row>
    <row r="9" spans="1:14" ht="15.75" customHeight="1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1040"/>
      <c r="K9" s="239"/>
      <c r="L9" s="228" t="s">
        <v>667</v>
      </c>
      <c r="M9" s="16"/>
      <c r="N9" s="16"/>
    </row>
    <row r="10" spans="1:14" ht="15.75" customHeight="1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1040"/>
      <c r="K10" s="239"/>
      <c r="L10" s="229" t="s">
        <v>668</v>
      </c>
      <c r="M10" s="16"/>
      <c r="N10" s="16"/>
    </row>
    <row r="11" spans="1:14" ht="15.75" customHeight="1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1040"/>
      <c r="K11" s="239"/>
      <c r="L11" s="230" t="s">
        <v>669</v>
      </c>
      <c r="M11" s="16"/>
      <c r="N11" s="16"/>
    </row>
    <row r="12" spans="1:14" ht="15.75" customHeight="1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1040"/>
      <c r="K12" s="239"/>
      <c r="L12" s="231" t="s">
        <v>670</v>
      </c>
      <c r="M12" s="16"/>
      <c r="N12" s="16"/>
    </row>
    <row r="13" spans="1:14" ht="15.75" customHeight="1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1104"/>
      <c r="K13" s="239"/>
      <c r="L13" s="232" t="s">
        <v>671</v>
      </c>
      <c r="M13" s="16"/>
      <c r="N13" s="16"/>
    </row>
    <row r="14" spans="1:14" ht="18" customHeight="1" thickBot="1">
      <c r="A14" s="964" t="s">
        <v>545</v>
      </c>
      <c r="B14" s="966"/>
      <c r="C14" s="1095" t="str">
        <f>+'Summary List'!B2</f>
        <v>Hotels for Humanity</v>
      </c>
      <c r="D14" s="1095"/>
      <c r="E14" s="1096"/>
      <c r="F14" s="1050" t="s">
        <v>546</v>
      </c>
      <c r="G14" s="1051"/>
      <c r="H14" s="1052"/>
      <c r="I14" s="1053" t="str">
        <f>+'Summary List'!E2</f>
        <v>October 15, 2023</v>
      </c>
      <c r="J14" s="1105"/>
      <c r="K14" s="239"/>
      <c r="L14" s="233" t="s">
        <v>672</v>
      </c>
      <c r="M14" s="16"/>
      <c r="N14" s="16"/>
    </row>
    <row r="15" spans="1:14" ht="24.75" customHeight="1">
      <c r="A15" s="1044" t="s">
        <v>242</v>
      </c>
      <c r="B15" s="1045"/>
      <c r="C15" s="1045"/>
      <c r="D15" s="1045"/>
      <c r="E15" s="1045"/>
      <c r="F15" s="1045"/>
      <c r="G15" s="1045"/>
      <c r="H15" s="1045"/>
      <c r="I15" s="1045"/>
      <c r="J15" s="1046"/>
      <c r="K15" s="16"/>
      <c r="L15" s="234" t="s">
        <v>673</v>
      </c>
      <c r="M15" s="16"/>
      <c r="N15" s="16"/>
    </row>
    <row r="16" spans="1:14" ht="19.5" customHeight="1">
      <c r="A16" s="1047"/>
      <c r="B16" s="1048"/>
      <c r="C16" s="1048"/>
      <c r="D16" s="1048"/>
      <c r="E16" s="1048"/>
      <c r="F16" s="1048"/>
      <c r="G16" s="1048"/>
      <c r="H16" s="1048"/>
      <c r="I16" s="1048"/>
      <c r="J16" s="1049"/>
      <c r="K16" s="16"/>
      <c r="L16" s="235" t="s">
        <v>674</v>
      </c>
      <c r="M16" s="16"/>
      <c r="N16" s="16"/>
    </row>
    <row r="17" spans="1:17" ht="20.25" customHeight="1">
      <c r="A17" s="1148"/>
      <c r="B17" s="1149"/>
      <c r="C17" s="1149"/>
      <c r="D17" s="1149"/>
      <c r="E17" s="1149"/>
      <c r="F17" s="1149"/>
      <c r="G17" s="1149"/>
      <c r="H17" s="1149"/>
      <c r="I17" s="1149"/>
      <c r="J17" s="1150"/>
      <c r="K17" s="16"/>
      <c r="L17" s="236" t="s">
        <v>675</v>
      </c>
      <c r="M17" s="16"/>
      <c r="N17" s="16"/>
    </row>
    <row r="18" spans="1:17" ht="20.149999999999999" customHeight="1">
      <c r="A18" s="1148"/>
      <c r="B18" s="1149"/>
      <c r="C18" s="1149"/>
      <c r="D18" s="1149"/>
      <c r="E18" s="1149"/>
      <c r="F18" s="1149"/>
      <c r="G18" s="1149"/>
      <c r="H18" s="1149"/>
      <c r="I18" s="1149"/>
      <c r="J18" s="1150"/>
      <c r="K18" s="16"/>
      <c r="L18" s="237" t="s">
        <v>624</v>
      </c>
      <c r="M18" s="16"/>
      <c r="N18" s="16"/>
    </row>
    <row r="19" spans="1:17" ht="20.149999999999999" customHeight="1" thickBot="1">
      <c r="A19" s="1148"/>
      <c r="B19" s="1149"/>
      <c r="C19" s="1149"/>
      <c r="D19" s="1149"/>
      <c r="E19" s="1149"/>
      <c r="F19" s="1149"/>
      <c r="G19" s="1149"/>
      <c r="H19" s="1149"/>
      <c r="I19" s="1149"/>
      <c r="J19" s="1150"/>
      <c r="K19" s="16"/>
      <c r="L19" s="459" t="s">
        <v>727</v>
      </c>
      <c r="M19" s="16"/>
      <c r="N19" s="16"/>
    </row>
    <row r="20" spans="1:17" ht="20.149999999999999" customHeight="1" thickTop="1" thickBot="1">
      <c r="A20" s="1148"/>
      <c r="B20" s="1149"/>
      <c r="C20" s="1149"/>
      <c r="D20" s="1149"/>
      <c r="E20" s="1149"/>
      <c r="F20" s="1149"/>
      <c r="G20" s="1149"/>
      <c r="H20" s="1149"/>
      <c r="I20" s="1149"/>
      <c r="J20" s="1150"/>
      <c r="K20" s="16"/>
      <c r="L20" s="238" t="s">
        <v>632</v>
      </c>
      <c r="M20" s="16"/>
      <c r="N20" s="16"/>
    </row>
    <row r="21" spans="1:17" s="10" customFormat="1" ht="20.149999999999999" customHeight="1" thickTop="1">
      <c r="A21" s="1148"/>
      <c r="B21" s="1149"/>
      <c r="C21" s="1149"/>
      <c r="D21" s="1149"/>
      <c r="E21" s="1149"/>
      <c r="F21" s="1149"/>
      <c r="G21" s="1149"/>
      <c r="H21" s="1149"/>
      <c r="I21" s="1149"/>
      <c r="J21" s="1150"/>
      <c r="L21" s="16"/>
      <c r="O21" s="299"/>
      <c r="P21" s="88"/>
      <c r="Q21" s="88"/>
    </row>
    <row r="22" spans="1:17" ht="24.75" customHeight="1" thickBot="1">
      <c r="A22" s="1136" t="s">
        <v>197</v>
      </c>
      <c r="B22" s="1137"/>
      <c r="C22" s="1137"/>
      <c r="D22" s="1137"/>
      <c r="E22" s="1137"/>
      <c r="F22" s="1137"/>
      <c r="G22" s="1137"/>
      <c r="H22" s="1137"/>
      <c r="I22" s="1137"/>
      <c r="J22" s="1138"/>
      <c r="K22" s="16"/>
      <c r="L22" s="16"/>
      <c r="M22" s="16"/>
      <c r="N22" s="16"/>
    </row>
    <row r="23" spans="1:17" ht="26.5" thickBot="1">
      <c r="A23" s="1162" t="s">
        <v>52</v>
      </c>
      <c r="B23" s="1163"/>
      <c r="C23" s="1163"/>
      <c r="D23" s="1163"/>
      <c r="E23" s="1163"/>
      <c r="F23" s="1163"/>
      <c r="G23" s="1163"/>
      <c r="H23" s="1163"/>
      <c r="I23" s="1163"/>
      <c r="J23" s="1164"/>
      <c r="K23" s="16"/>
      <c r="M23" s="16"/>
      <c r="N23" s="16"/>
    </row>
    <row r="24" spans="1:17" ht="19" thickBot="1">
      <c r="A24" s="1093" t="s">
        <v>42</v>
      </c>
      <c r="B24" s="1094"/>
      <c r="C24" s="1094"/>
      <c r="D24" s="1094"/>
      <c r="E24" s="1094"/>
      <c r="F24" s="1094"/>
      <c r="G24" s="969" t="s">
        <v>41</v>
      </c>
      <c r="H24" s="1055"/>
      <c r="I24" s="1055"/>
      <c r="J24" s="118" t="s">
        <v>115</v>
      </c>
      <c r="K24" s="16"/>
      <c r="L24" s="16"/>
      <c r="M24" s="16"/>
      <c r="N24" s="16"/>
    </row>
    <row r="25" spans="1:17" s="3" customFormat="1" ht="18" thickBot="1">
      <c r="A25" s="1056" t="s">
        <v>53</v>
      </c>
      <c r="B25" s="959"/>
      <c r="C25" s="959"/>
      <c r="D25" s="959"/>
      <c r="E25" s="959"/>
      <c r="F25" s="959"/>
      <c r="G25" s="959"/>
      <c r="H25" s="959"/>
      <c r="I25" s="959"/>
      <c r="J25" s="1057"/>
      <c r="K25" s="108"/>
      <c r="L25" s="16"/>
      <c r="M25" s="108"/>
      <c r="N25" s="108"/>
      <c r="O25" s="292"/>
    </row>
    <row r="26" spans="1:17" ht="15" thickBot="1">
      <c r="A26" s="40" t="s">
        <v>1</v>
      </c>
      <c r="B26" s="90" t="s">
        <v>0</v>
      </c>
      <c r="C26" s="42" t="s">
        <v>48</v>
      </c>
      <c r="D26" s="40" t="s">
        <v>57</v>
      </c>
      <c r="E26" s="40" t="s">
        <v>16</v>
      </c>
      <c r="F26" s="40" t="s">
        <v>15</v>
      </c>
      <c r="G26" s="45" t="s">
        <v>17</v>
      </c>
      <c r="H26" s="44" t="s">
        <v>18</v>
      </c>
      <c r="I26" s="44" t="s">
        <v>31</v>
      </c>
      <c r="J26" s="46" t="s">
        <v>116</v>
      </c>
      <c r="K26" s="16"/>
      <c r="L26" s="16"/>
      <c r="M26" s="16"/>
      <c r="N26" s="16"/>
    </row>
    <row r="27" spans="1:17">
      <c r="A27" s="122" t="s">
        <v>244</v>
      </c>
      <c r="B27" s="58" t="s">
        <v>54</v>
      </c>
      <c r="C27" s="58" t="s">
        <v>86</v>
      </c>
      <c r="D27" s="38" t="s">
        <v>12</v>
      </c>
      <c r="E27" s="463">
        <f>+VLOOKUP(A27,'Summary List'!B:F,5,FALSE)</f>
        <v>21.24</v>
      </c>
      <c r="F27" s="41">
        <v>6</v>
      </c>
      <c r="G27" s="24" t="s">
        <v>112</v>
      </c>
      <c r="H27" s="60" t="s">
        <v>453</v>
      </c>
      <c r="I27" s="47">
        <f>(11*9.5*17)/1728</f>
        <v>1.0280671296296295</v>
      </c>
      <c r="J27" s="123" t="s">
        <v>117</v>
      </c>
      <c r="K27" s="758">
        <f>E27*6</f>
        <v>127.44</v>
      </c>
      <c r="L27" s="758">
        <f>K27*1.38</f>
        <v>175.8672</v>
      </c>
      <c r="M27" s="674">
        <v>138.24</v>
      </c>
      <c r="N27" s="674">
        <v>174.18</v>
      </c>
    </row>
    <row r="28" spans="1:17">
      <c r="A28" s="119" t="s">
        <v>245</v>
      </c>
      <c r="B28" s="65" t="s">
        <v>55</v>
      </c>
      <c r="C28" s="65" t="s">
        <v>87</v>
      </c>
      <c r="D28" s="66" t="s">
        <v>12</v>
      </c>
      <c r="E28" s="463">
        <f>+VLOOKUP(A28,'Summary List'!B:F,5,FALSE)</f>
        <v>25.8</v>
      </c>
      <c r="F28" s="49">
        <v>6</v>
      </c>
      <c r="G28" s="18" t="s">
        <v>112</v>
      </c>
      <c r="H28" s="6" t="s">
        <v>477</v>
      </c>
      <c r="I28" s="48">
        <f>(11*9.5*17)/1728</f>
        <v>1.0280671296296295</v>
      </c>
      <c r="J28" s="120" t="s">
        <v>117</v>
      </c>
      <c r="K28" s="758">
        <f t="shared" ref="K28:K29" si="0">E28*6</f>
        <v>154.80000000000001</v>
      </c>
      <c r="L28" s="758">
        <f t="shared" ref="L28:L29" si="1">K28*1.38</f>
        <v>213.624</v>
      </c>
      <c r="M28" s="674">
        <v>168.48</v>
      </c>
      <c r="N28" s="674">
        <v>212.28</v>
      </c>
    </row>
    <row r="29" spans="1:17" ht="15" thickBot="1">
      <c r="A29" s="119" t="s">
        <v>246</v>
      </c>
      <c r="B29" s="65" t="s">
        <v>56</v>
      </c>
      <c r="C29" s="65" t="s">
        <v>88</v>
      </c>
      <c r="D29" s="66" t="s">
        <v>12</v>
      </c>
      <c r="E29" s="463">
        <f>+VLOOKUP(A29,'Summary List'!B:F,5,FALSE)</f>
        <v>28.32</v>
      </c>
      <c r="F29" s="49">
        <v>6</v>
      </c>
      <c r="G29" s="18" t="s">
        <v>113</v>
      </c>
      <c r="H29" s="67" t="s">
        <v>478</v>
      </c>
      <c r="I29" s="85">
        <f>(11*8.5*20)/1728</f>
        <v>1.0821759259259258</v>
      </c>
      <c r="J29" s="137" t="s">
        <v>117</v>
      </c>
      <c r="K29" s="758">
        <f t="shared" si="0"/>
        <v>169.92000000000002</v>
      </c>
      <c r="L29" s="758">
        <f t="shared" si="1"/>
        <v>234.4896</v>
      </c>
      <c r="M29" s="674">
        <v>184.32</v>
      </c>
      <c r="N29" s="674">
        <v>232.24</v>
      </c>
    </row>
    <row r="30" spans="1:17" s="3" customFormat="1" ht="18" thickBot="1">
      <c r="A30" s="1142" t="s">
        <v>59</v>
      </c>
      <c r="B30" s="1143"/>
      <c r="C30" s="1143"/>
      <c r="D30" s="1143"/>
      <c r="E30" s="1143"/>
      <c r="F30" s="1143"/>
      <c r="G30" s="1143"/>
      <c r="H30" s="1143"/>
      <c r="I30" s="1143"/>
      <c r="J30" s="1144"/>
      <c r="K30" s="108"/>
      <c r="L30" s="16"/>
      <c r="M30" s="108"/>
      <c r="N30" s="108"/>
      <c r="O30" s="292"/>
    </row>
    <row r="31" spans="1:17" ht="15" thickBot="1">
      <c r="A31" s="89" t="s">
        <v>1</v>
      </c>
      <c r="B31" s="40" t="s">
        <v>0</v>
      </c>
      <c r="C31" s="40" t="s">
        <v>48</v>
      </c>
      <c r="D31" s="40" t="s">
        <v>57</v>
      </c>
      <c r="E31" s="40" t="s">
        <v>16</v>
      </c>
      <c r="F31" s="40" t="s">
        <v>15</v>
      </c>
      <c r="G31" s="45" t="s">
        <v>17</v>
      </c>
      <c r="H31" s="44" t="s">
        <v>18</v>
      </c>
      <c r="I31" s="44" t="s">
        <v>31</v>
      </c>
      <c r="J31" s="46" t="s">
        <v>116</v>
      </c>
      <c r="K31" s="16"/>
      <c r="L31" s="16"/>
      <c r="M31" s="16"/>
      <c r="N31" s="16"/>
    </row>
    <row r="32" spans="1:17">
      <c r="A32" s="122" t="s">
        <v>254</v>
      </c>
      <c r="B32" s="65" t="s">
        <v>62</v>
      </c>
      <c r="C32" s="544" t="s">
        <v>93</v>
      </c>
      <c r="D32" s="58" t="s">
        <v>267</v>
      </c>
      <c r="E32" s="463">
        <f>+VLOOKUP(A32,'Summary List'!B:F,5,FALSE)</f>
        <v>113.52</v>
      </c>
      <c r="F32" s="41">
        <v>2</v>
      </c>
      <c r="G32" s="37" t="s">
        <v>123</v>
      </c>
      <c r="H32" s="666" t="s">
        <v>473</v>
      </c>
      <c r="I32" s="47">
        <f>(11*9.5*17)/1728</f>
        <v>1.0280671296296295</v>
      </c>
      <c r="J32" s="667" t="s">
        <v>119</v>
      </c>
      <c r="K32" s="758">
        <f>E32*2</f>
        <v>227.04</v>
      </c>
      <c r="L32" s="758">
        <f>K32*1.38</f>
        <v>313.31519999999995</v>
      </c>
      <c r="M32" s="674">
        <v>246.72</v>
      </c>
      <c r="N32" s="674">
        <v>317.77999999999997</v>
      </c>
    </row>
    <row r="33" spans="1:14">
      <c r="A33" s="122" t="s">
        <v>912</v>
      </c>
      <c r="B33" s="65" t="s">
        <v>922</v>
      </c>
      <c r="C33" s="17" t="s">
        <v>93</v>
      </c>
      <c r="D33" s="58" t="s">
        <v>267</v>
      </c>
      <c r="E33" s="463">
        <f>+VLOOKUP(A33,'Summary List'!B:F,5,FALSE)</f>
        <v>113.52</v>
      </c>
      <c r="F33" s="41">
        <v>2</v>
      </c>
      <c r="G33" s="37" t="s">
        <v>123</v>
      </c>
      <c r="H33" s="6" t="s">
        <v>473</v>
      </c>
      <c r="I33" s="47">
        <f>(11*9.5*17)/1728</f>
        <v>1.0280671296296295</v>
      </c>
      <c r="J33" s="138" t="s">
        <v>119</v>
      </c>
      <c r="K33" s="758">
        <f t="shared" ref="K33:K40" si="2">E33*2</f>
        <v>227.04</v>
      </c>
      <c r="L33" s="758">
        <f t="shared" ref="L33:L40" si="3">K33*1.38</f>
        <v>313.31519999999995</v>
      </c>
      <c r="M33" s="16"/>
      <c r="N33" s="16"/>
    </row>
    <row r="34" spans="1:14">
      <c r="A34" s="119" t="s">
        <v>255</v>
      </c>
      <c r="B34" s="65" t="s">
        <v>65</v>
      </c>
      <c r="C34" s="65" t="s">
        <v>293</v>
      </c>
      <c r="D34" s="65" t="s">
        <v>268</v>
      </c>
      <c r="E34" s="463">
        <f>+VLOOKUP(A34,'Summary List'!B:F,5,FALSE)</f>
        <v>121.32</v>
      </c>
      <c r="F34" s="49">
        <v>2</v>
      </c>
      <c r="G34" s="37" t="s">
        <v>124</v>
      </c>
      <c r="H34" s="62" t="s">
        <v>461</v>
      </c>
      <c r="I34" s="48">
        <f>(18.5*16*9)/1728</f>
        <v>1.5416666666666667</v>
      </c>
      <c r="J34" s="120" t="s">
        <v>120</v>
      </c>
      <c r="K34" s="758">
        <f t="shared" si="2"/>
        <v>242.64</v>
      </c>
      <c r="L34" s="758">
        <f t="shared" si="3"/>
        <v>334.84319999999997</v>
      </c>
      <c r="M34" s="674">
        <v>263.76</v>
      </c>
      <c r="N34" s="674">
        <v>332.34</v>
      </c>
    </row>
    <row r="35" spans="1:14">
      <c r="A35" s="119" t="s">
        <v>914</v>
      </c>
      <c r="B35" s="4" t="s">
        <v>924</v>
      </c>
      <c r="C35" s="65" t="s">
        <v>293</v>
      </c>
      <c r="D35" s="65" t="s">
        <v>268</v>
      </c>
      <c r="E35" s="463">
        <f>+VLOOKUP(A35,'Summary List'!B:F,5,FALSE)</f>
        <v>121.32</v>
      </c>
      <c r="F35" s="49">
        <v>2</v>
      </c>
      <c r="G35" s="37" t="s">
        <v>124</v>
      </c>
      <c r="H35" s="62" t="s">
        <v>461</v>
      </c>
      <c r="I35" s="48">
        <f>(18.5*16*9)/1728</f>
        <v>1.5416666666666667</v>
      </c>
      <c r="J35" s="120" t="s">
        <v>120</v>
      </c>
      <c r="K35" s="758">
        <f t="shared" si="2"/>
        <v>242.64</v>
      </c>
      <c r="L35" s="758">
        <f t="shared" si="3"/>
        <v>334.84319999999997</v>
      </c>
      <c r="M35" s="16"/>
      <c r="N35" s="16"/>
    </row>
    <row r="36" spans="1:14">
      <c r="A36" s="119" t="s">
        <v>256</v>
      </c>
      <c r="B36" s="65" t="s">
        <v>67</v>
      </c>
      <c r="C36" s="58" t="s">
        <v>294</v>
      </c>
      <c r="D36" s="65" t="s">
        <v>268</v>
      </c>
      <c r="E36" s="463">
        <f>+VLOOKUP(A36,'Summary List'!B:F,5,FALSE)</f>
        <v>130.44</v>
      </c>
      <c r="F36" s="49">
        <v>2</v>
      </c>
      <c r="G36" s="68" t="s">
        <v>125</v>
      </c>
      <c r="H36" s="62" t="s">
        <v>475</v>
      </c>
      <c r="I36" s="48">
        <f>(18.5*15*12.25)/1728</f>
        <v>1.9672309027777777</v>
      </c>
      <c r="J36" s="123" t="s">
        <v>121</v>
      </c>
      <c r="K36" s="758">
        <f t="shared" si="2"/>
        <v>260.88</v>
      </c>
      <c r="L36" s="758">
        <f t="shared" si="3"/>
        <v>360.01439999999997</v>
      </c>
      <c r="M36" s="16"/>
      <c r="N36" s="16"/>
    </row>
    <row r="37" spans="1:14">
      <c r="A37" s="119" t="s">
        <v>916</v>
      </c>
      <c r="B37" s="4" t="s">
        <v>925</v>
      </c>
      <c r="C37" s="58" t="s">
        <v>294</v>
      </c>
      <c r="D37" s="65" t="s">
        <v>268</v>
      </c>
      <c r="E37" s="463">
        <f>+VLOOKUP(A37,'Summary List'!B:F,5,FALSE)</f>
        <v>130.44</v>
      </c>
      <c r="F37" s="49">
        <v>2</v>
      </c>
      <c r="G37" s="68" t="s">
        <v>125</v>
      </c>
      <c r="H37" s="62" t="s">
        <v>475</v>
      </c>
      <c r="I37" s="48">
        <f>(18.5*15*12.25)/1728</f>
        <v>1.9672309027777777</v>
      </c>
      <c r="J37" s="123" t="s">
        <v>121</v>
      </c>
      <c r="K37" s="758">
        <f t="shared" si="2"/>
        <v>260.88</v>
      </c>
      <c r="L37" s="758">
        <f t="shared" si="3"/>
        <v>360.01439999999997</v>
      </c>
      <c r="M37" s="16"/>
      <c r="N37" s="16"/>
    </row>
    <row r="38" spans="1:14">
      <c r="A38" s="119" t="s">
        <v>257</v>
      </c>
      <c r="B38" s="65" t="s">
        <v>69</v>
      </c>
      <c r="C38" s="58" t="s">
        <v>101</v>
      </c>
      <c r="D38" s="65" t="s">
        <v>268</v>
      </c>
      <c r="E38" s="463">
        <f>+VLOOKUP(A38,'Summary List'!B:F,5,FALSE)</f>
        <v>138.72</v>
      </c>
      <c r="F38" s="49">
        <v>2</v>
      </c>
      <c r="G38" s="68" t="s">
        <v>34</v>
      </c>
      <c r="H38" s="62" t="s">
        <v>466</v>
      </c>
      <c r="I38" s="48">
        <f>(18.5*16*14.5)/1728</f>
        <v>2.4837962962962963</v>
      </c>
      <c r="J38" s="128" t="s">
        <v>121</v>
      </c>
      <c r="K38" s="758">
        <f t="shared" si="2"/>
        <v>277.44</v>
      </c>
      <c r="L38" s="758">
        <f t="shared" si="3"/>
        <v>382.86719999999997</v>
      </c>
      <c r="M38" s="16">
        <v>301.68</v>
      </c>
      <c r="N38" s="674">
        <v>380.12</v>
      </c>
    </row>
    <row r="39" spans="1:14">
      <c r="A39" s="119" t="s">
        <v>918</v>
      </c>
      <c r="B39" s="4" t="s">
        <v>926</v>
      </c>
      <c r="C39" s="58" t="s">
        <v>101</v>
      </c>
      <c r="D39" s="65" t="s">
        <v>268</v>
      </c>
      <c r="E39" s="463">
        <f>+VLOOKUP(A39,'Summary List'!B:F,5,FALSE)</f>
        <v>138.72</v>
      </c>
      <c r="F39" s="49">
        <v>2</v>
      </c>
      <c r="G39" s="68" t="s">
        <v>34</v>
      </c>
      <c r="H39" s="62" t="s">
        <v>466</v>
      </c>
      <c r="I39" s="48">
        <f>(18.5*16*14.5)/1728</f>
        <v>2.4837962962962963</v>
      </c>
      <c r="J39" s="128" t="s">
        <v>121</v>
      </c>
      <c r="K39" s="758">
        <f t="shared" si="2"/>
        <v>277.44</v>
      </c>
      <c r="L39" s="758">
        <f t="shared" si="3"/>
        <v>382.86719999999997</v>
      </c>
      <c r="M39" s="16"/>
      <c r="N39" s="16"/>
    </row>
    <row r="40" spans="1:14" ht="15" thickBot="1">
      <c r="A40" s="119" t="s">
        <v>258</v>
      </c>
      <c r="B40" s="65" t="s">
        <v>700</v>
      </c>
      <c r="C40" s="65" t="s">
        <v>269</v>
      </c>
      <c r="D40" s="65" t="s">
        <v>268</v>
      </c>
      <c r="E40" s="463">
        <f>+VLOOKUP(A40,'Summary List'!B:F,5,FALSE)</f>
        <v>175.2</v>
      </c>
      <c r="F40" s="49">
        <v>2</v>
      </c>
      <c r="G40" s="37" t="s">
        <v>126</v>
      </c>
      <c r="H40" s="67" t="s">
        <v>476</v>
      </c>
      <c r="I40" s="48">
        <f>(18.5*16*15.5)/1728</f>
        <v>2.6550925925925926</v>
      </c>
      <c r="J40" s="120" t="s">
        <v>121</v>
      </c>
      <c r="K40" s="758">
        <f t="shared" si="2"/>
        <v>350.4</v>
      </c>
      <c r="L40" s="758">
        <f t="shared" si="3"/>
        <v>483.55199999999991</v>
      </c>
      <c r="M40" s="674">
        <v>380.88</v>
      </c>
      <c r="N40" s="674">
        <v>479.91</v>
      </c>
    </row>
    <row r="41" spans="1:14" ht="18" thickBot="1">
      <c r="A41" s="1112" t="s">
        <v>218</v>
      </c>
      <c r="B41" s="1113"/>
      <c r="C41" s="1113"/>
      <c r="D41" s="1113"/>
      <c r="E41" s="1113"/>
      <c r="F41" s="1113"/>
      <c r="G41" s="1113"/>
      <c r="H41" s="1113"/>
      <c r="I41" s="1113"/>
      <c r="J41" s="1114"/>
      <c r="K41" s="16"/>
      <c r="L41" s="16"/>
      <c r="M41" s="16"/>
      <c r="N41" s="16"/>
    </row>
    <row r="42" spans="1:14" ht="15" thickBot="1">
      <c r="A42" s="40" t="s">
        <v>1</v>
      </c>
      <c r="B42" s="42" t="s">
        <v>0</v>
      </c>
      <c r="C42" s="40" t="s">
        <v>48</v>
      </c>
      <c r="D42" s="40" t="s">
        <v>81</v>
      </c>
      <c r="E42" s="42" t="s">
        <v>16</v>
      </c>
      <c r="F42" s="40" t="s">
        <v>15</v>
      </c>
      <c r="G42" s="45" t="s">
        <v>17</v>
      </c>
      <c r="H42" s="44" t="s">
        <v>18</v>
      </c>
      <c r="I42" s="44" t="s">
        <v>31</v>
      </c>
      <c r="J42" s="46" t="s">
        <v>116</v>
      </c>
      <c r="K42" s="16"/>
      <c r="L42" s="16"/>
      <c r="M42" s="16"/>
      <c r="N42" s="16"/>
    </row>
    <row r="43" spans="1:14">
      <c r="A43" s="122" t="s">
        <v>247</v>
      </c>
      <c r="B43" s="58" t="s">
        <v>76</v>
      </c>
      <c r="C43" s="58" t="s">
        <v>104</v>
      </c>
      <c r="D43" s="58" t="s">
        <v>83</v>
      </c>
      <c r="E43" s="463">
        <f>+VLOOKUP(A43,'Summary List'!B:F,5,FALSE)</f>
        <v>84.6</v>
      </c>
      <c r="F43" s="41">
        <v>2</v>
      </c>
      <c r="G43" s="37" t="s">
        <v>124</v>
      </c>
      <c r="H43" s="37" t="s">
        <v>469</v>
      </c>
      <c r="I43" s="47">
        <f>(18.5*15*12.25)/1728</f>
        <v>1.9672309027777777</v>
      </c>
      <c r="J43" s="123" t="s">
        <v>120</v>
      </c>
      <c r="K43" s="758">
        <f>E43*2</f>
        <v>169.2</v>
      </c>
      <c r="L43" s="758">
        <f>K43*1.38</f>
        <v>233.49599999999995</v>
      </c>
      <c r="M43" s="674">
        <v>183.84</v>
      </c>
      <c r="N43" s="674">
        <v>231.64</v>
      </c>
    </row>
    <row r="44" spans="1:14">
      <c r="A44" s="125" t="s">
        <v>913</v>
      </c>
      <c r="B44" s="58" t="s">
        <v>923</v>
      </c>
      <c r="C44" s="58" t="s">
        <v>104</v>
      </c>
      <c r="D44" s="58" t="s">
        <v>83</v>
      </c>
      <c r="E44" s="463">
        <f>+VLOOKUP(A44,'Summary List'!B:F,5,FALSE)</f>
        <v>84.6</v>
      </c>
      <c r="F44" s="41">
        <v>2</v>
      </c>
      <c r="G44" s="37" t="s">
        <v>124</v>
      </c>
      <c r="H44" s="37" t="s">
        <v>469</v>
      </c>
      <c r="I44" s="47">
        <f>(18.5*15*12.25)/1728</f>
        <v>1.9672309027777777</v>
      </c>
      <c r="J44" s="123" t="s">
        <v>120</v>
      </c>
      <c r="K44" s="758">
        <f t="shared" ref="K44:K53" si="4">E44*2</f>
        <v>169.2</v>
      </c>
      <c r="L44" s="758">
        <f t="shared" ref="L44:L53" si="5">K44*1.38</f>
        <v>233.49599999999995</v>
      </c>
      <c r="M44" s="16"/>
      <c r="N44" s="16"/>
    </row>
    <row r="45" spans="1:14">
      <c r="A45" s="125" t="s">
        <v>248</v>
      </c>
      <c r="B45" s="65" t="s">
        <v>64</v>
      </c>
      <c r="C45" s="65" t="s">
        <v>108</v>
      </c>
      <c r="D45" s="65" t="s">
        <v>83</v>
      </c>
      <c r="E45" s="463">
        <f>+VLOOKUP(A45,'Summary List'!B:F,5,FALSE)</f>
        <v>100.08</v>
      </c>
      <c r="F45" s="49">
        <v>2</v>
      </c>
      <c r="G45" s="100" t="s">
        <v>125</v>
      </c>
      <c r="H45" s="68" t="s">
        <v>473</v>
      </c>
      <c r="I45" s="48">
        <f>(18.5*16*14.5)/1728</f>
        <v>2.4837962962962963</v>
      </c>
      <c r="J45" s="120" t="s">
        <v>121</v>
      </c>
      <c r="K45" s="758">
        <f t="shared" si="4"/>
        <v>200.16</v>
      </c>
      <c r="L45" s="758">
        <f t="shared" si="5"/>
        <v>276.2208</v>
      </c>
      <c r="M45" s="674">
        <v>217.44</v>
      </c>
      <c r="N45" s="674">
        <v>273.97000000000003</v>
      </c>
    </row>
    <row r="46" spans="1:14">
      <c r="A46" s="126" t="s">
        <v>249</v>
      </c>
      <c r="B46" s="65" t="s">
        <v>55</v>
      </c>
      <c r="C46" s="65" t="s">
        <v>109</v>
      </c>
      <c r="D46" s="65" t="s">
        <v>83</v>
      </c>
      <c r="E46" s="463">
        <f>+VLOOKUP(A46,'Summary List'!B:F,5,FALSE)</f>
        <v>111.12</v>
      </c>
      <c r="F46" s="49">
        <v>2</v>
      </c>
      <c r="G46" s="68" t="s">
        <v>125</v>
      </c>
      <c r="H46" s="6" t="s">
        <v>470</v>
      </c>
      <c r="I46" s="48">
        <f>(18.5*16*14.5)/1728</f>
        <v>2.4837962962962963</v>
      </c>
      <c r="J46" s="120" t="s">
        <v>121</v>
      </c>
      <c r="K46" s="758">
        <f t="shared" si="4"/>
        <v>222.24</v>
      </c>
      <c r="L46" s="758">
        <f t="shared" si="5"/>
        <v>306.69119999999998</v>
      </c>
      <c r="M46" s="674">
        <v>241.44</v>
      </c>
      <c r="N46" s="16">
        <v>304.20999999999998</v>
      </c>
    </row>
    <row r="47" spans="1:14">
      <c r="A47" s="119" t="s">
        <v>250</v>
      </c>
      <c r="B47" s="65" t="s">
        <v>56</v>
      </c>
      <c r="C47" s="65" t="s">
        <v>110</v>
      </c>
      <c r="D47" s="65" t="s">
        <v>83</v>
      </c>
      <c r="E47" s="463">
        <f>+VLOOKUP(A47,'Summary List'!B:F,5,FALSE)</f>
        <v>127.2</v>
      </c>
      <c r="F47" s="49">
        <v>2</v>
      </c>
      <c r="G47" s="68" t="s">
        <v>126</v>
      </c>
      <c r="H47" s="68" t="s">
        <v>479</v>
      </c>
      <c r="I47" s="48">
        <f>(18.5*16*18)/1728</f>
        <v>3.0833333333333335</v>
      </c>
      <c r="J47" s="120" t="s">
        <v>121</v>
      </c>
      <c r="K47" s="758">
        <f t="shared" si="4"/>
        <v>254.4</v>
      </c>
      <c r="L47" s="758">
        <f t="shared" si="5"/>
        <v>351.072</v>
      </c>
      <c r="M47" s="16">
        <v>276.48</v>
      </c>
      <c r="N47" s="674">
        <v>348.36</v>
      </c>
    </row>
    <row r="48" spans="1:14">
      <c r="A48" s="122" t="s">
        <v>251</v>
      </c>
      <c r="B48" s="65" t="s">
        <v>64</v>
      </c>
      <c r="C48" s="65" t="s">
        <v>108</v>
      </c>
      <c r="D48" s="65" t="s">
        <v>84</v>
      </c>
      <c r="E48" s="463">
        <f>+VLOOKUP(A48,'Summary List'!B:F,5,FALSE)</f>
        <v>112.44</v>
      </c>
      <c r="F48" s="49">
        <v>2</v>
      </c>
      <c r="G48" s="100" t="s">
        <v>125</v>
      </c>
      <c r="H48" s="68" t="s">
        <v>461</v>
      </c>
      <c r="I48" s="48">
        <f>(18.5*16*14.5)/1728</f>
        <v>2.4837962962962963</v>
      </c>
      <c r="J48" s="120" t="s">
        <v>121</v>
      </c>
      <c r="K48" s="758">
        <f t="shared" si="4"/>
        <v>224.88</v>
      </c>
      <c r="L48" s="758">
        <f t="shared" si="5"/>
        <v>310.33439999999996</v>
      </c>
      <c r="M48" s="674">
        <v>244.32</v>
      </c>
      <c r="N48" s="674">
        <v>307.83999999999997</v>
      </c>
    </row>
    <row r="49" spans="1:14">
      <c r="A49" s="125" t="s">
        <v>915</v>
      </c>
      <c r="B49" s="4" t="s">
        <v>630</v>
      </c>
      <c r="C49" s="65" t="s">
        <v>108</v>
      </c>
      <c r="D49" s="65" t="s">
        <v>84</v>
      </c>
      <c r="E49" s="463">
        <f>+VLOOKUP(A49,'Summary List'!B:F,5,FALSE)</f>
        <v>112.44</v>
      </c>
      <c r="F49" s="49">
        <v>2</v>
      </c>
      <c r="G49" s="100" t="s">
        <v>125</v>
      </c>
      <c r="H49" s="68" t="s">
        <v>461</v>
      </c>
      <c r="I49" s="48">
        <f>(18.5*16*14.5)/1728</f>
        <v>2.4837962962962963</v>
      </c>
      <c r="J49" s="120" t="s">
        <v>121</v>
      </c>
      <c r="K49" s="758">
        <f t="shared" si="4"/>
        <v>224.88</v>
      </c>
      <c r="L49" s="758">
        <f t="shared" si="5"/>
        <v>310.33439999999996</v>
      </c>
      <c r="M49" s="16"/>
      <c r="N49" s="16"/>
    </row>
    <row r="50" spans="1:14">
      <c r="A50" s="125" t="s">
        <v>252</v>
      </c>
      <c r="B50" s="65" t="s">
        <v>55</v>
      </c>
      <c r="C50" s="65" t="s">
        <v>109</v>
      </c>
      <c r="D50" s="65" t="s">
        <v>84</v>
      </c>
      <c r="E50" s="463">
        <f>+VLOOKUP(A50,'Summary List'!B:F,5,FALSE)</f>
        <v>124.92</v>
      </c>
      <c r="F50" s="49">
        <v>2</v>
      </c>
      <c r="G50" s="91" t="s">
        <v>34</v>
      </c>
      <c r="H50" s="68" t="s">
        <v>479</v>
      </c>
      <c r="I50" s="48">
        <f>(18.5*16*15.5)/1728</f>
        <v>2.6550925925925926</v>
      </c>
      <c r="J50" s="120" t="s">
        <v>121</v>
      </c>
      <c r="K50" s="758">
        <f t="shared" si="4"/>
        <v>249.84</v>
      </c>
      <c r="L50" s="758">
        <f t="shared" si="5"/>
        <v>344.7792</v>
      </c>
      <c r="M50" s="674">
        <v>271.44</v>
      </c>
      <c r="N50" s="674">
        <v>342.01</v>
      </c>
    </row>
    <row r="51" spans="1:14">
      <c r="A51" s="125" t="s">
        <v>917</v>
      </c>
      <c r="B51" s="4" t="s">
        <v>927</v>
      </c>
      <c r="C51" s="65" t="s">
        <v>109</v>
      </c>
      <c r="D51" s="65" t="s">
        <v>84</v>
      </c>
      <c r="E51" s="463">
        <f>+VLOOKUP(A51,'Summary List'!B:F,5,FALSE)</f>
        <v>124.92</v>
      </c>
      <c r="F51" s="49">
        <v>2</v>
      </c>
      <c r="G51" s="91" t="s">
        <v>34</v>
      </c>
      <c r="H51" s="68" t="s">
        <v>479</v>
      </c>
      <c r="I51" s="48">
        <f>(18.5*16*15.5)/1728</f>
        <v>2.6550925925925926</v>
      </c>
      <c r="J51" s="120" t="s">
        <v>121</v>
      </c>
      <c r="K51" s="758">
        <f t="shared" si="4"/>
        <v>249.84</v>
      </c>
      <c r="L51" s="758">
        <f t="shared" si="5"/>
        <v>344.7792</v>
      </c>
      <c r="M51" s="16"/>
      <c r="N51" s="16"/>
    </row>
    <row r="52" spans="1:14">
      <c r="A52" s="119" t="s">
        <v>253</v>
      </c>
      <c r="B52" s="65" t="s">
        <v>56</v>
      </c>
      <c r="C52" s="65" t="s">
        <v>110</v>
      </c>
      <c r="D52" s="65" t="s">
        <v>84</v>
      </c>
      <c r="E52" s="463">
        <f>+VLOOKUP(A52,'Summary List'!B:F,5,FALSE)</f>
        <v>144.24</v>
      </c>
      <c r="F52" s="49">
        <v>2</v>
      </c>
      <c r="G52" s="68" t="s">
        <v>126</v>
      </c>
      <c r="H52" s="67" t="s">
        <v>466</v>
      </c>
      <c r="I52" s="48">
        <f>(18.5*16*18)/1728</f>
        <v>3.0833333333333335</v>
      </c>
      <c r="J52" s="120" t="s">
        <v>121</v>
      </c>
      <c r="K52" s="758">
        <f t="shared" si="4"/>
        <v>288.48</v>
      </c>
      <c r="L52" s="758">
        <f t="shared" si="5"/>
        <v>398.10239999999999</v>
      </c>
      <c r="M52" s="674">
        <v>313.68</v>
      </c>
      <c r="N52" s="674">
        <v>395.24</v>
      </c>
    </row>
    <row r="53" spans="1:14">
      <c r="A53" s="660" t="s">
        <v>919</v>
      </c>
      <c r="B53" s="4" t="s">
        <v>629</v>
      </c>
      <c r="C53" s="65" t="s">
        <v>110</v>
      </c>
      <c r="D53" s="65" t="s">
        <v>84</v>
      </c>
      <c r="E53" s="463">
        <f>+VLOOKUP(A53,'Summary List'!B:F,5,FALSE)</f>
        <v>144.24</v>
      </c>
      <c r="F53" s="49">
        <v>2</v>
      </c>
      <c r="G53" s="68" t="s">
        <v>126</v>
      </c>
      <c r="H53" s="67" t="s">
        <v>466</v>
      </c>
      <c r="I53" s="48">
        <f>(18.5*16*18)/1728</f>
        <v>3.0833333333333335</v>
      </c>
      <c r="J53" s="120" t="s">
        <v>121</v>
      </c>
      <c r="K53" s="758">
        <f t="shared" si="4"/>
        <v>288.48</v>
      </c>
      <c r="L53" s="758">
        <f t="shared" si="5"/>
        <v>398.10239999999999</v>
      </c>
      <c r="M53" s="16"/>
      <c r="N53" s="16"/>
    </row>
    <row r="54" spans="1:14" ht="26">
      <c r="A54" s="1154" t="s">
        <v>114</v>
      </c>
      <c r="B54" s="1155"/>
      <c r="C54" s="1155"/>
      <c r="D54" s="1155"/>
      <c r="E54" s="1155"/>
      <c r="F54" s="1155"/>
      <c r="G54" s="1155"/>
      <c r="H54" s="1155"/>
      <c r="I54" s="1155"/>
      <c r="J54" s="1156"/>
      <c r="K54" s="16"/>
      <c r="L54" s="16"/>
      <c r="M54" s="16"/>
      <c r="N54" s="16"/>
    </row>
    <row r="55" spans="1:14" ht="19" thickBot="1">
      <c r="A55" s="1151" t="s">
        <v>42</v>
      </c>
      <c r="B55" s="1157"/>
      <c r="C55" s="1157"/>
      <c r="D55" s="1157"/>
      <c r="E55" s="1157"/>
      <c r="F55" s="1158"/>
      <c r="G55" s="1151" t="s">
        <v>41</v>
      </c>
      <c r="H55" s="1152"/>
      <c r="I55" s="1153"/>
      <c r="J55" s="139" t="s">
        <v>115</v>
      </c>
      <c r="K55" s="16"/>
      <c r="L55" s="16"/>
      <c r="M55" s="16"/>
      <c r="N55" s="16"/>
    </row>
    <row r="56" spans="1:14" ht="18" thickBot="1">
      <c r="A56" s="1056" t="s">
        <v>53</v>
      </c>
      <c r="B56" s="959"/>
      <c r="C56" s="959"/>
      <c r="D56" s="959"/>
      <c r="E56" s="959"/>
      <c r="F56" s="959"/>
      <c r="G56" s="959"/>
      <c r="H56" s="959"/>
      <c r="I56" s="959"/>
      <c r="J56" s="1057"/>
      <c r="K56" s="16"/>
      <c r="L56" s="16"/>
      <c r="M56" s="16"/>
      <c r="N56" s="16"/>
    </row>
    <row r="57" spans="1:14" ht="15" thickBot="1">
      <c r="A57" s="40" t="s">
        <v>1</v>
      </c>
      <c r="B57" s="42" t="s">
        <v>0</v>
      </c>
      <c r="C57" s="89" t="s">
        <v>48</v>
      </c>
      <c r="D57" s="89" t="s">
        <v>57</v>
      </c>
      <c r="E57" s="89" t="s">
        <v>16</v>
      </c>
      <c r="F57" s="40" t="s">
        <v>15</v>
      </c>
      <c r="G57" s="45" t="s">
        <v>17</v>
      </c>
      <c r="H57" s="44" t="s">
        <v>18</v>
      </c>
      <c r="I57" s="44" t="s">
        <v>31</v>
      </c>
      <c r="J57" s="46" t="s">
        <v>116</v>
      </c>
      <c r="K57" s="16"/>
      <c r="L57" s="16"/>
      <c r="M57" s="16"/>
      <c r="N57" s="16"/>
    </row>
    <row r="58" spans="1:14">
      <c r="A58" s="129" t="s">
        <v>259</v>
      </c>
      <c r="B58" s="58" t="s">
        <v>54</v>
      </c>
      <c r="C58" s="58" t="s">
        <v>86</v>
      </c>
      <c r="D58" s="38" t="s">
        <v>12</v>
      </c>
      <c r="E58" s="463">
        <f>+VLOOKUP(A58,'Summary List'!B:F,5,FALSE)</f>
        <v>23.28</v>
      </c>
      <c r="F58" s="41">
        <v>6</v>
      </c>
      <c r="G58" s="24" t="s">
        <v>112</v>
      </c>
      <c r="H58" s="60" t="s">
        <v>453</v>
      </c>
      <c r="I58" s="47">
        <f>(11*9.5*17)/1728</f>
        <v>1.0280671296296295</v>
      </c>
      <c r="J58" s="138" t="s">
        <v>117</v>
      </c>
      <c r="K58" s="758">
        <f>E58*6</f>
        <v>139.68</v>
      </c>
      <c r="L58" s="758">
        <f>K58*1.38</f>
        <v>192.75839999999999</v>
      </c>
      <c r="M58" s="674">
        <v>151.91999999999999</v>
      </c>
      <c r="N58" s="674">
        <v>191.42</v>
      </c>
    </row>
    <row r="59" spans="1:14" ht="15" thickBot="1">
      <c r="A59" s="119" t="s">
        <v>260</v>
      </c>
      <c r="B59" s="65" t="s">
        <v>56</v>
      </c>
      <c r="C59" s="65" t="s">
        <v>88</v>
      </c>
      <c r="D59" s="66" t="s">
        <v>12</v>
      </c>
      <c r="E59" s="463">
        <f>+VLOOKUP(A59,'Summary List'!B:F,5,FALSE)</f>
        <v>31.08</v>
      </c>
      <c r="F59" s="49">
        <v>6</v>
      </c>
      <c r="G59" s="18" t="s">
        <v>113</v>
      </c>
      <c r="H59" s="67" t="s">
        <v>478</v>
      </c>
      <c r="I59" s="48">
        <f>(11*8.5*20)/1728</f>
        <v>1.0821759259259258</v>
      </c>
      <c r="J59" s="120" t="s">
        <v>117</v>
      </c>
      <c r="K59" s="758">
        <f>E59*6</f>
        <v>186.48</v>
      </c>
      <c r="L59" s="758">
        <f>K59*1.38</f>
        <v>257.34239999999994</v>
      </c>
      <c r="M59" s="674">
        <v>203.04</v>
      </c>
      <c r="N59" s="674">
        <v>255.83</v>
      </c>
    </row>
    <row r="60" spans="1:14" ht="18" thickBot="1">
      <c r="A60" s="1142" t="s">
        <v>59</v>
      </c>
      <c r="B60" s="1143"/>
      <c r="C60" s="1143"/>
      <c r="D60" s="1143"/>
      <c r="E60" s="1143"/>
      <c r="F60" s="1143"/>
      <c r="G60" s="1143"/>
      <c r="H60" s="1143"/>
      <c r="I60" s="1143"/>
      <c r="J60" s="1144"/>
      <c r="K60" s="16"/>
      <c r="L60" s="16"/>
      <c r="M60" s="16"/>
      <c r="N60" s="16"/>
    </row>
    <row r="61" spans="1:14" ht="15" thickBot="1">
      <c r="A61" s="89" t="s">
        <v>1</v>
      </c>
      <c r="B61" s="42" t="s">
        <v>0</v>
      </c>
      <c r="C61" s="89" t="s">
        <v>48</v>
      </c>
      <c r="D61" s="89" t="s">
        <v>57</v>
      </c>
      <c r="E61" s="89" t="s">
        <v>16</v>
      </c>
      <c r="F61" s="40" t="s">
        <v>15</v>
      </c>
      <c r="G61" s="45" t="s">
        <v>17</v>
      </c>
      <c r="H61" s="43" t="s">
        <v>18</v>
      </c>
      <c r="I61" s="44" t="s">
        <v>31</v>
      </c>
      <c r="J61" s="46" t="s">
        <v>116</v>
      </c>
      <c r="K61" s="16"/>
      <c r="L61" s="16"/>
      <c r="M61" s="16"/>
      <c r="N61" s="16"/>
    </row>
    <row r="62" spans="1:14">
      <c r="A62" s="125" t="s">
        <v>261</v>
      </c>
      <c r="B62" s="65" t="s">
        <v>65</v>
      </c>
      <c r="C62" s="58" t="s">
        <v>293</v>
      </c>
      <c r="D62" s="58" t="s">
        <v>268</v>
      </c>
      <c r="E62" s="463">
        <f>+VLOOKUP(A62,'Summary List'!B:F,5,FALSE)</f>
        <v>133.56</v>
      </c>
      <c r="F62" s="41">
        <v>2</v>
      </c>
      <c r="G62" s="37" t="s">
        <v>124</v>
      </c>
      <c r="H62" s="61" t="s">
        <v>461</v>
      </c>
      <c r="I62" s="47">
        <f>(18.5*16*9)/1728</f>
        <v>1.5416666666666667</v>
      </c>
      <c r="J62" s="123" t="s">
        <v>120</v>
      </c>
      <c r="K62" s="758">
        <f>E62*2</f>
        <v>267.12</v>
      </c>
      <c r="L62" s="758">
        <f>K62*1.38</f>
        <v>368.62559999999996</v>
      </c>
      <c r="M62" s="674">
        <v>290.39999999999998</v>
      </c>
      <c r="N62" s="674">
        <v>365.9</v>
      </c>
    </row>
    <row r="63" spans="1:14">
      <c r="A63" s="119" t="s">
        <v>262</v>
      </c>
      <c r="B63" s="65" t="s">
        <v>67</v>
      </c>
      <c r="C63" s="58" t="s">
        <v>294</v>
      </c>
      <c r="D63" s="65" t="s">
        <v>268</v>
      </c>
      <c r="E63" s="463">
        <f>+VLOOKUP(A63,'Summary List'!B:F,5,FALSE)</f>
        <v>143.63999999999999</v>
      </c>
      <c r="F63" s="49">
        <v>2</v>
      </c>
      <c r="G63" s="68" t="s">
        <v>125</v>
      </c>
      <c r="H63" s="62" t="s">
        <v>475</v>
      </c>
      <c r="I63" s="48">
        <f>(18.5*15*12.25)/1728</f>
        <v>1.9672309027777777</v>
      </c>
      <c r="J63" s="123" t="s">
        <v>121</v>
      </c>
      <c r="K63" s="758">
        <f t="shared" ref="K63:K64" si="6">E63*2</f>
        <v>287.27999999999997</v>
      </c>
      <c r="L63" s="758">
        <f t="shared" ref="L63:L64" si="7">K63*1.38</f>
        <v>396.44639999999993</v>
      </c>
      <c r="M63" s="674">
        <v>312.24</v>
      </c>
      <c r="N63" s="674">
        <v>393.42</v>
      </c>
    </row>
    <row r="64" spans="1:14" ht="15" thickBot="1">
      <c r="A64" s="119" t="s">
        <v>263</v>
      </c>
      <c r="B64" s="65" t="s">
        <v>69</v>
      </c>
      <c r="C64" s="65" t="s">
        <v>101</v>
      </c>
      <c r="D64" s="65" t="s">
        <v>268</v>
      </c>
      <c r="E64" s="463">
        <f>+VLOOKUP(A64,'Summary List'!B:F,5,FALSE)</f>
        <v>152.76</v>
      </c>
      <c r="F64" s="49">
        <v>2</v>
      </c>
      <c r="G64" s="68" t="s">
        <v>34</v>
      </c>
      <c r="H64" s="67" t="s">
        <v>466</v>
      </c>
      <c r="I64" s="48">
        <f>(18.5*16*14.5)/1728</f>
        <v>2.4837962962962963</v>
      </c>
      <c r="J64" s="120" t="s">
        <v>121</v>
      </c>
      <c r="K64" s="758">
        <f t="shared" si="6"/>
        <v>305.52</v>
      </c>
      <c r="L64" s="758">
        <f t="shared" si="7"/>
        <v>421.61759999999992</v>
      </c>
      <c r="M64" s="674">
        <v>332.16</v>
      </c>
      <c r="N64" s="674">
        <v>418.52</v>
      </c>
    </row>
    <row r="65" spans="1:14" ht="18" thickBot="1">
      <c r="A65" s="1056" t="s">
        <v>218</v>
      </c>
      <c r="B65" s="959"/>
      <c r="C65" s="959"/>
      <c r="D65" s="959"/>
      <c r="E65" s="959"/>
      <c r="F65" s="959"/>
      <c r="G65" s="959"/>
      <c r="H65" s="959"/>
      <c r="I65" s="959"/>
      <c r="J65" s="1057"/>
      <c r="K65" s="16"/>
      <c r="L65" s="16"/>
      <c r="M65" s="16"/>
      <c r="N65" s="16"/>
    </row>
    <row r="66" spans="1:14" ht="15" thickBot="1">
      <c r="A66" s="89" t="s">
        <v>1</v>
      </c>
      <c r="B66" s="40" t="s">
        <v>0</v>
      </c>
      <c r="C66" s="40" t="s">
        <v>48</v>
      </c>
      <c r="D66" s="40" t="s">
        <v>81</v>
      </c>
      <c r="E66" s="42" t="s">
        <v>16</v>
      </c>
      <c r="F66" s="40" t="s">
        <v>15</v>
      </c>
      <c r="G66" s="46" t="s">
        <v>17</v>
      </c>
      <c r="H66" s="46" t="s">
        <v>18</v>
      </c>
      <c r="I66" s="46" t="s">
        <v>31</v>
      </c>
      <c r="J66" s="46" t="s">
        <v>116</v>
      </c>
      <c r="K66" s="16"/>
      <c r="L66" s="16"/>
      <c r="M66" s="16"/>
      <c r="N66" s="16"/>
    </row>
    <row r="67" spans="1:14">
      <c r="A67" s="543" t="s">
        <v>264</v>
      </c>
      <c r="B67" s="544" t="s">
        <v>64</v>
      </c>
      <c r="C67" s="544" t="s">
        <v>108</v>
      </c>
      <c r="D67" s="544" t="s">
        <v>83</v>
      </c>
      <c r="E67" s="538">
        <f>+VLOOKUP(A67,'Summary List'!B:F,5,FALSE)</f>
        <v>109.92</v>
      </c>
      <c r="F67" s="545">
        <v>2</v>
      </c>
      <c r="G67" s="546" t="s">
        <v>125</v>
      </c>
      <c r="H67" s="547" t="s">
        <v>473</v>
      </c>
      <c r="I67" s="548">
        <f>(18.5*16*14.5)/1728</f>
        <v>2.4837962962962963</v>
      </c>
      <c r="J67" s="549" t="s">
        <v>121</v>
      </c>
      <c r="K67" s="758">
        <f>E67*2</f>
        <v>219.84</v>
      </c>
      <c r="L67" s="758">
        <f>K67*1.38</f>
        <v>303.37919999999997</v>
      </c>
      <c r="M67" s="674">
        <v>239.04</v>
      </c>
      <c r="N67" s="674">
        <v>301.19</v>
      </c>
    </row>
    <row r="68" spans="1:14">
      <c r="A68" s="125" t="s">
        <v>265</v>
      </c>
      <c r="B68" s="65" t="s">
        <v>55</v>
      </c>
      <c r="C68" s="65" t="s">
        <v>109</v>
      </c>
      <c r="D68" s="65" t="s">
        <v>83</v>
      </c>
      <c r="E68" s="463">
        <f>+VLOOKUP(A68,'Summary List'!B:F,5,FALSE)</f>
        <v>122.28</v>
      </c>
      <c r="F68" s="49">
        <v>2</v>
      </c>
      <c r="G68" s="68" t="s">
        <v>125</v>
      </c>
      <c r="H68" s="6" t="s">
        <v>470</v>
      </c>
      <c r="I68" s="48">
        <f>(18.5*16*14.5)/1728</f>
        <v>2.4837962962962963</v>
      </c>
      <c r="J68" s="120" t="s">
        <v>121</v>
      </c>
      <c r="K68" s="758">
        <f t="shared" ref="K68:K69" si="8">E68*2</f>
        <v>244.56</v>
      </c>
      <c r="L68" s="758">
        <f t="shared" ref="L68:L69" si="9">K68*1.38</f>
        <v>337.49279999999999</v>
      </c>
      <c r="M68" s="674">
        <v>265.92</v>
      </c>
      <c r="N68" s="674">
        <v>335.06</v>
      </c>
    </row>
    <row r="69" spans="1:14" ht="15" thickBot="1">
      <c r="A69" s="132" t="s">
        <v>266</v>
      </c>
      <c r="B69" s="112" t="s">
        <v>56</v>
      </c>
      <c r="C69" s="112" t="s">
        <v>110</v>
      </c>
      <c r="D69" s="112" t="s">
        <v>83</v>
      </c>
      <c r="E69" s="510">
        <f>+VLOOKUP(A69,'Summary List'!B:F,5,FALSE)</f>
        <v>139.91999999999999</v>
      </c>
      <c r="F69" s="113">
        <v>2</v>
      </c>
      <c r="G69" s="114" t="s">
        <v>126</v>
      </c>
      <c r="H69" s="114" t="s">
        <v>479</v>
      </c>
      <c r="I69" s="115">
        <f>(18.5*16*18)/1728</f>
        <v>3.0833333333333335</v>
      </c>
      <c r="J69" s="134" t="s">
        <v>121</v>
      </c>
      <c r="K69" s="758">
        <f t="shared" si="8"/>
        <v>279.83999999999997</v>
      </c>
      <c r="L69" s="758">
        <f t="shared" si="9"/>
        <v>386.17919999999992</v>
      </c>
      <c r="M69" s="674">
        <v>304.08</v>
      </c>
      <c r="N69" s="674">
        <v>383.14</v>
      </c>
    </row>
    <row r="70" spans="1:14" ht="17.5">
      <c r="A70" s="1145" t="s">
        <v>47</v>
      </c>
      <c r="B70" s="1146"/>
      <c r="C70" s="1146"/>
      <c r="D70" s="1146"/>
      <c r="E70" s="1146"/>
      <c r="F70" s="1146"/>
      <c r="G70" s="1146"/>
      <c r="H70" s="1146"/>
      <c r="I70" s="1146"/>
      <c r="J70" s="1147"/>
      <c r="K70" s="16"/>
      <c r="L70" s="16"/>
      <c r="M70" s="16"/>
      <c r="N70" s="16"/>
    </row>
    <row r="71" spans="1:14" ht="21.5" thickBot="1">
      <c r="A71" s="1061" t="s">
        <v>627</v>
      </c>
      <c r="B71" s="1062"/>
      <c r="C71" s="1062"/>
      <c r="D71" s="1062"/>
      <c r="E71" s="1062"/>
      <c r="F71" s="1062"/>
      <c r="G71" s="1062"/>
      <c r="H71" s="1062"/>
      <c r="I71" s="1062"/>
      <c r="J71" s="1063"/>
      <c r="K71" s="16"/>
      <c r="L71" s="16"/>
      <c r="M71" s="16"/>
      <c r="N71" s="16"/>
    </row>
    <row r="72" spans="1:14" ht="21">
      <c r="A72" s="1121" t="s">
        <v>733</v>
      </c>
      <c r="B72" s="962"/>
      <c r="C72" s="962"/>
      <c r="D72" s="962"/>
      <c r="E72" s="962"/>
      <c r="F72" s="962"/>
      <c r="G72" s="962"/>
      <c r="H72" s="962"/>
      <c r="I72" s="962"/>
      <c r="J72" s="1122"/>
      <c r="K72" s="16"/>
      <c r="L72" s="16"/>
      <c r="M72" s="16"/>
      <c r="N72" s="16"/>
    </row>
    <row r="73" spans="1:14" ht="21">
      <c r="A73" s="1082" t="s">
        <v>734</v>
      </c>
      <c r="B73" s="950"/>
      <c r="C73" s="950"/>
      <c r="D73" s="950"/>
      <c r="E73" s="950"/>
      <c r="F73" s="950"/>
      <c r="G73" s="950"/>
      <c r="H73" s="950"/>
      <c r="I73" s="950"/>
      <c r="J73" s="1083"/>
      <c r="K73" s="16"/>
      <c r="L73" s="16"/>
      <c r="M73" s="16"/>
      <c r="N73" s="16"/>
    </row>
    <row r="74" spans="1:14" ht="21">
      <c r="A74" s="1082" t="s">
        <v>735</v>
      </c>
      <c r="B74" s="950"/>
      <c r="C74" s="950"/>
      <c r="D74" s="950"/>
      <c r="E74" s="950"/>
      <c r="F74" s="950"/>
      <c r="G74" s="950"/>
      <c r="H74" s="950"/>
      <c r="I74" s="950"/>
      <c r="J74" s="1083"/>
      <c r="K74" s="16"/>
      <c r="L74" s="16"/>
      <c r="M74" s="16"/>
      <c r="N74" s="16"/>
    </row>
    <row r="75" spans="1:14" ht="21">
      <c r="A75" s="1082" t="s">
        <v>736</v>
      </c>
      <c r="B75" s="950"/>
      <c r="C75" s="950"/>
      <c r="D75" s="950"/>
      <c r="E75" s="950"/>
      <c r="F75" s="950"/>
      <c r="G75" s="950"/>
      <c r="H75" s="950"/>
      <c r="I75" s="950"/>
      <c r="J75" s="1083"/>
      <c r="K75" s="16"/>
      <c r="L75" s="16"/>
      <c r="M75" s="16"/>
      <c r="N75" s="16"/>
    </row>
    <row r="76" spans="1:14" ht="21.5" thickBot="1">
      <c r="A76" s="1084" t="s">
        <v>127</v>
      </c>
      <c r="B76" s="1085"/>
      <c r="C76" s="1085"/>
      <c r="D76" s="1085"/>
      <c r="E76" s="1085"/>
      <c r="F76" s="1085"/>
      <c r="G76" s="1085"/>
      <c r="H76" s="1085"/>
      <c r="I76" s="1085"/>
      <c r="J76" s="1086"/>
      <c r="K76" s="16"/>
      <c r="L76" s="16"/>
      <c r="M76" s="16"/>
      <c r="N76" s="16"/>
    </row>
    <row r="77" spans="1:14" ht="23.5">
      <c r="A77" s="1118" t="s">
        <v>676</v>
      </c>
      <c r="B77" s="1119"/>
      <c r="C77" s="1119"/>
      <c r="D77" s="1119"/>
      <c r="E77" s="1119"/>
      <c r="F77" s="1119"/>
      <c r="G77" s="1119"/>
      <c r="H77" s="1119"/>
      <c r="I77" s="1119"/>
      <c r="J77" s="1120"/>
      <c r="K77" s="16"/>
      <c r="L77" s="16"/>
      <c r="M77" s="16"/>
      <c r="N77" s="16"/>
    </row>
    <row r="78" spans="1:14" ht="21">
      <c r="A78" s="1008" t="s">
        <v>654</v>
      </c>
      <c r="B78" s="953"/>
      <c r="C78" s="953"/>
      <c r="D78" s="953"/>
      <c r="E78" s="953"/>
      <c r="F78" s="953"/>
      <c r="G78" s="953"/>
      <c r="H78" s="953"/>
      <c r="I78" s="953"/>
      <c r="J78" s="1009"/>
      <c r="K78" s="16"/>
      <c r="L78" s="16"/>
      <c r="M78" s="16"/>
      <c r="N78" s="16"/>
    </row>
    <row r="79" spans="1:14" ht="21">
      <c r="A79" s="1008" t="s">
        <v>655</v>
      </c>
      <c r="B79" s="1010"/>
      <c r="C79" s="1010"/>
      <c r="D79" s="1010"/>
      <c r="E79" s="1010"/>
      <c r="F79" s="1010"/>
      <c r="G79" s="1010"/>
      <c r="H79" s="1010"/>
      <c r="I79" s="1010"/>
      <c r="J79" s="1011"/>
      <c r="K79" s="16"/>
      <c r="L79" s="16"/>
      <c r="M79" s="16"/>
      <c r="N79" s="16"/>
    </row>
    <row r="80" spans="1:14" ht="21">
      <c r="A80" s="1004" t="s">
        <v>656</v>
      </c>
      <c r="B80" s="994"/>
      <c r="C80" s="994"/>
      <c r="D80" s="994"/>
      <c r="E80" s="994"/>
      <c r="F80" s="994"/>
      <c r="G80" s="994"/>
      <c r="H80" s="994"/>
      <c r="I80" s="994"/>
      <c r="J80" s="1005"/>
      <c r="K80" s="16"/>
      <c r="L80" s="16"/>
      <c r="M80" s="16"/>
      <c r="N80" s="16"/>
    </row>
    <row r="81" spans="1:14" ht="21">
      <c r="A81" s="1012" t="s">
        <v>657</v>
      </c>
      <c r="B81" s="997"/>
      <c r="C81" s="997"/>
      <c r="D81" s="997"/>
      <c r="E81" s="997"/>
      <c r="F81" s="997"/>
      <c r="G81" s="997"/>
      <c r="H81" s="997"/>
      <c r="I81" s="997"/>
      <c r="J81" s="1013"/>
      <c r="K81" s="16"/>
      <c r="L81" s="16"/>
      <c r="M81" s="16"/>
      <c r="N81" s="16"/>
    </row>
    <row r="82" spans="1:14" ht="18.75" customHeight="1">
      <c r="A82" s="1004" t="s">
        <v>658</v>
      </c>
      <c r="B82" s="994"/>
      <c r="C82" s="994"/>
      <c r="D82" s="994"/>
      <c r="E82" s="994"/>
      <c r="F82" s="994"/>
      <c r="G82" s="994"/>
      <c r="H82" s="994"/>
      <c r="I82" s="994"/>
      <c r="J82" s="1005"/>
      <c r="K82" s="16"/>
      <c r="L82" s="16"/>
      <c r="M82" s="16"/>
      <c r="N82" s="16"/>
    </row>
    <row r="83" spans="1:14" ht="22.5" customHeight="1">
      <c r="A83" s="1004"/>
      <c r="B83" s="994"/>
      <c r="C83" s="994"/>
      <c r="D83" s="994"/>
      <c r="E83" s="994"/>
      <c r="F83" s="994"/>
      <c r="G83" s="994"/>
      <c r="H83" s="994"/>
      <c r="I83" s="994"/>
      <c r="J83" s="1005"/>
      <c r="K83" s="16"/>
      <c r="L83" s="16"/>
      <c r="M83" s="16"/>
      <c r="N83" s="16"/>
    </row>
    <row r="84" spans="1:14" ht="23.5">
      <c r="A84" s="1017" t="s">
        <v>677</v>
      </c>
      <c r="B84" s="1018"/>
      <c r="C84" s="1018"/>
      <c r="D84" s="1018"/>
      <c r="E84" s="1018"/>
      <c r="F84" s="1018"/>
      <c r="G84" s="1018"/>
      <c r="H84" s="1018"/>
      <c r="I84" s="1018"/>
      <c r="J84" s="1019"/>
      <c r="K84" s="16"/>
      <c r="L84" s="16"/>
      <c r="M84" s="16"/>
      <c r="N84" s="16"/>
    </row>
    <row r="85" spans="1:14" ht="18" customHeight="1">
      <c r="A85" s="1073" t="s">
        <v>857</v>
      </c>
      <c r="B85" s="1074"/>
      <c r="C85" s="1074"/>
      <c r="D85" s="1074"/>
      <c r="E85" s="1074"/>
      <c r="F85" s="1074"/>
      <c r="G85" s="1074"/>
      <c r="H85" s="1074"/>
      <c r="I85" s="1074"/>
      <c r="J85" s="1075"/>
      <c r="K85" s="16"/>
      <c r="L85" s="16"/>
      <c r="M85" s="16"/>
      <c r="N85" s="16"/>
    </row>
    <row r="86" spans="1:14" ht="18" customHeight="1">
      <c r="A86" s="1006"/>
      <c r="B86" s="987"/>
      <c r="C86" s="987"/>
      <c r="D86" s="987"/>
      <c r="E86" s="987"/>
      <c r="F86" s="987"/>
      <c r="G86" s="987"/>
      <c r="H86" s="987"/>
      <c r="I86" s="987"/>
      <c r="J86" s="1007"/>
      <c r="K86" s="16"/>
      <c r="L86" s="16"/>
      <c r="M86" s="16"/>
      <c r="N86" s="16"/>
    </row>
    <row r="87" spans="1:14" ht="18" customHeight="1">
      <c r="A87" s="1006"/>
      <c r="B87" s="987"/>
      <c r="C87" s="987"/>
      <c r="D87" s="987"/>
      <c r="E87" s="987"/>
      <c r="F87" s="987"/>
      <c r="G87" s="987"/>
      <c r="H87" s="987"/>
      <c r="I87" s="987"/>
      <c r="J87" s="1007"/>
      <c r="K87" s="16"/>
      <c r="L87" s="16"/>
      <c r="M87" s="16"/>
      <c r="N87" s="16"/>
    </row>
    <row r="88" spans="1:14" ht="21" customHeight="1">
      <c r="A88" s="1006"/>
      <c r="B88" s="987"/>
      <c r="C88" s="987"/>
      <c r="D88" s="987"/>
      <c r="E88" s="987"/>
      <c r="F88" s="987"/>
      <c r="G88" s="987"/>
      <c r="H88" s="987"/>
      <c r="I88" s="987"/>
      <c r="J88" s="1007"/>
      <c r="K88" s="16"/>
      <c r="L88" s="16"/>
      <c r="M88" s="16"/>
      <c r="N88" s="16"/>
    </row>
    <row r="89" spans="1:14">
      <c r="A89" s="1008" t="s">
        <v>678</v>
      </c>
      <c r="B89" s="953"/>
      <c r="C89" s="953"/>
      <c r="D89" s="953"/>
      <c r="E89" s="953"/>
      <c r="F89" s="953"/>
      <c r="G89" s="953"/>
      <c r="H89" s="953"/>
      <c r="I89" s="953"/>
      <c r="J89" s="1009"/>
      <c r="K89" s="16"/>
      <c r="L89" s="16"/>
      <c r="M89" s="16"/>
      <c r="N89" s="16"/>
    </row>
    <row r="90" spans="1:14">
      <c r="A90" s="1008"/>
      <c r="B90" s="953"/>
      <c r="C90" s="953"/>
      <c r="D90" s="953"/>
      <c r="E90" s="953"/>
      <c r="F90" s="953"/>
      <c r="G90" s="953"/>
      <c r="H90" s="953"/>
      <c r="I90" s="953"/>
      <c r="J90" s="1009"/>
      <c r="K90" s="16"/>
      <c r="L90" s="16"/>
      <c r="M90" s="16"/>
      <c r="N90" s="16"/>
    </row>
    <row r="91" spans="1:14">
      <c r="A91" s="1008"/>
      <c r="B91" s="953"/>
      <c r="C91" s="953"/>
      <c r="D91" s="953"/>
      <c r="E91" s="953"/>
      <c r="F91" s="953"/>
      <c r="G91" s="953"/>
      <c r="H91" s="953"/>
      <c r="I91" s="953"/>
      <c r="J91" s="1009"/>
      <c r="K91" s="16"/>
      <c r="L91" s="16"/>
      <c r="M91" s="16"/>
      <c r="N91" s="16"/>
    </row>
    <row r="92" spans="1:14" ht="15" thickBot="1">
      <c r="A92" s="1020" t="s">
        <v>632</v>
      </c>
      <c r="B92" s="1021"/>
      <c r="C92" s="1021"/>
      <c r="D92" s="1021"/>
      <c r="E92" s="1021"/>
      <c r="F92" s="1021"/>
      <c r="G92" s="1021"/>
      <c r="H92" s="1021"/>
      <c r="I92" s="1021"/>
      <c r="J92" s="1022"/>
      <c r="K92" s="16"/>
      <c r="L92" s="16"/>
      <c r="M92" s="16"/>
      <c r="N92" s="16"/>
    </row>
    <row r="93" spans="1:14">
      <c r="K93" s="290"/>
      <c r="L93" s="293"/>
      <c r="M93" s="290"/>
      <c r="N93" s="290"/>
    </row>
    <row r="94" spans="1:14">
      <c r="K94" s="290"/>
      <c r="L94" s="290"/>
      <c r="M94" s="290"/>
      <c r="N94" s="290"/>
    </row>
  </sheetData>
  <mergeCells count="42">
    <mergeCell ref="A92:J92"/>
    <mergeCell ref="A81:J81"/>
    <mergeCell ref="A82:J83"/>
    <mergeCell ref="A84:J84"/>
    <mergeCell ref="A85:J88"/>
    <mergeCell ref="A89:J91"/>
    <mergeCell ref="A13:J13"/>
    <mergeCell ref="A80:J80"/>
    <mergeCell ref="A79:J79"/>
    <mergeCell ref="A41:J41"/>
    <mergeCell ref="A23:J23"/>
    <mergeCell ref="A24:F24"/>
    <mergeCell ref="G24:I24"/>
    <mergeCell ref="A25:J25"/>
    <mergeCell ref="A76:J76"/>
    <mergeCell ref="A73:J73"/>
    <mergeCell ref="A74:J74"/>
    <mergeCell ref="A75:J75"/>
    <mergeCell ref="A65:J65"/>
    <mergeCell ref="A71:J71"/>
    <mergeCell ref="A72:J72"/>
    <mergeCell ref="A30:J30"/>
    <mergeCell ref="A1:J8"/>
    <mergeCell ref="A9:J9"/>
    <mergeCell ref="A10:J10"/>
    <mergeCell ref="A11:J11"/>
    <mergeCell ref="A12:J12"/>
    <mergeCell ref="A15:J16"/>
    <mergeCell ref="A14:B14"/>
    <mergeCell ref="C14:E14"/>
    <mergeCell ref="F14:H14"/>
    <mergeCell ref="I14:J14"/>
    <mergeCell ref="A70:J70"/>
    <mergeCell ref="A77:J77"/>
    <mergeCell ref="A78:J78"/>
    <mergeCell ref="A17:J21"/>
    <mergeCell ref="A22:J22"/>
    <mergeCell ref="G55:I55"/>
    <mergeCell ref="A56:J56"/>
    <mergeCell ref="A60:J60"/>
    <mergeCell ref="A54:J54"/>
    <mergeCell ref="A55:F55"/>
  </mergeCells>
  <hyperlinks>
    <hyperlink ref="A71:J71" r:id="rId1" display="Visit our website www.thomastonmills.com for more information and selling tools, including:"/>
    <hyperlink ref="A92" location="'TABLE OF CONTENTS'!A1" tooltip="TABLE OF CONTENTS" display="Back"/>
    <hyperlink ref="A72:J72" r:id="rId2" tooltip="Sell Sheets" display="   ◦ Descriptive Sell Sheets that you can send to your customers (PDF's) - Click Here"/>
    <hyperlink ref="A73:J73" r:id="rId3" tooltip="Photographs" display="   ◦ Photographs - Click Here"/>
    <hyperlink ref="A74:J74" r:id="rId4" tooltip="Care Instructions" display="   ◦ Suggested Care Instructions - Click Here"/>
    <hyperlink ref="A75:J75" r:id="rId5" tooltip="Linen Forum" display="   ◦ Linen Forum - Click Here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</hyperlinks>
  <printOptions horizontalCentered="1"/>
  <pageMargins left="0.7" right="0.7" top="0.75" bottom="0.57999999999999996" header="0.3" footer="0.3"/>
  <pageSetup scale="68" fitToHeight="0" orientation="portrait" r:id="rId6"/>
  <headerFooter>
    <oddHeader xml:space="preserve">&amp;C
</oddHeader>
  </headerFooter>
  <rowBreaks count="1" manualBreakCount="1">
    <brk id="69" max="9" man="1"/>
  </rowBreaks>
  <ignoredErrors>
    <ignoredError sqref="I47" formula="1"/>
  </ignoredErrors>
  <drawing r:id="rId7"/>
  <legacyDrawingHF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E7270"/>
    <pageSetUpPr fitToPage="1"/>
  </sheetPr>
  <dimension ref="A1:AN232"/>
  <sheetViews>
    <sheetView topLeftCell="A31" zoomScale="90" zoomScaleNormal="90" zoomScalePageLayoutView="80" workbookViewId="0">
      <selection activeCell="L47" sqref="L47"/>
    </sheetView>
  </sheetViews>
  <sheetFormatPr defaultRowHeight="14.5"/>
  <cols>
    <col min="1" max="1" width="14.6328125" customWidth="1"/>
    <col min="2" max="2" width="22.81640625" customWidth="1"/>
    <col min="3" max="3" width="10.7265625" customWidth="1"/>
    <col min="4" max="4" width="8.7265625" customWidth="1"/>
    <col min="5" max="5" width="9.08984375" customWidth="1"/>
    <col min="6" max="6" width="8.08984375" customWidth="1"/>
    <col min="7" max="7" width="17" customWidth="1"/>
    <col min="8" max="8" width="14.6328125" customWidth="1"/>
    <col min="9" max="9" width="14.36328125" customWidth="1"/>
    <col min="10" max="10" width="12.7265625" customWidth="1"/>
    <col min="11" max="11" width="12" customWidth="1"/>
    <col min="12" max="12" width="11.90625" customWidth="1"/>
    <col min="13" max="13" width="10.54296875" customWidth="1"/>
    <col min="15" max="15" width="8.6328125" customWidth="1"/>
  </cols>
  <sheetData>
    <row r="1" spans="1:22" ht="15.75" customHeight="1" thickTop="1">
      <c r="A1" s="1035" t="s">
        <v>128</v>
      </c>
      <c r="B1" s="1036"/>
      <c r="C1" s="1036"/>
      <c r="D1" s="1036"/>
      <c r="E1" s="1036"/>
      <c r="F1" s="1036"/>
      <c r="G1" s="1036"/>
      <c r="H1" s="1036"/>
      <c r="I1" s="1036"/>
      <c r="J1" s="1037"/>
      <c r="K1" s="16"/>
      <c r="L1" s="221" t="s">
        <v>679</v>
      </c>
      <c r="M1" s="16"/>
      <c r="N1" s="16"/>
      <c r="O1" s="290"/>
      <c r="P1" s="290"/>
      <c r="Q1" s="290"/>
      <c r="R1" s="290"/>
      <c r="S1" s="290"/>
      <c r="T1" s="290"/>
      <c r="U1" s="290"/>
      <c r="V1" s="290"/>
    </row>
    <row r="2" spans="1:22" ht="25" customHeight="1">
      <c r="A2" s="1038"/>
      <c r="B2" s="982"/>
      <c r="C2" s="982"/>
      <c r="D2" s="982"/>
      <c r="E2" s="982"/>
      <c r="F2" s="982"/>
      <c r="G2" s="982"/>
      <c r="H2" s="982"/>
      <c r="I2" s="982"/>
      <c r="J2" s="1039"/>
      <c r="K2" s="16"/>
      <c r="L2" s="616" t="s">
        <v>858</v>
      </c>
      <c r="M2" s="16"/>
      <c r="N2" s="16"/>
      <c r="O2" s="290"/>
      <c r="P2" s="290"/>
      <c r="Q2" s="290"/>
      <c r="R2" s="290"/>
      <c r="S2" s="290"/>
      <c r="T2" s="290"/>
      <c r="U2" s="290"/>
      <c r="V2" s="290"/>
    </row>
    <row r="3" spans="1:22" ht="15.75" customHeight="1">
      <c r="A3" s="1038"/>
      <c r="B3" s="982"/>
      <c r="C3" s="982"/>
      <c r="D3" s="982"/>
      <c r="E3" s="982"/>
      <c r="F3" s="982"/>
      <c r="G3" s="982"/>
      <c r="H3" s="982"/>
      <c r="I3" s="982"/>
      <c r="J3" s="1039"/>
      <c r="K3" s="16"/>
      <c r="L3" s="222" t="s">
        <v>661</v>
      </c>
      <c r="M3" s="16"/>
      <c r="N3" s="16"/>
      <c r="O3" s="290"/>
      <c r="P3" s="290"/>
      <c r="Q3" s="290"/>
      <c r="R3" s="290"/>
      <c r="S3" s="290"/>
      <c r="T3" s="290"/>
      <c r="U3" s="290"/>
      <c r="V3" s="290"/>
    </row>
    <row r="4" spans="1:22" ht="15.75" customHeight="1">
      <c r="A4" s="1038"/>
      <c r="B4" s="982"/>
      <c r="C4" s="982"/>
      <c r="D4" s="982"/>
      <c r="E4" s="982"/>
      <c r="F4" s="982"/>
      <c r="G4" s="982"/>
      <c r="H4" s="982"/>
      <c r="I4" s="982"/>
      <c r="J4" s="1039"/>
      <c r="K4" s="16"/>
      <c r="L4" s="223" t="s">
        <v>662</v>
      </c>
      <c r="M4" s="16"/>
      <c r="N4" s="16"/>
      <c r="O4" s="290"/>
      <c r="P4" s="290"/>
      <c r="Q4" s="290"/>
      <c r="R4" s="290"/>
      <c r="S4" s="290"/>
      <c r="T4" s="290"/>
      <c r="U4" s="290"/>
      <c r="V4" s="290"/>
    </row>
    <row r="5" spans="1:22" ht="15.75" customHeight="1">
      <c r="A5" s="1038"/>
      <c r="B5" s="982"/>
      <c r="C5" s="982"/>
      <c r="D5" s="982"/>
      <c r="E5" s="982"/>
      <c r="F5" s="982"/>
      <c r="G5" s="982"/>
      <c r="H5" s="982"/>
      <c r="I5" s="982"/>
      <c r="J5" s="1039"/>
      <c r="K5" s="16"/>
      <c r="L5" s="224" t="s">
        <v>663</v>
      </c>
      <c r="M5" s="16"/>
      <c r="N5" s="16"/>
      <c r="O5" s="290"/>
      <c r="P5" s="290"/>
      <c r="Q5" s="290"/>
      <c r="R5" s="290"/>
      <c r="S5" s="290"/>
      <c r="T5" s="290"/>
      <c r="U5" s="290"/>
      <c r="V5" s="290"/>
    </row>
    <row r="6" spans="1:22" ht="15.75" customHeight="1">
      <c r="A6" s="1038"/>
      <c r="B6" s="982"/>
      <c r="C6" s="982"/>
      <c r="D6" s="982"/>
      <c r="E6" s="982"/>
      <c r="F6" s="982"/>
      <c r="G6" s="982"/>
      <c r="H6" s="982"/>
      <c r="I6" s="982"/>
      <c r="J6" s="1039"/>
      <c r="K6" s="16"/>
      <c r="L6" s="225" t="s">
        <v>664</v>
      </c>
      <c r="M6" s="16"/>
      <c r="N6" s="16"/>
      <c r="O6" s="290"/>
      <c r="P6" s="290"/>
      <c r="Q6" s="290"/>
      <c r="R6" s="290"/>
      <c r="S6" s="290"/>
      <c r="T6" s="290"/>
      <c r="U6" s="290"/>
      <c r="V6" s="290"/>
    </row>
    <row r="7" spans="1:22" ht="15.75" customHeight="1">
      <c r="A7" s="1038"/>
      <c r="B7" s="982"/>
      <c r="C7" s="982"/>
      <c r="D7" s="982"/>
      <c r="E7" s="982"/>
      <c r="F7" s="982"/>
      <c r="G7" s="982"/>
      <c r="H7" s="982"/>
      <c r="I7" s="982"/>
      <c r="J7" s="1039"/>
      <c r="K7" s="16"/>
      <c r="L7" s="226" t="s">
        <v>665</v>
      </c>
      <c r="M7" s="16"/>
      <c r="N7" s="16"/>
      <c r="O7" s="290"/>
      <c r="P7" s="290"/>
      <c r="Q7" s="290"/>
      <c r="R7" s="290"/>
      <c r="S7" s="290"/>
      <c r="T7" s="290"/>
      <c r="U7" s="290"/>
      <c r="V7" s="290"/>
    </row>
    <row r="8" spans="1:22" ht="15.75" customHeight="1">
      <c r="A8" s="1038"/>
      <c r="B8" s="982"/>
      <c r="C8" s="982"/>
      <c r="D8" s="982"/>
      <c r="E8" s="982"/>
      <c r="F8" s="982"/>
      <c r="G8" s="982"/>
      <c r="H8" s="982"/>
      <c r="I8" s="982"/>
      <c r="J8" s="1039"/>
      <c r="K8" s="239"/>
      <c r="L8" s="227" t="s">
        <v>666</v>
      </c>
      <c r="M8" s="16"/>
      <c r="N8" s="16"/>
      <c r="O8" s="290"/>
      <c r="P8" s="290"/>
      <c r="Q8" s="290"/>
      <c r="R8" s="290"/>
      <c r="S8" s="290"/>
      <c r="T8" s="290"/>
      <c r="U8" s="290"/>
      <c r="V8" s="290"/>
    </row>
    <row r="9" spans="1:22" ht="15.75" customHeight="1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1040"/>
      <c r="K9" s="239"/>
      <c r="L9" s="228" t="s">
        <v>667</v>
      </c>
      <c r="M9" s="16"/>
      <c r="N9" s="16"/>
      <c r="O9" s="290"/>
      <c r="P9" s="290"/>
      <c r="Q9" s="290"/>
      <c r="R9" s="290"/>
      <c r="S9" s="290"/>
      <c r="T9" s="290"/>
      <c r="U9" s="290"/>
      <c r="V9" s="290"/>
    </row>
    <row r="10" spans="1:22" ht="15.75" customHeight="1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1040"/>
      <c r="K10" s="239"/>
      <c r="L10" s="229" t="s">
        <v>668</v>
      </c>
      <c r="M10" s="16"/>
      <c r="N10" s="16"/>
      <c r="O10" s="253"/>
      <c r="P10" s="253"/>
      <c r="Q10" s="253"/>
      <c r="R10" s="253"/>
      <c r="S10" s="253"/>
      <c r="T10" s="253"/>
    </row>
    <row r="11" spans="1:22" ht="15.75" customHeight="1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1040"/>
      <c r="K11" s="239"/>
      <c r="L11" s="230" t="s">
        <v>669</v>
      </c>
      <c r="M11" s="16"/>
      <c r="N11" s="16"/>
      <c r="O11" s="290"/>
      <c r="P11" s="290"/>
      <c r="Q11" s="290"/>
      <c r="R11" s="290"/>
      <c r="S11" s="290"/>
      <c r="T11" s="290"/>
    </row>
    <row r="12" spans="1:22" ht="15.75" customHeight="1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1040"/>
      <c r="K12" s="239"/>
      <c r="L12" s="231" t="s">
        <v>670</v>
      </c>
      <c r="M12" s="16"/>
      <c r="N12" s="16"/>
      <c r="O12" s="290"/>
      <c r="P12" s="290"/>
      <c r="Q12" s="290"/>
      <c r="R12" s="290"/>
      <c r="S12" s="290"/>
      <c r="T12" s="290"/>
    </row>
    <row r="13" spans="1:22" ht="15.75" customHeight="1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1104"/>
      <c r="K13" s="239"/>
      <c r="L13" s="232" t="s">
        <v>671</v>
      </c>
      <c r="M13" s="16"/>
      <c r="N13" s="16"/>
      <c r="O13" s="290"/>
      <c r="P13" s="290"/>
      <c r="Q13" s="290"/>
      <c r="R13" s="290"/>
      <c r="S13" s="290"/>
      <c r="T13" s="290"/>
    </row>
    <row r="14" spans="1:22" ht="18" customHeight="1" thickBot="1">
      <c r="A14" s="1050" t="s">
        <v>545</v>
      </c>
      <c r="B14" s="1052"/>
      <c r="C14" s="1095" t="str">
        <f>+'Summary List'!B2</f>
        <v>Hotels for Humanity</v>
      </c>
      <c r="D14" s="1095"/>
      <c r="E14" s="1096"/>
      <c r="F14" s="1050" t="s">
        <v>546</v>
      </c>
      <c r="G14" s="1051"/>
      <c r="H14" s="1052"/>
      <c r="I14" s="1053" t="str">
        <f>+'Summary List'!E2</f>
        <v>October 15, 2023</v>
      </c>
      <c r="J14" s="1105"/>
      <c r="K14" s="239"/>
      <c r="L14" s="233" t="s">
        <v>672</v>
      </c>
      <c r="M14" s="149"/>
      <c r="N14" s="149"/>
      <c r="O14" s="294"/>
      <c r="P14" s="294"/>
      <c r="Q14" s="294"/>
      <c r="R14" s="294"/>
      <c r="S14" s="294"/>
      <c r="T14" s="290"/>
    </row>
    <row r="15" spans="1:22" ht="24.75" customHeight="1">
      <c r="A15" s="1044" t="s">
        <v>633</v>
      </c>
      <c r="B15" s="1045"/>
      <c r="C15" s="1045"/>
      <c r="D15" s="1045"/>
      <c r="E15" s="1045"/>
      <c r="F15" s="1045"/>
      <c r="G15" s="1045"/>
      <c r="H15" s="1045"/>
      <c r="I15" s="1045"/>
      <c r="J15" s="1046"/>
      <c r="K15" s="16"/>
      <c r="L15" s="234" t="s">
        <v>673</v>
      </c>
      <c r="M15" s="16"/>
      <c r="N15" s="16"/>
      <c r="O15" s="290"/>
      <c r="P15" s="290"/>
      <c r="Q15" s="290"/>
      <c r="R15" s="290"/>
      <c r="S15" s="290"/>
      <c r="T15" s="290"/>
    </row>
    <row r="16" spans="1:22" ht="19.5" customHeight="1">
      <c r="A16" s="1047"/>
      <c r="B16" s="1048"/>
      <c r="C16" s="1048"/>
      <c r="D16" s="1048"/>
      <c r="E16" s="1048"/>
      <c r="F16" s="1048"/>
      <c r="G16" s="1048"/>
      <c r="H16" s="1048"/>
      <c r="I16" s="1048"/>
      <c r="J16" s="1049"/>
      <c r="K16" s="16"/>
      <c r="L16" s="235" t="s">
        <v>674</v>
      </c>
      <c r="M16" s="16"/>
      <c r="N16" s="16"/>
      <c r="O16" s="290"/>
      <c r="P16" s="290"/>
      <c r="Q16" s="290"/>
      <c r="R16" s="290"/>
      <c r="S16" s="290"/>
      <c r="T16" s="290"/>
    </row>
    <row r="17" spans="1:20" ht="15.75" customHeight="1">
      <c r="A17" s="1148"/>
      <c r="B17" s="1149"/>
      <c r="C17" s="1149"/>
      <c r="D17" s="1149"/>
      <c r="E17" s="1149"/>
      <c r="F17" s="1149"/>
      <c r="G17" s="1149"/>
      <c r="H17" s="1149"/>
      <c r="I17" s="1149"/>
      <c r="J17" s="1150"/>
      <c r="K17" s="16"/>
      <c r="L17" s="236" t="s">
        <v>675</v>
      </c>
      <c r="M17" s="16"/>
      <c r="N17" s="16"/>
      <c r="O17" s="290"/>
      <c r="P17" s="290"/>
      <c r="Q17" s="290"/>
      <c r="R17" s="290"/>
      <c r="S17" s="290"/>
      <c r="T17" s="290"/>
    </row>
    <row r="18" spans="1:20" ht="20.149999999999999" customHeight="1">
      <c r="A18" s="1148"/>
      <c r="B18" s="1149"/>
      <c r="C18" s="1149"/>
      <c r="D18" s="1149"/>
      <c r="E18" s="1149"/>
      <c r="F18" s="1149"/>
      <c r="G18" s="1149"/>
      <c r="H18" s="1149"/>
      <c r="I18" s="1149"/>
      <c r="J18" s="1150"/>
      <c r="K18" s="16"/>
      <c r="L18" s="237" t="s">
        <v>624</v>
      </c>
      <c r="M18" s="16"/>
      <c r="N18" s="16"/>
      <c r="O18" s="290"/>
      <c r="P18" s="290"/>
      <c r="Q18" s="290"/>
      <c r="R18" s="290"/>
      <c r="S18" s="290"/>
      <c r="T18" s="290"/>
    </row>
    <row r="19" spans="1:20" ht="20.149999999999999" customHeight="1" thickBot="1">
      <c r="A19" s="1148"/>
      <c r="B19" s="1149"/>
      <c r="C19" s="1149"/>
      <c r="D19" s="1149"/>
      <c r="E19" s="1149"/>
      <c r="F19" s="1149"/>
      <c r="G19" s="1149"/>
      <c r="H19" s="1149"/>
      <c r="I19" s="1149"/>
      <c r="J19" s="1150"/>
      <c r="K19" s="16"/>
      <c r="L19" s="459" t="s">
        <v>727</v>
      </c>
      <c r="M19" s="16"/>
      <c r="N19" s="16"/>
      <c r="O19" s="290"/>
      <c r="P19" s="290"/>
      <c r="Q19" s="290"/>
      <c r="R19" s="290"/>
      <c r="S19" s="290"/>
      <c r="T19" s="290"/>
    </row>
    <row r="20" spans="1:20" ht="20.149999999999999" customHeight="1" thickTop="1" thickBot="1">
      <c r="A20" s="1148"/>
      <c r="B20" s="1149"/>
      <c r="C20" s="1149"/>
      <c r="D20" s="1149"/>
      <c r="E20" s="1149"/>
      <c r="F20" s="1149"/>
      <c r="G20" s="1149"/>
      <c r="H20" s="1149"/>
      <c r="I20" s="1149"/>
      <c r="J20" s="1150"/>
      <c r="K20" s="16"/>
      <c r="L20" s="238" t="s">
        <v>632</v>
      </c>
      <c r="M20" s="16"/>
      <c r="N20" s="16"/>
      <c r="O20" s="290"/>
      <c r="P20" s="290"/>
      <c r="Q20" s="290"/>
      <c r="R20" s="290"/>
      <c r="S20" s="290"/>
      <c r="T20" s="290"/>
    </row>
    <row r="21" spans="1:20" ht="20.149999999999999" customHeight="1" thickTop="1">
      <c r="A21" s="1148"/>
      <c r="B21" s="1149"/>
      <c r="C21" s="1149"/>
      <c r="D21" s="1149"/>
      <c r="E21" s="1149"/>
      <c r="F21" s="1149"/>
      <c r="G21" s="1149"/>
      <c r="H21" s="1149"/>
      <c r="I21" s="1149"/>
      <c r="J21" s="1150"/>
      <c r="K21" s="16"/>
      <c r="L21" s="16"/>
      <c r="M21" s="16"/>
      <c r="N21" s="16"/>
      <c r="O21" s="290"/>
      <c r="P21" s="290"/>
      <c r="Q21" s="290"/>
      <c r="R21" s="290"/>
      <c r="S21" s="290"/>
      <c r="T21" s="290"/>
    </row>
    <row r="22" spans="1:20" ht="24.75" customHeight="1" thickBot="1">
      <c r="A22" s="1136" t="s">
        <v>197</v>
      </c>
      <c r="B22" s="1137"/>
      <c r="C22" s="1137"/>
      <c r="D22" s="1137"/>
      <c r="E22" s="1137"/>
      <c r="F22" s="1137"/>
      <c r="G22" s="1137"/>
      <c r="H22" s="1137"/>
      <c r="I22" s="1137"/>
      <c r="J22" s="1138"/>
      <c r="K22" s="16"/>
      <c r="L22" s="16"/>
      <c r="M22" s="16"/>
      <c r="N22" s="16"/>
      <c r="O22" s="290"/>
      <c r="P22" s="290"/>
      <c r="Q22" s="290"/>
      <c r="R22" s="290"/>
      <c r="S22" s="290"/>
      <c r="T22" s="290"/>
    </row>
    <row r="23" spans="1:20" ht="27" customHeight="1" thickBot="1">
      <c r="A23" s="1087" t="s">
        <v>683</v>
      </c>
      <c r="B23" s="1088"/>
      <c r="C23" s="1088"/>
      <c r="D23" s="1088"/>
      <c r="E23" s="1088"/>
      <c r="F23" s="1088"/>
      <c r="G23" s="1088"/>
      <c r="H23" s="1088"/>
      <c r="I23" s="1088"/>
      <c r="J23" s="1089"/>
      <c r="K23" s="16"/>
      <c r="L23" s="16"/>
      <c r="M23" s="16"/>
      <c r="N23" s="16"/>
      <c r="O23" s="290"/>
      <c r="P23" s="290"/>
      <c r="Q23" s="290"/>
      <c r="R23" s="290"/>
      <c r="S23" s="290"/>
      <c r="T23" s="290"/>
    </row>
    <row r="24" spans="1:20" ht="19" thickBot="1">
      <c r="A24" s="1093" t="s">
        <v>42</v>
      </c>
      <c r="B24" s="1094"/>
      <c r="C24" s="1094"/>
      <c r="D24" s="1094"/>
      <c r="E24" s="1094"/>
      <c r="F24" s="1165"/>
      <c r="G24" s="1166" t="s">
        <v>41</v>
      </c>
      <c r="H24" s="1167"/>
      <c r="I24" s="1168"/>
      <c r="J24" s="140" t="s">
        <v>115</v>
      </c>
      <c r="K24" s="16"/>
      <c r="M24" s="16"/>
      <c r="N24" s="16"/>
      <c r="O24" s="290"/>
      <c r="P24" s="290"/>
      <c r="Q24" s="290"/>
      <c r="R24" s="290"/>
      <c r="S24" s="290"/>
      <c r="T24" s="290"/>
    </row>
    <row r="25" spans="1:20" ht="18" thickBot="1">
      <c r="A25" s="1056" t="s">
        <v>53</v>
      </c>
      <c r="B25" s="959"/>
      <c r="C25" s="959"/>
      <c r="D25" s="959"/>
      <c r="E25" s="959"/>
      <c r="F25" s="959"/>
      <c r="G25" s="959"/>
      <c r="H25" s="959"/>
      <c r="I25" s="959"/>
      <c r="J25" s="1057"/>
      <c r="K25" s="16"/>
      <c r="L25" s="16"/>
      <c r="M25" s="16"/>
      <c r="N25" s="16"/>
      <c r="O25" s="290"/>
      <c r="P25" s="290"/>
      <c r="Q25" s="290"/>
      <c r="R25" s="290"/>
      <c r="S25" s="290"/>
      <c r="T25" s="290"/>
    </row>
    <row r="26" spans="1:20">
      <c r="A26" s="141" t="s">
        <v>1</v>
      </c>
      <c r="B26" s="56" t="s">
        <v>0</v>
      </c>
      <c r="C26" s="56" t="s">
        <v>48</v>
      </c>
      <c r="D26" s="56" t="s">
        <v>57</v>
      </c>
      <c r="E26" s="56" t="s">
        <v>16</v>
      </c>
      <c r="F26" s="56" t="s">
        <v>15</v>
      </c>
      <c r="G26" s="57" t="s">
        <v>17</v>
      </c>
      <c r="H26" s="57" t="s">
        <v>18</v>
      </c>
      <c r="I26" s="57" t="s">
        <v>31</v>
      </c>
      <c r="J26" s="142" t="s">
        <v>116</v>
      </c>
      <c r="K26" s="16"/>
      <c r="L26" s="16"/>
      <c r="M26" s="16"/>
      <c r="N26" s="16"/>
      <c r="O26" s="290"/>
      <c r="P26" s="290"/>
      <c r="Q26" s="290"/>
      <c r="R26" s="290"/>
      <c r="S26" s="290"/>
      <c r="T26" s="290"/>
    </row>
    <row r="27" spans="1:20">
      <c r="A27" s="153" t="s">
        <v>273</v>
      </c>
      <c r="B27" s="4" t="s">
        <v>54</v>
      </c>
      <c r="C27" s="4" t="s">
        <v>86</v>
      </c>
      <c r="D27" s="342" t="s">
        <v>12</v>
      </c>
      <c r="E27" s="463">
        <f>+VLOOKUP(A27,'Summary List'!B:F,5,FALSE)</f>
        <v>23.16</v>
      </c>
      <c r="F27" s="4">
        <v>6</v>
      </c>
      <c r="G27" s="217" t="s">
        <v>112</v>
      </c>
      <c r="H27" s="98" t="s">
        <v>511</v>
      </c>
      <c r="I27" s="343">
        <v>1.0280671296296295</v>
      </c>
      <c r="J27" s="344" t="s">
        <v>117</v>
      </c>
      <c r="K27" s="758">
        <f>E27*6</f>
        <v>138.96</v>
      </c>
      <c r="L27" s="758">
        <f>K27*1.38</f>
        <v>191.76480000000001</v>
      </c>
      <c r="M27" s="674">
        <v>138.96</v>
      </c>
      <c r="N27" s="674">
        <v>194.54</v>
      </c>
      <c r="O27" s="290"/>
      <c r="P27" s="290"/>
      <c r="Q27" s="290"/>
      <c r="R27" s="290"/>
      <c r="S27" s="290"/>
      <c r="T27" s="290"/>
    </row>
    <row r="28" spans="1:20">
      <c r="A28" s="155" t="s">
        <v>274</v>
      </c>
      <c r="B28" s="4" t="s">
        <v>55</v>
      </c>
      <c r="C28" s="4" t="s">
        <v>87</v>
      </c>
      <c r="D28" s="342" t="s">
        <v>12</v>
      </c>
      <c r="E28" s="463">
        <f>+VLOOKUP(A28,'Summary List'!B:F,5,FALSE)</f>
        <v>28.32</v>
      </c>
      <c r="F28" s="4">
        <v>6</v>
      </c>
      <c r="G28" s="217" t="s">
        <v>112</v>
      </c>
      <c r="H28" s="107" t="s">
        <v>512</v>
      </c>
      <c r="I28" s="343">
        <v>1.0280671296296295</v>
      </c>
      <c r="J28" s="344" t="s">
        <v>117</v>
      </c>
      <c r="K28" s="758">
        <f t="shared" ref="K28:K29" si="0">E28*6</f>
        <v>169.92000000000002</v>
      </c>
      <c r="L28" s="758">
        <f t="shared" ref="L28:L29" si="1">K28*1.38</f>
        <v>234.4896</v>
      </c>
      <c r="M28" s="674">
        <v>169.92</v>
      </c>
      <c r="N28" s="674">
        <v>237.89</v>
      </c>
      <c r="O28" s="290"/>
      <c r="P28" s="290"/>
      <c r="Q28" s="290"/>
      <c r="R28" s="290"/>
      <c r="S28" s="290"/>
      <c r="T28" s="290"/>
    </row>
    <row r="29" spans="1:20">
      <c r="A29" s="165" t="s">
        <v>275</v>
      </c>
      <c r="B29" s="4" t="s">
        <v>56</v>
      </c>
      <c r="C29" s="4" t="s">
        <v>88</v>
      </c>
      <c r="D29" s="342" t="s">
        <v>12</v>
      </c>
      <c r="E29" s="463">
        <f>+VLOOKUP(A29,'Summary List'!B:F,5,FALSE)</f>
        <v>30.96</v>
      </c>
      <c r="F29" s="4">
        <v>6</v>
      </c>
      <c r="G29" s="217" t="s">
        <v>113</v>
      </c>
      <c r="H29" s="98" t="s">
        <v>188</v>
      </c>
      <c r="I29" s="343">
        <v>1.0821759259259258</v>
      </c>
      <c r="J29" s="345" t="s">
        <v>117</v>
      </c>
      <c r="K29" s="758">
        <f t="shared" si="0"/>
        <v>185.76</v>
      </c>
      <c r="L29" s="758">
        <f t="shared" si="1"/>
        <v>256.34879999999998</v>
      </c>
      <c r="M29" s="674">
        <v>185.76</v>
      </c>
      <c r="N29" s="674">
        <v>260.06</v>
      </c>
      <c r="O29" s="290"/>
      <c r="P29" s="290"/>
      <c r="Q29" s="290"/>
      <c r="R29" s="290"/>
      <c r="S29" s="290"/>
      <c r="T29" s="290"/>
    </row>
    <row r="30" spans="1:20" ht="15" thickBot="1">
      <c r="A30" s="116"/>
      <c r="B30" s="16"/>
      <c r="C30" s="149"/>
      <c r="D30" s="16"/>
      <c r="E30" s="16"/>
      <c r="F30" s="16"/>
      <c r="G30" s="16"/>
      <c r="H30" s="149"/>
      <c r="I30" s="16"/>
      <c r="J30" s="143"/>
      <c r="K30" s="16"/>
      <c r="L30" s="16"/>
      <c r="M30" s="16"/>
      <c r="N30" s="16"/>
      <c r="O30" s="290"/>
      <c r="P30" s="290"/>
      <c r="Q30" s="290"/>
      <c r="R30" s="290"/>
      <c r="S30" s="290"/>
      <c r="T30" s="290"/>
    </row>
    <row r="31" spans="1:20" ht="18" thickBot="1">
      <c r="A31" s="1142" t="s">
        <v>59</v>
      </c>
      <c r="B31" s="1143"/>
      <c r="C31" s="1143"/>
      <c r="D31" s="1143"/>
      <c r="E31" s="1143"/>
      <c r="F31" s="1143"/>
      <c r="G31" s="1143"/>
      <c r="H31" s="1143"/>
      <c r="I31" s="1143"/>
      <c r="J31" s="1144"/>
      <c r="K31" s="16"/>
      <c r="L31" s="16"/>
      <c r="M31" s="16"/>
      <c r="N31" s="16"/>
      <c r="O31" s="290"/>
      <c r="P31" s="290"/>
      <c r="Q31" s="290"/>
      <c r="R31" s="290"/>
      <c r="S31" s="290"/>
      <c r="T31" s="290"/>
    </row>
    <row r="32" spans="1:20" ht="15" thickBot="1">
      <c r="A32" s="141" t="s">
        <v>1</v>
      </c>
      <c r="B32" s="55" t="s">
        <v>0</v>
      </c>
      <c r="C32" s="55" t="s">
        <v>48</v>
      </c>
      <c r="D32" s="55" t="s">
        <v>57</v>
      </c>
      <c r="E32" s="55" t="s">
        <v>16</v>
      </c>
      <c r="F32" s="55" t="s">
        <v>15</v>
      </c>
      <c r="G32" s="59" t="s">
        <v>17</v>
      </c>
      <c r="H32" s="59" t="s">
        <v>18</v>
      </c>
      <c r="I32" s="59" t="s">
        <v>31</v>
      </c>
      <c r="J32" s="144" t="s">
        <v>116</v>
      </c>
      <c r="K32" s="16"/>
      <c r="L32" s="16"/>
      <c r="M32" s="16"/>
      <c r="N32" s="16"/>
      <c r="O32" s="290"/>
      <c r="P32" s="290"/>
      <c r="Q32" s="290"/>
      <c r="R32" s="290"/>
      <c r="S32" s="290"/>
      <c r="T32" s="290"/>
    </row>
    <row r="33" spans="1:20">
      <c r="A33" s="155" t="s">
        <v>937</v>
      </c>
      <c r="B33" s="5" t="s">
        <v>62</v>
      </c>
      <c r="C33" s="4" t="s">
        <v>93</v>
      </c>
      <c r="D33" s="4" t="s">
        <v>267</v>
      </c>
      <c r="E33" s="463">
        <f>+VLOOKUP(A33,'Summary List'!B:F,5,FALSE)</f>
        <v>116.04</v>
      </c>
      <c r="F33" s="4">
        <v>2</v>
      </c>
      <c r="G33" s="37" t="s">
        <v>123</v>
      </c>
      <c r="H33" s="666" t="s">
        <v>473</v>
      </c>
      <c r="I33" s="47">
        <f>(11*9.5*17)/1728</f>
        <v>1.0280671296296295</v>
      </c>
      <c r="J33" s="667" t="s">
        <v>119</v>
      </c>
      <c r="K33" s="758">
        <f>E33*2</f>
        <v>232.08</v>
      </c>
      <c r="L33" s="758">
        <f>K33*1.38</f>
        <v>320.2704</v>
      </c>
      <c r="M33" s="16"/>
      <c r="N33" s="16"/>
      <c r="O33" s="290"/>
      <c r="P33" s="290"/>
      <c r="Q33" s="290"/>
      <c r="R33" s="290"/>
      <c r="S33" s="290"/>
      <c r="T33" s="290"/>
    </row>
    <row r="34" spans="1:20">
      <c r="A34" s="155" t="s">
        <v>277</v>
      </c>
      <c r="B34" s="5" t="s">
        <v>63</v>
      </c>
      <c r="C34" s="346" t="s">
        <v>283</v>
      </c>
      <c r="D34" s="4" t="s">
        <v>268</v>
      </c>
      <c r="E34" s="463">
        <f>+VLOOKUP(A34,'Summary List'!B:F,5,FALSE)</f>
        <v>138</v>
      </c>
      <c r="F34" s="4">
        <v>2</v>
      </c>
      <c r="G34" s="98" t="s">
        <v>125</v>
      </c>
      <c r="H34" s="98" t="s">
        <v>513</v>
      </c>
      <c r="I34" s="343">
        <v>2.4837962962962963</v>
      </c>
      <c r="J34" s="344" t="s">
        <v>121</v>
      </c>
      <c r="K34" s="758">
        <f t="shared" ref="K34:K37" si="2">E34*2</f>
        <v>276</v>
      </c>
      <c r="L34" s="758">
        <f t="shared" ref="L34:L37" si="3">K34*1.38</f>
        <v>380.88</v>
      </c>
      <c r="M34" s="674">
        <v>276</v>
      </c>
      <c r="N34" s="674">
        <v>386.4</v>
      </c>
      <c r="O34" s="290"/>
      <c r="P34" s="290"/>
      <c r="Q34" s="290"/>
      <c r="R34" s="290"/>
      <c r="S34" s="290"/>
      <c r="T34" s="290"/>
    </row>
    <row r="35" spans="1:20">
      <c r="A35" s="153" t="s">
        <v>278</v>
      </c>
      <c r="B35" s="5" t="s">
        <v>55</v>
      </c>
      <c r="C35" s="4" t="s">
        <v>284</v>
      </c>
      <c r="D35" s="4" t="s">
        <v>268</v>
      </c>
      <c r="E35" s="463">
        <f>+VLOOKUP(A35,'Summary List'!B:F,5,FALSE)</f>
        <v>148.44</v>
      </c>
      <c r="F35" s="4">
        <v>2</v>
      </c>
      <c r="G35" s="98" t="s">
        <v>34</v>
      </c>
      <c r="H35" s="94" t="s">
        <v>514</v>
      </c>
      <c r="I35" s="343">
        <v>2.6550925925925926</v>
      </c>
      <c r="J35" s="345" t="s">
        <v>121</v>
      </c>
      <c r="K35" s="758">
        <f t="shared" si="2"/>
        <v>296.88</v>
      </c>
      <c r="L35" s="758">
        <f t="shared" si="3"/>
        <v>409.69439999999997</v>
      </c>
      <c r="M35" s="674">
        <v>296.88</v>
      </c>
      <c r="N35" s="674">
        <v>415.63</v>
      </c>
      <c r="O35" s="290"/>
      <c r="P35" s="290"/>
      <c r="Q35" s="290"/>
      <c r="R35" s="290"/>
      <c r="S35" s="290"/>
      <c r="T35" s="290"/>
    </row>
    <row r="36" spans="1:20">
      <c r="A36" s="347" t="s">
        <v>279</v>
      </c>
      <c r="B36" s="5" t="s">
        <v>56</v>
      </c>
      <c r="C36" s="8" t="s">
        <v>102</v>
      </c>
      <c r="D36" s="4" t="s">
        <v>268</v>
      </c>
      <c r="E36" s="463">
        <f>+VLOOKUP(A36,'Summary List'!B:F,5,FALSE)</f>
        <v>158.04</v>
      </c>
      <c r="F36" s="4">
        <v>2</v>
      </c>
      <c r="G36" s="348" t="s">
        <v>126</v>
      </c>
      <c r="H36" s="107" t="s">
        <v>515</v>
      </c>
      <c r="I36" s="343">
        <v>3.0833333333333335</v>
      </c>
      <c r="J36" s="349" t="s">
        <v>121</v>
      </c>
      <c r="K36" s="758">
        <f t="shared" si="2"/>
        <v>316.08</v>
      </c>
      <c r="L36" s="758">
        <f t="shared" si="3"/>
        <v>436.19039999999995</v>
      </c>
      <c r="M36" s="674">
        <v>316.08</v>
      </c>
      <c r="N36" s="674">
        <v>442.51</v>
      </c>
      <c r="O36" s="290"/>
      <c r="P36" s="290"/>
      <c r="Q36" s="290"/>
      <c r="R36" s="290"/>
      <c r="S36" s="290"/>
      <c r="T36" s="290"/>
    </row>
    <row r="37" spans="1:20">
      <c r="A37" s="155" t="s">
        <v>276</v>
      </c>
      <c r="B37" s="5" t="s">
        <v>700</v>
      </c>
      <c r="C37" s="4" t="s">
        <v>269</v>
      </c>
      <c r="D37" s="4" t="s">
        <v>268</v>
      </c>
      <c r="E37" s="463">
        <f>+VLOOKUP(A37,'Summary List'!B:F,5,FALSE)</f>
        <v>191.04</v>
      </c>
      <c r="F37" s="4">
        <v>2</v>
      </c>
      <c r="G37" s="98" t="s">
        <v>126</v>
      </c>
      <c r="H37" s="98" t="s">
        <v>516</v>
      </c>
      <c r="I37" s="343">
        <v>3.0833333333333335</v>
      </c>
      <c r="J37" s="344" t="s">
        <v>121</v>
      </c>
      <c r="K37" s="758">
        <f t="shared" si="2"/>
        <v>382.08</v>
      </c>
      <c r="L37" s="758">
        <f t="shared" si="3"/>
        <v>527.27039999999988</v>
      </c>
      <c r="M37" s="674">
        <v>382.08</v>
      </c>
      <c r="N37" s="674">
        <v>534.91</v>
      </c>
      <c r="O37" s="290"/>
      <c r="P37" s="290"/>
      <c r="Q37" s="290"/>
      <c r="R37" s="290"/>
      <c r="S37" s="290"/>
      <c r="T37" s="290"/>
    </row>
    <row r="38" spans="1:20" ht="15" thickBot="1">
      <c r="A38" s="145"/>
      <c r="B38" s="84"/>
      <c r="C38" s="53"/>
      <c r="D38" s="84"/>
      <c r="E38" s="109"/>
      <c r="F38" s="84"/>
      <c r="G38" s="53"/>
      <c r="H38" s="53"/>
      <c r="I38" s="63"/>
      <c r="J38" s="146"/>
      <c r="K38" s="16"/>
      <c r="L38" s="16"/>
      <c r="M38" s="16"/>
      <c r="N38" s="16"/>
      <c r="O38" s="290"/>
      <c r="P38" s="290"/>
      <c r="Q38" s="290"/>
      <c r="R38" s="290"/>
      <c r="S38" s="290"/>
      <c r="T38" s="290"/>
    </row>
    <row r="39" spans="1:20" ht="18" thickBot="1">
      <c r="A39" s="1056" t="s">
        <v>218</v>
      </c>
      <c r="B39" s="959"/>
      <c r="C39" s="959"/>
      <c r="D39" s="959"/>
      <c r="E39" s="959"/>
      <c r="F39" s="959"/>
      <c r="G39" s="959"/>
      <c r="H39" s="959"/>
      <c r="I39" s="959"/>
      <c r="J39" s="1057"/>
      <c r="K39" s="16"/>
      <c r="L39" s="16"/>
      <c r="M39" s="16"/>
      <c r="N39" s="16"/>
      <c r="O39" s="290"/>
      <c r="P39" s="290"/>
      <c r="Q39" s="290"/>
      <c r="R39" s="290"/>
      <c r="S39" s="290"/>
      <c r="T39" s="290"/>
    </row>
    <row r="40" spans="1:20">
      <c r="A40" s="141" t="s">
        <v>1</v>
      </c>
      <c r="B40" s="56" t="s">
        <v>0</v>
      </c>
      <c r="C40" s="56" t="s">
        <v>48</v>
      </c>
      <c r="D40" s="56" t="s">
        <v>81</v>
      </c>
      <c r="E40" s="56" t="s">
        <v>16</v>
      </c>
      <c r="F40" s="56" t="s">
        <v>15</v>
      </c>
      <c r="G40" s="64" t="s">
        <v>17</v>
      </c>
      <c r="H40" s="64" t="s">
        <v>18</v>
      </c>
      <c r="I40" s="64" t="s">
        <v>31</v>
      </c>
      <c r="J40" s="144" t="s">
        <v>116</v>
      </c>
      <c r="K40" s="16"/>
      <c r="L40" s="16"/>
      <c r="M40" s="16"/>
      <c r="N40" s="16"/>
      <c r="O40" s="290"/>
      <c r="P40" s="290"/>
      <c r="Q40" s="290"/>
      <c r="R40" s="290"/>
      <c r="S40" s="290"/>
      <c r="T40" s="290"/>
    </row>
    <row r="41" spans="1:20">
      <c r="A41" s="155" t="s">
        <v>938</v>
      </c>
      <c r="B41" s="56" t="s">
        <v>61</v>
      </c>
      <c r="C41" s="4" t="s">
        <v>104</v>
      </c>
      <c r="D41" s="4" t="s">
        <v>83</v>
      </c>
      <c r="E41" s="463">
        <f>+VLOOKUP(A41,'Summary List'!B:F,5,FALSE)</f>
        <v>101.4</v>
      </c>
      <c r="F41" s="4">
        <v>2</v>
      </c>
      <c r="G41" s="37" t="s">
        <v>124</v>
      </c>
      <c r="H41" s="37" t="s">
        <v>469</v>
      </c>
      <c r="I41" s="47">
        <f>(18.5*15*12.25)/1728</f>
        <v>1.9672309027777777</v>
      </c>
      <c r="J41" s="123" t="s">
        <v>120</v>
      </c>
      <c r="K41" s="758">
        <f>E41*2</f>
        <v>202.8</v>
      </c>
      <c r="L41" s="758">
        <f>K41*1.38</f>
        <v>279.86399999999998</v>
      </c>
      <c r="M41" s="16"/>
      <c r="N41" s="16"/>
      <c r="O41" s="290"/>
      <c r="P41" s="290"/>
      <c r="Q41" s="290"/>
      <c r="R41" s="290"/>
      <c r="S41" s="290"/>
      <c r="T41" s="290"/>
    </row>
    <row r="42" spans="1:20">
      <c r="A42" s="153" t="s">
        <v>280</v>
      </c>
      <c r="B42" s="4" t="s">
        <v>64</v>
      </c>
      <c r="C42" s="4" t="s">
        <v>108</v>
      </c>
      <c r="D42" s="4" t="s">
        <v>84</v>
      </c>
      <c r="E42" s="463">
        <f>+VLOOKUP(A42,'Summary List'!B:F,5,FALSE)</f>
        <v>127.68</v>
      </c>
      <c r="F42" s="4">
        <v>2</v>
      </c>
      <c r="G42" s="348" t="s">
        <v>125</v>
      </c>
      <c r="H42" s="97" t="s">
        <v>517</v>
      </c>
      <c r="I42" s="343">
        <v>2.4837962962962963</v>
      </c>
      <c r="J42" s="344" t="s">
        <v>121</v>
      </c>
      <c r="K42" s="758">
        <f t="shared" ref="K42:K44" si="4">E42*2</f>
        <v>255.36</v>
      </c>
      <c r="L42" s="758">
        <f t="shared" ref="L42:L44" si="5">K42*1.38</f>
        <v>352.39679999999998</v>
      </c>
      <c r="M42" s="674">
        <v>255.36</v>
      </c>
      <c r="N42" s="674">
        <v>357.5</v>
      </c>
      <c r="O42" s="290"/>
      <c r="P42" s="290"/>
      <c r="Q42" s="290"/>
      <c r="R42" s="290"/>
      <c r="S42" s="290"/>
      <c r="T42" s="290"/>
    </row>
    <row r="43" spans="1:20">
      <c r="A43" s="347" t="s">
        <v>281</v>
      </c>
      <c r="B43" s="4" t="s">
        <v>55</v>
      </c>
      <c r="C43" s="4" t="s">
        <v>109</v>
      </c>
      <c r="D43" s="4" t="s">
        <v>84</v>
      </c>
      <c r="E43" s="463">
        <f>+VLOOKUP(A43,'Summary List'!B:F,5,FALSE)</f>
        <v>141.47999999999999</v>
      </c>
      <c r="F43" s="4">
        <v>2</v>
      </c>
      <c r="G43" s="351" t="s">
        <v>34</v>
      </c>
      <c r="H43" s="97" t="s">
        <v>518</v>
      </c>
      <c r="I43" s="343">
        <v>2.6550925925925926</v>
      </c>
      <c r="J43" s="344" t="s">
        <v>121</v>
      </c>
      <c r="K43" s="758">
        <f t="shared" si="4"/>
        <v>282.95999999999998</v>
      </c>
      <c r="L43" s="758">
        <f t="shared" si="5"/>
        <v>390.48479999999995</v>
      </c>
      <c r="M43" s="674">
        <v>282.95999999999998</v>
      </c>
      <c r="N43" s="674">
        <v>396.14</v>
      </c>
      <c r="O43" s="290"/>
      <c r="P43" s="290"/>
      <c r="Q43" s="290"/>
      <c r="R43" s="290"/>
      <c r="S43" s="290"/>
      <c r="T43" s="290"/>
    </row>
    <row r="44" spans="1:20">
      <c r="A44" s="347" t="s">
        <v>282</v>
      </c>
      <c r="B44" s="4" t="s">
        <v>56</v>
      </c>
      <c r="C44" s="4" t="s">
        <v>110</v>
      </c>
      <c r="D44" s="4" t="s">
        <v>84</v>
      </c>
      <c r="E44" s="463">
        <f>+VLOOKUP(A44,'Summary List'!B:F,5,FALSE)</f>
        <v>165.72</v>
      </c>
      <c r="F44" s="4">
        <v>2</v>
      </c>
      <c r="G44" s="98" t="s">
        <v>126</v>
      </c>
      <c r="H44" s="98" t="s">
        <v>519</v>
      </c>
      <c r="I44" s="350">
        <v>3.0833333333333335</v>
      </c>
      <c r="J44" s="349" t="s">
        <v>121</v>
      </c>
      <c r="K44" s="758">
        <f t="shared" si="4"/>
        <v>331.44</v>
      </c>
      <c r="L44" s="758">
        <f t="shared" si="5"/>
        <v>457.38719999999995</v>
      </c>
      <c r="M44" s="674">
        <v>331.44</v>
      </c>
      <c r="N44" s="674">
        <v>464.02</v>
      </c>
      <c r="O44" s="290"/>
      <c r="P44" s="290"/>
      <c r="Q44" s="290"/>
      <c r="R44" s="290"/>
      <c r="S44" s="290"/>
      <c r="T44" s="290"/>
    </row>
    <row r="45" spans="1:20" ht="17.5">
      <c r="A45" s="1058" t="s">
        <v>47</v>
      </c>
      <c r="B45" s="1059"/>
      <c r="C45" s="1059"/>
      <c r="D45" s="1059"/>
      <c r="E45" s="1059"/>
      <c r="F45" s="1059"/>
      <c r="G45" s="1059"/>
      <c r="H45" s="1059"/>
      <c r="I45" s="1059"/>
      <c r="J45" s="1060"/>
      <c r="K45" s="16"/>
      <c r="L45" s="16"/>
      <c r="M45" s="16"/>
      <c r="N45" s="16"/>
      <c r="O45" s="290"/>
      <c r="P45" s="290"/>
      <c r="Q45" s="290"/>
      <c r="R45" s="290"/>
      <c r="S45" s="290"/>
      <c r="T45" s="290"/>
    </row>
    <row r="46" spans="1:20" ht="21.5" thickBot="1">
      <c r="A46" s="1061" t="s">
        <v>627</v>
      </c>
      <c r="B46" s="1062"/>
      <c r="C46" s="1062"/>
      <c r="D46" s="1062"/>
      <c r="E46" s="1062"/>
      <c r="F46" s="1062"/>
      <c r="G46" s="1062"/>
      <c r="H46" s="1062"/>
      <c r="I46" s="1062"/>
      <c r="J46" s="1063"/>
      <c r="K46" s="16"/>
      <c r="L46" s="16"/>
      <c r="M46" s="16"/>
      <c r="N46" s="16"/>
      <c r="O46" s="290"/>
      <c r="P46" s="290"/>
      <c r="Q46" s="290"/>
      <c r="R46" s="290"/>
      <c r="S46" s="290"/>
      <c r="T46" s="290"/>
    </row>
    <row r="47" spans="1:20" ht="21">
      <c r="A47" s="1121" t="s">
        <v>733</v>
      </c>
      <c r="B47" s="962"/>
      <c r="C47" s="962"/>
      <c r="D47" s="962"/>
      <c r="E47" s="962"/>
      <c r="F47" s="962"/>
      <c r="G47" s="962"/>
      <c r="H47" s="962"/>
      <c r="I47" s="962"/>
      <c r="J47" s="1122"/>
      <c r="K47" s="16"/>
      <c r="L47" s="16"/>
      <c r="M47" s="16"/>
      <c r="N47" s="16"/>
      <c r="O47" s="290"/>
      <c r="P47" s="290"/>
      <c r="Q47" s="290"/>
      <c r="R47" s="290"/>
      <c r="S47" s="290"/>
      <c r="T47" s="290"/>
    </row>
    <row r="48" spans="1:20" ht="21">
      <c r="A48" s="1082" t="s">
        <v>734</v>
      </c>
      <c r="B48" s="950"/>
      <c r="C48" s="950"/>
      <c r="D48" s="950"/>
      <c r="E48" s="950"/>
      <c r="F48" s="950"/>
      <c r="G48" s="950"/>
      <c r="H48" s="950"/>
      <c r="I48" s="950"/>
      <c r="J48" s="1083"/>
      <c r="K48" s="16"/>
      <c r="L48" s="16"/>
      <c r="M48" s="16"/>
      <c r="N48" s="16"/>
      <c r="O48" s="290"/>
      <c r="P48" s="290"/>
      <c r="Q48" s="290"/>
      <c r="R48" s="290"/>
      <c r="S48" s="290"/>
      <c r="T48" s="290"/>
    </row>
    <row r="49" spans="1:33" ht="21">
      <c r="A49" s="1082" t="s">
        <v>735</v>
      </c>
      <c r="B49" s="950"/>
      <c r="C49" s="950"/>
      <c r="D49" s="950"/>
      <c r="E49" s="950"/>
      <c r="F49" s="950"/>
      <c r="G49" s="950"/>
      <c r="H49" s="950"/>
      <c r="I49" s="950"/>
      <c r="J49" s="1083"/>
      <c r="K49" s="16"/>
      <c r="L49" s="16"/>
      <c r="M49" s="16"/>
      <c r="N49" s="16"/>
      <c r="O49" s="290"/>
      <c r="P49" s="290"/>
      <c r="Q49" s="290"/>
      <c r="R49" s="290"/>
      <c r="S49" s="290"/>
      <c r="T49" s="290"/>
    </row>
    <row r="50" spans="1:33" ht="21">
      <c r="A50" s="1082" t="s">
        <v>736</v>
      </c>
      <c r="B50" s="950"/>
      <c r="C50" s="950"/>
      <c r="D50" s="950"/>
      <c r="E50" s="950"/>
      <c r="F50" s="950"/>
      <c r="G50" s="950"/>
      <c r="H50" s="950"/>
      <c r="I50" s="950"/>
      <c r="J50" s="1083"/>
      <c r="K50" s="16"/>
      <c r="L50" s="16"/>
      <c r="M50" s="16"/>
      <c r="N50" s="16"/>
      <c r="O50" s="290"/>
      <c r="P50" s="290"/>
      <c r="Q50" s="290"/>
      <c r="R50" s="290"/>
      <c r="S50" s="290"/>
      <c r="T50" s="290"/>
    </row>
    <row r="51" spans="1:33" ht="21.5" thickBot="1">
      <c r="A51" s="1084" t="s">
        <v>127</v>
      </c>
      <c r="B51" s="1085"/>
      <c r="C51" s="1085"/>
      <c r="D51" s="1085"/>
      <c r="E51" s="1085"/>
      <c r="F51" s="1085"/>
      <c r="G51" s="1085"/>
      <c r="H51" s="1085"/>
      <c r="I51" s="1085"/>
      <c r="J51" s="1086"/>
      <c r="K51" s="16"/>
      <c r="L51" s="16"/>
      <c r="M51" s="16"/>
      <c r="N51" s="16"/>
      <c r="O51" s="290"/>
      <c r="P51" s="290"/>
      <c r="Q51" s="290"/>
      <c r="R51" s="290"/>
      <c r="S51" s="290"/>
      <c r="T51" s="290"/>
    </row>
    <row r="52" spans="1:33" ht="23.5">
      <c r="A52" s="1118" t="s">
        <v>676</v>
      </c>
      <c r="B52" s="1119"/>
      <c r="C52" s="1119"/>
      <c r="D52" s="1119"/>
      <c r="E52" s="1119"/>
      <c r="F52" s="1119"/>
      <c r="G52" s="1119"/>
      <c r="H52" s="1119"/>
      <c r="I52" s="1119"/>
      <c r="J52" s="1120"/>
      <c r="K52" s="16"/>
      <c r="L52" s="16"/>
      <c r="M52" s="16"/>
      <c r="N52" s="16"/>
      <c r="O52" s="290"/>
      <c r="P52" s="290"/>
      <c r="Q52" s="290"/>
      <c r="R52" s="290"/>
      <c r="S52" s="290"/>
      <c r="T52" s="290"/>
    </row>
    <row r="53" spans="1:33" ht="21">
      <c r="A53" s="1008" t="s">
        <v>654</v>
      </c>
      <c r="B53" s="953"/>
      <c r="C53" s="953"/>
      <c r="D53" s="953"/>
      <c r="E53" s="953"/>
      <c r="F53" s="953"/>
      <c r="G53" s="953"/>
      <c r="H53" s="953"/>
      <c r="I53" s="953"/>
      <c r="J53" s="1009"/>
      <c r="K53" s="16"/>
      <c r="L53" s="16"/>
      <c r="M53" s="16"/>
      <c r="N53" s="16"/>
      <c r="O53" s="290"/>
      <c r="P53" s="290"/>
      <c r="Q53" s="290"/>
      <c r="R53" s="290"/>
      <c r="S53" s="290"/>
      <c r="T53" s="290"/>
    </row>
    <row r="54" spans="1:33" ht="21">
      <c r="A54" s="1008" t="s">
        <v>655</v>
      </c>
      <c r="B54" s="1010"/>
      <c r="C54" s="1010"/>
      <c r="D54" s="1010"/>
      <c r="E54" s="1010"/>
      <c r="F54" s="1010"/>
      <c r="G54" s="1010"/>
      <c r="H54" s="1010"/>
      <c r="I54" s="1010"/>
      <c r="J54" s="1011"/>
      <c r="K54" s="16"/>
      <c r="L54" s="16"/>
      <c r="M54" s="16"/>
      <c r="N54" s="16"/>
      <c r="O54" s="290"/>
      <c r="P54" s="290"/>
      <c r="Q54" s="290"/>
      <c r="R54" s="290"/>
      <c r="S54" s="290"/>
      <c r="T54" s="290"/>
    </row>
    <row r="55" spans="1:33" ht="21">
      <c r="A55" s="1004" t="s">
        <v>656</v>
      </c>
      <c r="B55" s="994"/>
      <c r="C55" s="994"/>
      <c r="D55" s="994"/>
      <c r="E55" s="994"/>
      <c r="F55" s="994"/>
      <c r="G55" s="994"/>
      <c r="H55" s="994"/>
      <c r="I55" s="994"/>
      <c r="J55" s="1005"/>
      <c r="K55" s="16"/>
      <c r="L55" s="16"/>
      <c r="M55" s="16"/>
      <c r="N55" s="16"/>
      <c r="O55" s="290"/>
      <c r="P55" s="290"/>
      <c r="Q55" s="290"/>
      <c r="R55" s="290"/>
      <c r="S55" s="290"/>
      <c r="T55" s="290"/>
    </row>
    <row r="56" spans="1:33" ht="21">
      <c r="A56" s="1012" t="s">
        <v>657</v>
      </c>
      <c r="B56" s="997"/>
      <c r="C56" s="997"/>
      <c r="D56" s="997"/>
      <c r="E56" s="997"/>
      <c r="F56" s="997"/>
      <c r="G56" s="997"/>
      <c r="H56" s="997"/>
      <c r="I56" s="997"/>
      <c r="J56" s="1013"/>
      <c r="K56" s="16"/>
      <c r="L56" s="16"/>
      <c r="M56" s="16"/>
      <c r="N56" s="16"/>
      <c r="O56" s="290"/>
      <c r="P56" s="290"/>
      <c r="Q56" s="290"/>
      <c r="R56" s="290"/>
      <c r="S56" s="290"/>
      <c r="T56" s="290"/>
      <c r="U56" s="317"/>
      <c r="V56" s="290"/>
      <c r="W56" s="290"/>
      <c r="X56" s="290"/>
      <c r="Y56" s="290"/>
      <c r="Z56" s="290"/>
      <c r="AA56" s="290"/>
      <c r="AB56" s="290"/>
      <c r="AC56" s="290"/>
      <c r="AD56" s="290"/>
      <c r="AE56" s="290"/>
      <c r="AF56" s="290"/>
      <c r="AG56" s="290"/>
    </row>
    <row r="57" spans="1:33" ht="18.75" customHeight="1">
      <c r="A57" s="1004" t="s">
        <v>658</v>
      </c>
      <c r="B57" s="994"/>
      <c r="C57" s="994"/>
      <c r="D57" s="994"/>
      <c r="E57" s="994"/>
      <c r="F57" s="994"/>
      <c r="G57" s="994"/>
      <c r="H57" s="994"/>
      <c r="I57" s="994"/>
      <c r="J57" s="1005"/>
      <c r="K57" s="16"/>
      <c r="L57" s="16"/>
      <c r="M57" s="16"/>
      <c r="N57" s="16"/>
      <c r="O57" s="290"/>
      <c r="P57" s="290"/>
      <c r="Q57" s="290"/>
      <c r="R57" s="290"/>
      <c r="S57" s="290"/>
      <c r="T57" s="290"/>
      <c r="U57" s="317"/>
      <c r="V57" s="290"/>
      <c r="W57" s="290"/>
      <c r="X57" s="290"/>
      <c r="Y57" s="290"/>
      <c r="Z57" s="290"/>
      <c r="AA57" s="290"/>
      <c r="AB57" s="290"/>
      <c r="AC57" s="290"/>
      <c r="AD57" s="290"/>
      <c r="AE57" s="290"/>
      <c r="AF57" s="290"/>
      <c r="AG57" s="290"/>
    </row>
    <row r="58" spans="1:33" ht="22.5" customHeight="1">
      <c r="A58" s="1004"/>
      <c r="B58" s="994"/>
      <c r="C58" s="994"/>
      <c r="D58" s="994"/>
      <c r="E58" s="994"/>
      <c r="F58" s="994"/>
      <c r="G58" s="994"/>
      <c r="H58" s="994"/>
      <c r="I58" s="994"/>
      <c r="J58" s="1005"/>
      <c r="K58" s="16"/>
      <c r="L58" s="16"/>
      <c r="M58" s="16"/>
      <c r="N58" s="16"/>
      <c r="O58" s="290"/>
      <c r="P58" s="290"/>
      <c r="Q58" s="290"/>
      <c r="R58" s="290"/>
      <c r="S58" s="290"/>
      <c r="T58" s="290"/>
      <c r="U58" s="317"/>
      <c r="V58" s="290"/>
      <c r="W58" s="290"/>
      <c r="X58" s="290"/>
      <c r="Y58" s="290"/>
      <c r="Z58" s="290"/>
      <c r="AA58" s="290"/>
      <c r="AB58" s="290"/>
      <c r="AC58" s="290"/>
      <c r="AD58" s="290"/>
      <c r="AE58" s="290"/>
      <c r="AF58" s="290"/>
      <c r="AG58" s="290"/>
    </row>
    <row r="59" spans="1:33" ht="23.5">
      <c r="A59" s="1017" t="s">
        <v>677</v>
      </c>
      <c r="B59" s="1018"/>
      <c r="C59" s="1018"/>
      <c r="D59" s="1018"/>
      <c r="E59" s="1018"/>
      <c r="F59" s="1018"/>
      <c r="G59" s="1018"/>
      <c r="H59" s="1018"/>
      <c r="I59" s="1018"/>
      <c r="J59" s="1019"/>
      <c r="K59" s="16"/>
      <c r="L59" s="16"/>
      <c r="M59" s="16"/>
      <c r="N59" s="16"/>
      <c r="O59" s="290"/>
      <c r="P59" s="290"/>
      <c r="Q59" s="290"/>
      <c r="R59" s="290"/>
      <c r="S59" s="290"/>
      <c r="T59" s="290"/>
      <c r="U59" s="317"/>
      <c r="V59" s="290"/>
      <c r="W59" s="290"/>
      <c r="X59" s="290"/>
      <c r="Y59" s="290"/>
      <c r="Z59" s="290"/>
      <c r="AA59" s="290"/>
      <c r="AB59" s="290"/>
      <c r="AC59" s="290"/>
      <c r="AD59" s="290"/>
      <c r="AE59" s="290"/>
      <c r="AF59" s="290"/>
      <c r="AG59" s="290"/>
    </row>
    <row r="60" spans="1:33" ht="18" customHeight="1">
      <c r="A60" s="1073" t="s">
        <v>857</v>
      </c>
      <c r="B60" s="1074"/>
      <c r="C60" s="1074"/>
      <c r="D60" s="1074"/>
      <c r="E60" s="1074"/>
      <c r="F60" s="1074"/>
      <c r="G60" s="1074"/>
      <c r="H60" s="1074"/>
      <c r="I60" s="1074"/>
      <c r="J60" s="1075"/>
      <c r="K60" s="16"/>
      <c r="L60" s="16"/>
      <c r="M60" s="16"/>
      <c r="N60" s="16"/>
      <c r="O60" s="290"/>
      <c r="P60" s="290"/>
      <c r="Q60" s="290"/>
      <c r="R60" s="290"/>
      <c r="S60" s="290"/>
      <c r="T60" s="290"/>
      <c r="U60" s="317"/>
      <c r="V60" s="290"/>
      <c r="W60" s="290"/>
      <c r="X60" s="290"/>
      <c r="Y60" s="290"/>
      <c r="Z60" s="290"/>
      <c r="AA60" s="290"/>
      <c r="AB60" s="290"/>
      <c r="AC60" s="290"/>
      <c r="AD60" s="290"/>
      <c r="AE60" s="290"/>
      <c r="AF60" s="290"/>
      <c r="AG60" s="290"/>
    </row>
    <row r="61" spans="1:33" ht="18" customHeight="1">
      <c r="A61" s="1006"/>
      <c r="B61" s="987"/>
      <c r="C61" s="987"/>
      <c r="D61" s="987"/>
      <c r="E61" s="987"/>
      <c r="F61" s="987"/>
      <c r="G61" s="987"/>
      <c r="H61" s="987"/>
      <c r="I61" s="987"/>
      <c r="J61" s="1007"/>
      <c r="K61" s="16"/>
      <c r="L61" s="16"/>
      <c r="M61" s="16"/>
      <c r="N61" s="16"/>
      <c r="O61" s="290"/>
      <c r="P61" s="290"/>
      <c r="Q61" s="290"/>
      <c r="R61" s="290"/>
      <c r="S61" s="290"/>
      <c r="T61" s="290"/>
      <c r="U61" s="317"/>
      <c r="V61" s="290"/>
      <c r="W61" s="290"/>
      <c r="X61" s="290"/>
      <c r="Y61" s="290"/>
      <c r="Z61" s="290"/>
      <c r="AA61" s="290"/>
      <c r="AB61" s="290"/>
      <c r="AC61" s="290"/>
      <c r="AD61" s="290"/>
      <c r="AE61" s="290"/>
      <c r="AF61" s="290"/>
      <c r="AG61" s="290"/>
    </row>
    <row r="62" spans="1:33" ht="18" customHeight="1">
      <c r="A62" s="1006"/>
      <c r="B62" s="987"/>
      <c r="C62" s="987"/>
      <c r="D62" s="987"/>
      <c r="E62" s="987"/>
      <c r="F62" s="987"/>
      <c r="G62" s="987"/>
      <c r="H62" s="987"/>
      <c r="I62" s="987"/>
      <c r="J62" s="1007"/>
      <c r="K62" s="16"/>
      <c r="L62" s="16"/>
      <c r="M62" s="16"/>
      <c r="N62" s="16"/>
      <c r="O62" s="290"/>
      <c r="P62" s="290"/>
      <c r="Q62" s="290"/>
      <c r="R62" s="290"/>
      <c r="S62" s="290"/>
      <c r="T62" s="290"/>
      <c r="U62" s="317"/>
      <c r="V62" s="290"/>
      <c r="W62" s="290"/>
      <c r="X62" s="290"/>
      <c r="Y62" s="290"/>
      <c r="Z62" s="290"/>
      <c r="AA62" s="290"/>
      <c r="AB62" s="290"/>
      <c r="AC62" s="290"/>
      <c r="AD62" s="290"/>
      <c r="AE62" s="290"/>
      <c r="AF62" s="290"/>
      <c r="AG62" s="290"/>
    </row>
    <row r="63" spans="1:33" ht="21" customHeight="1">
      <c r="A63" s="1006"/>
      <c r="B63" s="987"/>
      <c r="C63" s="987"/>
      <c r="D63" s="987"/>
      <c r="E63" s="987"/>
      <c r="F63" s="987"/>
      <c r="G63" s="987"/>
      <c r="H63" s="987"/>
      <c r="I63" s="987"/>
      <c r="J63" s="1007"/>
      <c r="K63" s="16"/>
      <c r="L63" s="16"/>
      <c r="M63" s="16"/>
      <c r="N63" s="16"/>
      <c r="O63" s="290"/>
      <c r="P63" s="290"/>
      <c r="Q63" s="290"/>
      <c r="R63" s="290"/>
      <c r="S63" s="290"/>
      <c r="T63" s="290"/>
      <c r="U63" s="317"/>
      <c r="V63" s="290"/>
      <c r="W63" s="290"/>
      <c r="X63" s="290"/>
      <c r="Y63" s="290"/>
      <c r="Z63" s="290"/>
      <c r="AA63" s="290"/>
      <c r="AB63" s="290"/>
      <c r="AC63" s="290"/>
      <c r="AD63" s="290"/>
      <c r="AE63" s="290"/>
      <c r="AF63" s="290"/>
      <c r="AG63" s="290"/>
    </row>
    <row r="64" spans="1:33">
      <c r="A64" s="1008" t="s">
        <v>678</v>
      </c>
      <c r="B64" s="953"/>
      <c r="C64" s="953"/>
      <c r="D64" s="953"/>
      <c r="E64" s="953"/>
      <c r="F64" s="953"/>
      <c r="G64" s="953"/>
      <c r="H64" s="953"/>
      <c r="I64" s="953"/>
      <c r="J64" s="1009"/>
      <c r="K64" s="16"/>
      <c r="L64" s="16"/>
      <c r="M64" s="16"/>
      <c r="N64" s="16"/>
      <c r="O64" s="290"/>
      <c r="P64" s="290"/>
      <c r="Q64" s="290"/>
      <c r="R64" s="290"/>
      <c r="S64" s="290"/>
      <c r="T64" s="290"/>
      <c r="U64" s="317"/>
      <c r="V64" s="290"/>
      <c r="W64" s="290"/>
      <c r="X64" s="290"/>
      <c r="Y64" s="290"/>
      <c r="Z64" s="290"/>
      <c r="AA64" s="290"/>
      <c r="AB64" s="290"/>
      <c r="AC64" s="290"/>
      <c r="AD64" s="290"/>
      <c r="AE64" s="290"/>
      <c r="AF64" s="290"/>
      <c r="AG64" s="290"/>
    </row>
    <row r="65" spans="1:40">
      <c r="A65" s="1008"/>
      <c r="B65" s="953"/>
      <c r="C65" s="953"/>
      <c r="D65" s="953"/>
      <c r="E65" s="953"/>
      <c r="F65" s="953"/>
      <c r="G65" s="953"/>
      <c r="H65" s="953"/>
      <c r="I65" s="953"/>
      <c r="J65" s="1009"/>
      <c r="K65" s="16"/>
      <c r="L65" s="16"/>
      <c r="M65" s="16"/>
      <c r="N65" s="16"/>
      <c r="O65" s="290"/>
      <c r="P65" s="290"/>
      <c r="Q65" s="290"/>
      <c r="R65" s="290"/>
      <c r="S65" s="290"/>
      <c r="T65" s="290"/>
      <c r="U65" s="317"/>
      <c r="V65" s="290"/>
      <c r="W65" s="290"/>
      <c r="X65" s="290"/>
      <c r="Y65" s="290"/>
      <c r="Z65" s="290"/>
      <c r="AA65" s="290"/>
      <c r="AB65" s="290"/>
      <c r="AC65" s="290"/>
      <c r="AD65" s="290"/>
      <c r="AE65" s="290"/>
      <c r="AF65" s="290"/>
      <c r="AG65" s="290"/>
    </row>
    <row r="66" spans="1:40">
      <c r="A66" s="1008"/>
      <c r="B66" s="953"/>
      <c r="C66" s="953"/>
      <c r="D66" s="953"/>
      <c r="E66" s="953"/>
      <c r="F66" s="953"/>
      <c r="G66" s="953"/>
      <c r="H66" s="953"/>
      <c r="I66" s="953"/>
      <c r="J66" s="1009"/>
      <c r="K66" s="16"/>
      <c r="L66" s="16"/>
      <c r="M66" s="16"/>
      <c r="N66" s="16"/>
      <c r="O66" s="290"/>
      <c r="P66" s="290"/>
      <c r="Q66" s="290"/>
      <c r="R66" s="290"/>
      <c r="S66" s="290"/>
      <c r="T66" s="290"/>
      <c r="U66" s="317"/>
      <c r="V66" s="290"/>
      <c r="W66" s="290"/>
      <c r="X66" s="290"/>
      <c r="Y66" s="290"/>
      <c r="Z66" s="290"/>
      <c r="AA66" s="290"/>
      <c r="AB66" s="290"/>
      <c r="AC66" s="290"/>
      <c r="AD66" s="290"/>
      <c r="AE66" s="290"/>
      <c r="AF66" s="290"/>
      <c r="AG66" s="290"/>
    </row>
    <row r="67" spans="1:40" ht="15" thickBot="1">
      <c r="A67" s="1020" t="s">
        <v>632</v>
      </c>
      <c r="B67" s="1021"/>
      <c r="C67" s="1021"/>
      <c r="D67" s="1021"/>
      <c r="E67" s="1021"/>
      <c r="F67" s="1021"/>
      <c r="G67" s="1021"/>
      <c r="H67" s="1021"/>
      <c r="I67" s="1021"/>
      <c r="J67" s="1022"/>
      <c r="K67" s="16"/>
      <c r="L67" s="16"/>
      <c r="M67" s="249"/>
      <c r="N67" s="249"/>
      <c r="O67" s="290"/>
      <c r="P67" s="290"/>
      <c r="Q67" s="290"/>
      <c r="R67" s="290"/>
      <c r="S67" s="290"/>
      <c r="T67" s="290"/>
      <c r="U67" s="317"/>
      <c r="V67" s="290"/>
      <c r="W67" s="290"/>
      <c r="X67" s="290"/>
      <c r="Y67" s="290"/>
      <c r="Z67" s="290"/>
      <c r="AA67" s="290"/>
      <c r="AB67" s="290"/>
      <c r="AC67" s="290"/>
      <c r="AD67" s="290"/>
      <c r="AE67" s="290"/>
      <c r="AF67" s="290"/>
      <c r="AG67" s="290"/>
    </row>
    <row r="68" spans="1:40">
      <c r="K68" s="311"/>
      <c r="L68" s="310"/>
      <c r="M68" s="318"/>
      <c r="N68" s="319"/>
      <c r="O68" s="313"/>
      <c r="P68" s="313"/>
      <c r="Q68" s="313"/>
      <c r="R68" s="313"/>
      <c r="S68" s="290"/>
      <c r="T68" s="290"/>
      <c r="U68" s="317"/>
      <c r="V68" s="290"/>
      <c r="W68" s="290"/>
      <c r="X68" s="290"/>
      <c r="Y68" s="290"/>
      <c r="Z68" s="290"/>
      <c r="AA68" s="290"/>
      <c r="AB68" s="290"/>
      <c r="AC68" s="290"/>
      <c r="AD68" s="290"/>
      <c r="AE68" s="290"/>
      <c r="AF68" s="290"/>
      <c r="AG68" s="290"/>
    </row>
    <row r="69" spans="1:40">
      <c r="J69" s="240"/>
      <c r="K69" s="313"/>
      <c r="L69" s="314"/>
      <c r="M69" s="315"/>
      <c r="N69" s="316"/>
      <c r="O69" s="313"/>
      <c r="P69" s="313"/>
      <c r="Q69" s="313"/>
      <c r="R69" s="313"/>
      <c r="S69" s="290"/>
      <c r="T69" s="290"/>
      <c r="U69" s="290"/>
      <c r="V69" s="290"/>
      <c r="W69" s="290"/>
      <c r="X69" s="290"/>
      <c r="Y69" s="290"/>
      <c r="Z69" s="290"/>
      <c r="AA69" s="290"/>
      <c r="AB69" s="290"/>
      <c r="AC69" s="290"/>
      <c r="AD69" s="290"/>
      <c r="AE69" s="290"/>
      <c r="AF69" s="290"/>
      <c r="AG69" s="290"/>
      <c r="AH69" s="241"/>
      <c r="AI69" s="241"/>
      <c r="AJ69" s="241"/>
      <c r="AK69" s="241"/>
      <c r="AL69" s="241"/>
      <c r="AM69" s="241"/>
      <c r="AN69" s="242"/>
    </row>
    <row r="70" spans="1:40">
      <c r="J70" s="250"/>
      <c r="K70" s="312"/>
      <c r="L70" s="309"/>
      <c r="M70" s="313"/>
      <c r="N70" s="313"/>
      <c r="O70" s="313"/>
      <c r="P70" s="313"/>
      <c r="Q70" s="313"/>
      <c r="R70" s="313"/>
      <c r="S70" s="290"/>
      <c r="T70" s="317"/>
      <c r="U70" s="290"/>
      <c r="V70" s="290"/>
      <c r="W70" s="290"/>
      <c r="X70" s="290"/>
      <c r="Y70" s="290"/>
      <c r="Z70" s="290"/>
      <c r="AA70" s="290"/>
      <c r="AB70" s="290"/>
      <c r="AC70" s="290"/>
      <c r="AD70" s="290"/>
      <c r="AE70" s="290"/>
      <c r="AF70" s="290"/>
      <c r="AG70" s="290"/>
      <c r="AN70" s="248"/>
    </row>
    <row r="71" spans="1:40">
      <c r="J71" s="250"/>
      <c r="K71" s="308"/>
      <c r="L71" s="307"/>
      <c r="M71" s="313"/>
      <c r="N71" s="313"/>
      <c r="O71" s="313"/>
      <c r="P71" s="313"/>
      <c r="Q71" s="313"/>
      <c r="R71" s="313"/>
      <c r="S71" s="290"/>
      <c r="T71" s="317"/>
      <c r="U71" s="290"/>
      <c r="V71" s="290"/>
      <c r="W71" s="290"/>
      <c r="X71" s="290"/>
      <c r="Y71" s="290"/>
      <c r="Z71" s="290"/>
      <c r="AA71" s="290"/>
      <c r="AB71" s="290"/>
      <c r="AC71" s="290"/>
      <c r="AD71" s="290"/>
      <c r="AE71" s="290"/>
      <c r="AF71" s="290"/>
      <c r="AG71" s="290"/>
      <c r="AN71" s="248"/>
    </row>
    <row r="72" spans="1:40">
      <c r="J72" s="250"/>
      <c r="K72" s="308"/>
      <c r="L72" s="306"/>
      <c r="M72" s="313"/>
      <c r="N72" s="313"/>
      <c r="O72" s="313"/>
      <c r="P72" s="313"/>
      <c r="Q72" s="313"/>
      <c r="R72" s="313"/>
      <c r="S72" s="290"/>
      <c r="T72" s="317"/>
      <c r="U72" s="290"/>
      <c r="V72" s="290"/>
      <c r="W72" s="290"/>
      <c r="X72" s="290"/>
      <c r="Y72" s="290"/>
      <c r="Z72" s="290"/>
      <c r="AA72" s="290"/>
      <c r="AB72" s="290"/>
      <c r="AC72" s="290"/>
      <c r="AD72" s="290"/>
      <c r="AE72" s="290"/>
      <c r="AF72" s="290"/>
      <c r="AG72" s="290"/>
      <c r="AN72" s="248"/>
    </row>
    <row r="73" spans="1:40">
      <c r="J73" s="250"/>
      <c r="K73" s="308"/>
      <c r="L73" s="306"/>
      <c r="M73" s="313"/>
      <c r="N73" s="313"/>
      <c r="O73" s="313"/>
      <c r="P73" s="313"/>
      <c r="Q73" s="313"/>
      <c r="R73" s="313"/>
      <c r="S73" s="290"/>
      <c r="AN73" s="248"/>
    </row>
    <row r="74" spans="1:40">
      <c r="J74" s="250"/>
      <c r="K74" s="308"/>
      <c r="L74" s="306"/>
      <c r="M74" s="313"/>
      <c r="N74" s="313"/>
      <c r="O74" s="313"/>
      <c r="P74" s="313"/>
      <c r="Q74" s="313"/>
      <c r="R74" s="313"/>
      <c r="S74" s="290"/>
      <c r="AN74" s="248"/>
    </row>
    <row r="75" spans="1:40">
      <c r="J75" s="250"/>
      <c r="K75" s="308"/>
      <c r="L75" s="306"/>
      <c r="M75" s="313"/>
      <c r="N75" s="313"/>
      <c r="O75" s="313"/>
      <c r="P75" s="313"/>
      <c r="Q75" s="313"/>
      <c r="R75" s="313"/>
      <c r="S75" s="290"/>
      <c r="AN75" s="248"/>
    </row>
    <row r="76" spans="1:40">
      <c r="J76" s="250"/>
      <c r="K76" s="308"/>
      <c r="L76" s="309"/>
      <c r="M76" s="313"/>
      <c r="N76" s="313"/>
      <c r="O76" s="313"/>
      <c r="P76" s="313"/>
      <c r="Q76" s="313"/>
      <c r="R76" s="313"/>
      <c r="S76" s="290"/>
      <c r="AN76" s="248"/>
    </row>
    <row r="77" spans="1:40">
      <c r="J77" s="250"/>
      <c r="K77" s="308"/>
      <c r="L77" s="306"/>
      <c r="M77" s="313"/>
      <c r="N77" s="313"/>
      <c r="O77" s="313"/>
      <c r="P77" s="313"/>
      <c r="Q77" s="313"/>
      <c r="R77" s="313"/>
      <c r="S77" s="290"/>
      <c r="AN77" s="248"/>
    </row>
    <row r="78" spans="1:40">
      <c r="J78" s="250"/>
      <c r="K78" s="248"/>
      <c r="M78" s="290"/>
      <c r="N78" s="290"/>
      <c r="O78" s="290"/>
      <c r="P78" s="290"/>
      <c r="Q78" s="290"/>
      <c r="R78" s="290"/>
      <c r="S78" s="290"/>
      <c r="AN78" s="248"/>
    </row>
    <row r="79" spans="1:40">
      <c r="J79" s="250"/>
      <c r="K79" s="248"/>
      <c r="AN79" s="248"/>
    </row>
    <row r="80" spans="1:40">
      <c r="J80" s="250"/>
      <c r="K80" s="248"/>
      <c r="AN80" s="248"/>
    </row>
    <row r="81" spans="10:40">
      <c r="J81" s="250"/>
      <c r="K81" s="248"/>
      <c r="AN81" s="248"/>
    </row>
    <row r="82" spans="10:40">
      <c r="J82" s="250"/>
      <c r="K82" s="248"/>
      <c r="AN82" s="248"/>
    </row>
    <row r="83" spans="10:40">
      <c r="J83" s="250"/>
      <c r="K83" s="248"/>
      <c r="AN83" s="248"/>
    </row>
    <row r="84" spans="10:40">
      <c r="J84" s="250"/>
      <c r="K84" s="248"/>
      <c r="O84" s="300"/>
      <c r="P84" s="301"/>
      <c r="Q84" s="302"/>
      <c r="R84" s="302"/>
      <c r="S84" s="301"/>
      <c r="T84" s="301"/>
      <c r="U84" s="301"/>
      <c r="V84" s="303"/>
      <c r="AN84" s="248"/>
    </row>
    <row r="85" spans="10:40">
      <c r="J85" s="250"/>
      <c r="K85" s="248"/>
      <c r="O85" s="304"/>
      <c r="P85" s="301"/>
      <c r="Q85" s="301"/>
      <c r="R85" s="301"/>
      <c r="S85" s="301"/>
      <c r="T85" s="301"/>
      <c r="U85" s="301"/>
      <c r="V85" s="303"/>
      <c r="AN85" s="248"/>
    </row>
    <row r="86" spans="10:40">
      <c r="J86" s="250"/>
      <c r="K86" s="248"/>
      <c r="O86" s="306"/>
      <c r="P86" s="301"/>
      <c r="Q86" s="301"/>
      <c r="R86" s="301"/>
      <c r="S86" s="301"/>
      <c r="T86" s="301"/>
      <c r="U86" s="301"/>
      <c r="V86" s="303"/>
      <c r="AN86" s="248"/>
    </row>
    <row r="87" spans="10:40">
      <c r="J87" s="250"/>
      <c r="K87" s="248"/>
      <c r="O87" s="306"/>
      <c r="P87" s="301"/>
      <c r="Q87" s="301"/>
      <c r="R87" s="301"/>
      <c r="S87" s="301"/>
      <c r="T87" s="301"/>
      <c r="U87" s="301"/>
      <c r="V87" s="303"/>
      <c r="AN87" s="248"/>
    </row>
    <row r="88" spans="10:40">
      <c r="J88" s="250"/>
      <c r="O88" s="306"/>
      <c r="P88" s="306"/>
      <c r="Q88" s="306"/>
      <c r="R88" s="306"/>
      <c r="S88" s="306"/>
      <c r="T88" s="306"/>
      <c r="U88" s="304"/>
      <c r="V88" s="305"/>
      <c r="AN88" s="248"/>
    </row>
    <row r="89" spans="10:40">
      <c r="J89" s="250"/>
      <c r="O89" s="306"/>
      <c r="P89" s="306"/>
      <c r="Q89" s="306"/>
      <c r="R89" s="306"/>
      <c r="S89" s="306"/>
      <c r="T89" s="306"/>
      <c r="U89" s="306"/>
      <c r="V89" s="306"/>
      <c r="AN89" s="248"/>
    </row>
    <row r="90" spans="10:40">
      <c r="J90" s="250"/>
      <c r="O90" s="306"/>
      <c r="P90" s="306"/>
      <c r="Q90" s="306"/>
      <c r="R90" s="306"/>
      <c r="S90" s="306"/>
      <c r="T90" s="306"/>
      <c r="U90" s="306"/>
      <c r="V90" s="306"/>
      <c r="AN90" s="248"/>
    </row>
    <row r="91" spans="10:40">
      <c r="J91" s="250"/>
      <c r="O91" s="306"/>
      <c r="P91" s="306"/>
      <c r="Q91" s="306"/>
      <c r="R91" s="306"/>
      <c r="S91" s="306"/>
      <c r="T91" s="306"/>
      <c r="U91" s="306"/>
      <c r="V91" s="306"/>
      <c r="AN91" s="248"/>
    </row>
    <row r="92" spans="10:40">
      <c r="J92" s="250"/>
      <c r="O92" s="306"/>
      <c r="P92" s="306"/>
      <c r="Q92" s="306"/>
      <c r="R92" s="306"/>
      <c r="S92" s="306"/>
      <c r="T92" s="306"/>
      <c r="U92" s="306"/>
      <c r="V92" s="306"/>
      <c r="AN92" s="248"/>
    </row>
    <row r="93" spans="10:40">
      <c r="J93" s="250"/>
      <c r="AN93" s="248"/>
    </row>
    <row r="94" spans="10:40">
      <c r="J94" s="250"/>
      <c r="AN94" s="248"/>
    </row>
    <row r="95" spans="10:40">
      <c r="J95" s="250"/>
      <c r="AN95" s="248"/>
    </row>
    <row r="96" spans="10:40">
      <c r="J96" s="250"/>
      <c r="AN96" s="248"/>
    </row>
    <row r="97" spans="10:40">
      <c r="J97" s="250"/>
      <c r="AN97" s="248"/>
    </row>
    <row r="98" spans="10:40">
      <c r="J98" s="250"/>
      <c r="AN98" s="248"/>
    </row>
    <row r="99" spans="10:40">
      <c r="J99" s="250"/>
      <c r="AN99" s="248"/>
    </row>
    <row r="100" spans="10:40">
      <c r="J100" s="250"/>
      <c r="AN100" s="248"/>
    </row>
    <row r="101" spans="10:40">
      <c r="J101" s="250"/>
      <c r="AN101" s="248"/>
    </row>
    <row r="102" spans="10:40">
      <c r="J102" s="250"/>
      <c r="AN102" s="248"/>
    </row>
    <row r="103" spans="10:40">
      <c r="J103" s="250"/>
      <c r="AN103" s="248"/>
    </row>
    <row r="104" spans="10:40">
      <c r="J104" s="250"/>
      <c r="AN104" s="248"/>
    </row>
    <row r="105" spans="10:40">
      <c r="J105" s="250"/>
      <c r="AN105" s="248"/>
    </row>
    <row r="106" spans="10:40">
      <c r="J106" s="250"/>
      <c r="AN106" s="248"/>
    </row>
    <row r="107" spans="10:40">
      <c r="J107" s="250"/>
      <c r="AN107" s="248"/>
    </row>
    <row r="108" spans="10:40">
      <c r="J108" s="250"/>
      <c r="AN108" s="248"/>
    </row>
    <row r="109" spans="10:40">
      <c r="J109" s="250"/>
      <c r="AN109" s="248"/>
    </row>
    <row r="110" spans="10:40">
      <c r="J110" s="250"/>
      <c r="AN110" s="248"/>
    </row>
    <row r="111" spans="10:40">
      <c r="J111" s="250"/>
      <c r="AN111" s="248"/>
    </row>
    <row r="112" spans="10:40">
      <c r="J112" s="250"/>
      <c r="AN112" s="248"/>
    </row>
    <row r="113" spans="10:40">
      <c r="J113" s="250"/>
      <c r="AN113" s="248"/>
    </row>
    <row r="114" spans="10:40">
      <c r="J114" s="250"/>
      <c r="AN114" s="248"/>
    </row>
    <row r="115" spans="10:40">
      <c r="J115" s="250"/>
      <c r="AN115" s="248"/>
    </row>
    <row r="116" spans="10:40">
      <c r="J116" s="250"/>
      <c r="AN116" s="248"/>
    </row>
    <row r="117" spans="10:40">
      <c r="J117" s="250"/>
      <c r="AN117" s="248"/>
    </row>
    <row r="118" spans="10:40">
      <c r="J118" s="250"/>
      <c r="AN118" s="248"/>
    </row>
    <row r="119" spans="10:40">
      <c r="J119" s="250"/>
      <c r="AN119" s="248"/>
    </row>
    <row r="120" spans="10:40">
      <c r="J120" s="250"/>
      <c r="AN120" s="248"/>
    </row>
    <row r="121" spans="10:40">
      <c r="J121" s="250"/>
      <c r="AN121" s="248"/>
    </row>
    <row r="122" spans="10:40">
      <c r="J122" s="250"/>
      <c r="AN122" s="248"/>
    </row>
    <row r="123" spans="10:40">
      <c r="J123" s="250"/>
      <c r="AN123" s="248"/>
    </row>
    <row r="124" spans="10:40">
      <c r="J124" s="250"/>
      <c r="AN124" s="248"/>
    </row>
    <row r="125" spans="10:40">
      <c r="J125" s="250"/>
      <c r="AN125" s="248"/>
    </row>
    <row r="126" spans="10:40">
      <c r="J126" s="250"/>
      <c r="AN126" s="248"/>
    </row>
    <row r="127" spans="10:40">
      <c r="J127" s="250"/>
      <c r="AN127" s="248"/>
    </row>
    <row r="128" spans="10:40">
      <c r="J128" s="250"/>
      <c r="AN128" s="248"/>
    </row>
    <row r="129" spans="10:40">
      <c r="J129" s="250"/>
      <c r="AN129" s="248"/>
    </row>
    <row r="130" spans="10:40">
      <c r="J130" s="250"/>
      <c r="AN130" s="248"/>
    </row>
    <row r="131" spans="10:40">
      <c r="J131" s="250"/>
      <c r="AN131" s="248"/>
    </row>
    <row r="132" spans="10:40">
      <c r="J132" s="250"/>
      <c r="AN132" s="248"/>
    </row>
    <row r="133" spans="10:40">
      <c r="J133" s="250"/>
      <c r="AN133" s="248"/>
    </row>
    <row r="134" spans="10:40">
      <c r="J134" s="250"/>
      <c r="AN134" s="248"/>
    </row>
    <row r="135" spans="10:40">
      <c r="J135" s="250"/>
      <c r="AN135" s="248"/>
    </row>
    <row r="136" spans="10:40">
      <c r="J136" s="250"/>
      <c r="AN136" s="248"/>
    </row>
    <row r="137" spans="10:40">
      <c r="J137" s="250"/>
      <c r="AN137" s="248"/>
    </row>
    <row r="138" spans="10:40">
      <c r="J138" s="250"/>
      <c r="AN138" s="248"/>
    </row>
    <row r="139" spans="10:40">
      <c r="J139" s="250"/>
      <c r="AN139" s="248"/>
    </row>
    <row r="140" spans="10:40">
      <c r="J140" s="250"/>
      <c r="AN140" s="248"/>
    </row>
    <row r="141" spans="10:40">
      <c r="J141" s="250"/>
      <c r="AN141" s="248"/>
    </row>
    <row r="142" spans="10:40">
      <c r="J142" s="250"/>
      <c r="AN142" s="248"/>
    </row>
    <row r="143" spans="10:40">
      <c r="J143" s="250"/>
      <c r="AN143" s="248"/>
    </row>
    <row r="144" spans="10:40">
      <c r="J144" s="250"/>
      <c r="AN144" s="248"/>
    </row>
    <row r="145" spans="10:40">
      <c r="J145" s="250"/>
      <c r="AN145" s="248"/>
    </row>
    <row r="146" spans="10:40">
      <c r="J146" s="250"/>
      <c r="AN146" s="248"/>
    </row>
    <row r="147" spans="10:40">
      <c r="J147" s="250"/>
      <c r="AN147" s="248"/>
    </row>
    <row r="148" spans="10:40">
      <c r="J148" s="250"/>
      <c r="AN148" s="248"/>
    </row>
    <row r="149" spans="10:40">
      <c r="J149" s="250"/>
      <c r="AN149" s="248"/>
    </row>
    <row r="150" spans="10:40">
      <c r="J150" s="250"/>
      <c r="AN150" s="248"/>
    </row>
    <row r="151" spans="10:40">
      <c r="J151" s="250"/>
      <c r="AN151" s="248"/>
    </row>
    <row r="152" spans="10:40">
      <c r="J152" s="250"/>
      <c r="AN152" s="248"/>
    </row>
    <row r="153" spans="10:40">
      <c r="J153" s="250"/>
      <c r="AN153" s="248"/>
    </row>
    <row r="154" spans="10:40">
      <c r="J154" s="250"/>
      <c r="AN154" s="248"/>
    </row>
    <row r="155" spans="10:40">
      <c r="J155" s="250"/>
      <c r="AN155" s="248"/>
    </row>
    <row r="156" spans="10:40">
      <c r="J156" s="250"/>
      <c r="AN156" s="248"/>
    </row>
    <row r="157" spans="10:40">
      <c r="J157" s="250"/>
      <c r="AN157" s="248"/>
    </row>
    <row r="158" spans="10:40">
      <c r="J158" s="250"/>
      <c r="AN158" s="248"/>
    </row>
    <row r="159" spans="10:40">
      <c r="J159" s="250"/>
      <c r="AN159" s="248"/>
    </row>
    <row r="160" spans="10:40">
      <c r="J160" s="250"/>
      <c r="AN160" s="248"/>
    </row>
    <row r="161" spans="10:40">
      <c r="J161" s="250"/>
      <c r="AN161" s="248"/>
    </row>
    <row r="162" spans="10:40">
      <c r="J162" s="250"/>
      <c r="AN162" s="248"/>
    </row>
    <row r="163" spans="10:40">
      <c r="J163" s="250"/>
      <c r="AN163" s="248"/>
    </row>
    <row r="164" spans="10:40">
      <c r="J164" s="250"/>
      <c r="AN164" s="248"/>
    </row>
    <row r="165" spans="10:40">
      <c r="J165" s="250"/>
      <c r="AN165" s="248"/>
    </row>
    <row r="166" spans="10:40">
      <c r="J166" s="250"/>
      <c r="AN166" s="248"/>
    </row>
    <row r="167" spans="10:40">
      <c r="J167" s="250"/>
      <c r="AN167" s="248"/>
    </row>
    <row r="168" spans="10:40">
      <c r="J168" s="250"/>
      <c r="AN168" s="248"/>
    </row>
    <row r="169" spans="10:40">
      <c r="J169" s="250"/>
      <c r="AN169" s="248"/>
    </row>
    <row r="170" spans="10:40">
      <c r="J170" s="250"/>
      <c r="AN170" s="248"/>
    </row>
    <row r="171" spans="10:40">
      <c r="J171" s="250"/>
      <c r="AN171" s="248"/>
    </row>
    <row r="172" spans="10:40">
      <c r="J172" s="250"/>
      <c r="AN172" s="248"/>
    </row>
    <row r="173" spans="10:40">
      <c r="J173" s="250"/>
      <c r="AN173" s="248"/>
    </row>
    <row r="174" spans="10:40">
      <c r="J174" s="250"/>
      <c r="AN174" s="248"/>
    </row>
    <row r="175" spans="10:40">
      <c r="J175" s="250"/>
      <c r="AN175" s="248"/>
    </row>
    <row r="176" spans="10:40">
      <c r="J176" s="250"/>
      <c r="AN176" s="248"/>
    </row>
    <row r="177" spans="10:40">
      <c r="J177" s="250"/>
      <c r="AN177" s="248"/>
    </row>
    <row r="178" spans="10:40">
      <c r="J178" s="250"/>
      <c r="AN178" s="248"/>
    </row>
    <row r="179" spans="10:40">
      <c r="J179" s="250"/>
      <c r="AN179" s="248"/>
    </row>
    <row r="180" spans="10:40">
      <c r="J180" s="250"/>
      <c r="AN180" s="248"/>
    </row>
    <row r="181" spans="10:40">
      <c r="J181" s="250"/>
      <c r="AN181" s="248"/>
    </row>
    <row r="182" spans="10:40">
      <c r="J182" s="250"/>
      <c r="AN182" s="248"/>
    </row>
    <row r="183" spans="10:40">
      <c r="J183" s="250"/>
      <c r="AN183" s="248"/>
    </row>
    <row r="184" spans="10:40">
      <c r="J184" s="250"/>
      <c r="AN184" s="248"/>
    </row>
    <row r="185" spans="10:40">
      <c r="J185" s="250"/>
      <c r="AN185" s="248"/>
    </row>
    <row r="186" spans="10:40">
      <c r="J186" s="250"/>
      <c r="AN186" s="248"/>
    </row>
    <row r="187" spans="10:40">
      <c r="J187" s="250"/>
      <c r="AN187" s="248"/>
    </row>
    <row r="188" spans="10:40">
      <c r="J188" s="250"/>
      <c r="AN188" s="248"/>
    </row>
    <row r="189" spans="10:40">
      <c r="J189" s="250"/>
      <c r="AN189" s="248"/>
    </row>
    <row r="190" spans="10:40">
      <c r="J190" s="250"/>
      <c r="AN190" s="248"/>
    </row>
    <row r="191" spans="10:40">
      <c r="J191" s="250"/>
      <c r="AN191" s="248"/>
    </row>
    <row r="192" spans="10:40">
      <c r="J192" s="250"/>
      <c r="AN192" s="248"/>
    </row>
    <row r="193" spans="10:40">
      <c r="J193" s="250"/>
      <c r="AN193" s="248"/>
    </row>
    <row r="194" spans="10:40">
      <c r="J194" s="250"/>
      <c r="AN194" s="248"/>
    </row>
    <row r="195" spans="10:40">
      <c r="J195" s="250"/>
      <c r="AN195" s="248"/>
    </row>
    <row r="196" spans="10:40">
      <c r="J196" s="250"/>
      <c r="AN196" s="248"/>
    </row>
    <row r="197" spans="10:40">
      <c r="J197" s="250"/>
      <c r="AN197" s="248"/>
    </row>
    <row r="198" spans="10:40">
      <c r="J198" s="250"/>
      <c r="AN198" s="248"/>
    </row>
    <row r="199" spans="10:40">
      <c r="J199" s="250"/>
      <c r="AN199" s="248"/>
    </row>
    <row r="200" spans="10:40">
      <c r="J200" s="250"/>
      <c r="AN200" s="248"/>
    </row>
    <row r="201" spans="10:40">
      <c r="J201" s="250"/>
      <c r="AN201" s="248"/>
    </row>
    <row r="202" spans="10:40">
      <c r="J202" s="250"/>
      <c r="AN202" s="248"/>
    </row>
    <row r="203" spans="10:40">
      <c r="J203" s="250"/>
      <c r="AN203" s="248"/>
    </row>
    <row r="204" spans="10:40">
      <c r="J204" s="250"/>
      <c r="AN204" s="248"/>
    </row>
    <row r="205" spans="10:40">
      <c r="J205" s="250"/>
      <c r="AN205" s="248"/>
    </row>
    <row r="206" spans="10:40">
      <c r="J206" s="250"/>
      <c r="AN206" s="248"/>
    </row>
    <row r="207" spans="10:40">
      <c r="J207" s="250"/>
      <c r="AN207" s="248"/>
    </row>
    <row r="208" spans="10:40">
      <c r="J208" s="250"/>
      <c r="AN208" s="248"/>
    </row>
    <row r="209" spans="10:40">
      <c r="J209" s="250"/>
      <c r="AN209" s="248"/>
    </row>
    <row r="210" spans="10:40">
      <c r="J210" s="250"/>
      <c r="AN210" s="248"/>
    </row>
    <row r="211" spans="10:40">
      <c r="J211" s="250"/>
      <c r="AN211" s="248"/>
    </row>
    <row r="212" spans="10:40">
      <c r="J212" s="250"/>
      <c r="AN212" s="248"/>
    </row>
    <row r="213" spans="10:40">
      <c r="J213" s="250"/>
      <c r="AN213" s="248"/>
    </row>
    <row r="214" spans="10:40">
      <c r="J214" s="250"/>
      <c r="AN214" s="248"/>
    </row>
    <row r="215" spans="10:40">
      <c r="J215" s="250"/>
      <c r="AN215" s="248"/>
    </row>
    <row r="216" spans="10:40">
      <c r="J216" s="250"/>
      <c r="AN216" s="248"/>
    </row>
    <row r="217" spans="10:40">
      <c r="J217" s="250"/>
      <c r="AN217" s="248"/>
    </row>
    <row r="218" spans="10:40">
      <c r="J218" s="250"/>
      <c r="AN218" s="248"/>
    </row>
    <row r="219" spans="10:40">
      <c r="J219" s="250"/>
      <c r="AN219" s="248"/>
    </row>
    <row r="220" spans="10:40">
      <c r="J220" s="250"/>
      <c r="AN220" s="248"/>
    </row>
    <row r="221" spans="10:40">
      <c r="J221" s="250"/>
      <c r="AN221" s="248"/>
    </row>
    <row r="222" spans="10:40">
      <c r="J222" s="250"/>
      <c r="AN222" s="248"/>
    </row>
    <row r="223" spans="10:40">
      <c r="J223" s="250"/>
      <c r="AN223" s="248"/>
    </row>
    <row r="224" spans="10:40">
      <c r="J224" s="250"/>
      <c r="AN224" s="248"/>
    </row>
    <row r="225" spans="10:40">
      <c r="J225" s="250"/>
      <c r="AN225" s="248"/>
    </row>
    <row r="226" spans="10:40">
      <c r="J226" s="250"/>
      <c r="AN226" s="248"/>
    </row>
    <row r="227" spans="10:40">
      <c r="J227" s="250"/>
      <c r="AN227" s="248"/>
    </row>
    <row r="228" spans="10:40">
      <c r="J228" s="250"/>
      <c r="AN228" s="248"/>
    </row>
    <row r="229" spans="10:40">
      <c r="J229" s="250"/>
      <c r="AN229" s="248"/>
    </row>
    <row r="230" spans="10:40">
      <c r="J230" s="250"/>
      <c r="AN230" s="248"/>
    </row>
    <row r="231" spans="10:40">
      <c r="J231" s="250"/>
      <c r="AN231" s="248"/>
    </row>
    <row r="232" spans="10:40">
      <c r="J232" s="243"/>
      <c r="K232" s="244"/>
      <c r="L232" s="244"/>
      <c r="M232" s="244"/>
      <c r="N232" s="244"/>
      <c r="O232" s="244"/>
      <c r="P232" s="244"/>
      <c r="Q232" s="244"/>
      <c r="R232" s="244"/>
      <c r="S232" s="244"/>
      <c r="T232" s="244"/>
      <c r="U232" s="244"/>
      <c r="V232" s="244"/>
      <c r="W232" s="244"/>
      <c r="X232" s="244"/>
      <c r="Y232" s="244"/>
      <c r="Z232" s="244"/>
      <c r="AA232" s="244"/>
      <c r="AB232" s="244"/>
      <c r="AC232" s="244"/>
      <c r="AD232" s="244"/>
      <c r="AE232" s="244"/>
      <c r="AF232" s="244"/>
      <c r="AG232" s="244"/>
      <c r="AH232" s="244"/>
      <c r="AI232" s="244"/>
      <c r="AJ232" s="244"/>
      <c r="AK232" s="244"/>
      <c r="AL232" s="244"/>
      <c r="AM232" s="244"/>
      <c r="AN232" s="245"/>
    </row>
  </sheetData>
  <mergeCells count="36">
    <mergeCell ref="A64:J66"/>
    <mergeCell ref="A67:J67"/>
    <mergeCell ref="A55:J55"/>
    <mergeCell ref="A56:J56"/>
    <mergeCell ref="A57:J58"/>
    <mergeCell ref="A59:J59"/>
    <mergeCell ref="A60:J63"/>
    <mergeCell ref="F14:H14"/>
    <mergeCell ref="I14:J14"/>
    <mergeCell ref="A24:F24"/>
    <mergeCell ref="G24:I24"/>
    <mergeCell ref="A17:J21"/>
    <mergeCell ref="A15:J16"/>
    <mergeCell ref="A47:J47"/>
    <mergeCell ref="A23:J23"/>
    <mergeCell ref="A45:J45"/>
    <mergeCell ref="A46:J46"/>
    <mergeCell ref="A25:J25"/>
    <mergeCell ref="A31:J31"/>
    <mergeCell ref="A39:J39"/>
    <mergeCell ref="A1:J8"/>
    <mergeCell ref="A52:J52"/>
    <mergeCell ref="A53:J53"/>
    <mergeCell ref="A54:J54"/>
    <mergeCell ref="A9:J9"/>
    <mergeCell ref="A10:J10"/>
    <mergeCell ref="A11:J11"/>
    <mergeCell ref="A12:J12"/>
    <mergeCell ref="A13:J13"/>
    <mergeCell ref="A14:B14"/>
    <mergeCell ref="C14:E14"/>
    <mergeCell ref="A22:J22"/>
    <mergeCell ref="A51:J51"/>
    <mergeCell ref="A48:J48"/>
    <mergeCell ref="A49:J49"/>
    <mergeCell ref="A50:J50"/>
  </mergeCells>
  <hyperlinks>
    <hyperlink ref="A46:J46" r:id="rId1" display="Visit our website www.thomastonmills.com for more information and selling tools, including:"/>
    <hyperlink ref="A67" location="'TABLE OF CONTENTS'!A1" tooltip="TABLE OF CONTENTS" display="Back"/>
    <hyperlink ref="A47:J47" r:id="rId2" tooltip="Sell Sheets" display="   ◦ Descriptive Sell Sheets that you can send to your customers (PDF's) - Click Here"/>
    <hyperlink ref="A48:J48" r:id="rId3" tooltip="Photographs" display="   ◦ Photographs - Click Here"/>
    <hyperlink ref="A49:J49" r:id="rId4" tooltip="Care Instructions" display="   ◦ Suggested Care Instructions - Click Here"/>
    <hyperlink ref="A50:J50" r:id="rId5" tooltip="Linen Forum" display="   ◦ Linen Forum - Click Here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</hyperlinks>
  <printOptions horizontalCentered="1"/>
  <pageMargins left="0.7" right="0.7" top="0.75" bottom="0.75" header="0.3" footer="0.3"/>
  <pageSetup scale="60" orientation="portrait" r:id="rId6"/>
  <headerFooter>
    <oddHeader xml:space="preserve">&amp;C
</oddHeader>
  </headerFooter>
  <colBreaks count="1" manualBreakCount="1">
    <brk id="10" max="1048575" man="1"/>
  </colBreaks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729F"/>
    <pageSetUpPr fitToPage="1"/>
  </sheetPr>
  <dimension ref="A1:BF68"/>
  <sheetViews>
    <sheetView topLeftCell="A19" zoomScale="90" zoomScaleNormal="90" zoomScalePageLayoutView="80" workbookViewId="0">
      <selection activeCell="M27" sqref="M27"/>
    </sheetView>
  </sheetViews>
  <sheetFormatPr defaultColWidth="9.08984375" defaultRowHeight="14.5"/>
  <cols>
    <col min="1" max="1" width="14.6328125" customWidth="1"/>
    <col min="2" max="2" width="22.81640625" customWidth="1"/>
    <col min="3" max="3" width="10.7265625" customWidth="1"/>
    <col min="4" max="4" width="8.7265625" customWidth="1"/>
    <col min="5" max="5" width="9.08984375" customWidth="1"/>
    <col min="6" max="6" width="8.08984375" customWidth="1"/>
    <col min="7" max="7" width="17" customWidth="1"/>
    <col min="8" max="8" width="14.6328125" customWidth="1"/>
    <col min="9" max="9" width="14.36328125" customWidth="1"/>
    <col min="10" max="10" width="12.7265625" customWidth="1"/>
    <col min="11" max="11" width="13.81640625" customWidth="1"/>
    <col min="12" max="12" width="13.7265625" customWidth="1"/>
    <col min="13" max="13" width="12" customWidth="1"/>
    <col min="14" max="14" width="9.7265625" customWidth="1"/>
  </cols>
  <sheetData>
    <row r="1" spans="1:58" ht="15.75" customHeight="1" thickTop="1">
      <c r="A1" s="1035" t="s">
        <v>128</v>
      </c>
      <c r="B1" s="1036"/>
      <c r="C1" s="1036"/>
      <c r="D1" s="1036"/>
      <c r="E1" s="1036"/>
      <c r="F1" s="1036"/>
      <c r="G1" s="1036"/>
      <c r="H1" s="1036"/>
      <c r="I1" s="1036"/>
      <c r="J1" s="1037"/>
      <c r="K1" s="16"/>
      <c r="L1" s="221" t="s">
        <v>679</v>
      </c>
      <c r="M1" s="16"/>
      <c r="N1" s="16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</row>
    <row r="2" spans="1:58" ht="25" customHeight="1">
      <c r="A2" s="1038"/>
      <c r="B2" s="982"/>
      <c r="C2" s="982"/>
      <c r="D2" s="982"/>
      <c r="E2" s="982"/>
      <c r="F2" s="982"/>
      <c r="G2" s="982"/>
      <c r="H2" s="982"/>
      <c r="I2" s="982"/>
      <c r="J2" s="1039"/>
      <c r="K2" s="16"/>
      <c r="L2" s="616" t="s">
        <v>858</v>
      </c>
      <c r="M2" s="16"/>
      <c r="N2" s="16"/>
      <c r="O2" s="290"/>
      <c r="P2" s="290"/>
      <c r="Q2" s="290"/>
      <c r="R2" s="290"/>
      <c r="S2" s="290"/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0"/>
      <c r="AM2" s="290"/>
      <c r="AN2" s="290"/>
      <c r="AO2" s="290"/>
      <c r="AP2" s="290"/>
      <c r="AQ2" s="290"/>
      <c r="AR2" s="290"/>
      <c r="AS2" s="290"/>
      <c r="AT2" s="290"/>
      <c r="AU2" s="290"/>
      <c r="AV2" s="290"/>
      <c r="AW2" s="290"/>
      <c r="AX2" s="290"/>
      <c r="AY2" s="290"/>
      <c r="AZ2" s="290"/>
      <c r="BA2" s="290"/>
      <c r="BB2" s="290"/>
      <c r="BC2" s="290"/>
      <c r="BD2" s="290"/>
      <c r="BE2" s="290"/>
      <c r="BF2" s="290"/>
    </row>
    <row r="3" spans="1:58" ht="15.75" customHeight="1">
      <c r="A3" s="1038"/>
      <c r="B3" s="982"/>
      <c r="C3" s="982"/>
      <c r="D3" s="982"/>
      <c r="E3" s="982"/>
      <c r="F3" s="982"/>
      <c r="G3" s="982"/>
      <c r="H3" s="982"/>
      <c r="I3" s="982"/>
      <c r="J3" s="1039"/>
      <c r="K3" s="16"/>
      <c r="L3" s="222" t="s">
        <v>661</v>
      </c>
      <c r="M3" s="16"/>
      <c r="N3" s="16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  <c r="AJ3" s="290"/>
      <c r="AK3" s="290"/>
      <c r="AL3" s="290"/>
      <c r="AM3" s="290"/>
      <c r="AN3" s="290"/>
      <c r="AO3" s="290"/>
      <c r="AP3" s="290"/>
      <c r="AQ3" s="290"/>
      <c r="AR3" s="290"/>
      <c r="AS3" s="290"/>
      <c r="AT3" s="290"/>
      <c r="AU3" s="290"/>
      <c r="AV3" s="290"/>
      <c r="AW3" s="290"/>
      <c r="AX3" s="290"/>
      <c r="AY3" s="290"/>
      <c r="AZ3" s="290"/>
      <c r="BA3" s="290"/>
      <c r="BB3" s="290"/>
      <c r="BC3" s="290"/>
      <c r="BD3" s="290"/>
      <c r="BE3" s="290"/>
      <c r="BF3" s="290"/>
    </row>
    <row r="4" spans="1:58" ht="15.75" customHeight="1">
      <c r="A4" s="1038"/>
      <c r="B4" s="982"/>
      <c r="C4" s="982"/>
      <c r="D4" s="982"/>
      <c r="E4" s="982"/>
      <c r="F4" s="982"/>
      <c r="G4" s="982"/>
      <c r="H4" s="982"/>
      <c r="I4" s="982"/>
      <c r="J4" s="1039"/>
      <c r="K4" s="16"/>
      <c r="L4" s="223" t="s">
        <v>662</v>
      </c>
      <c r="M4" s="16"/>
      <c r="N4" s="16"/>
      <c r="O4" s="290"/>
      <c r="P4" s="290"/>
      <c r="Q4" s="290"/>
      <c r="R4" s="290"/>
      <c r="S4" s="290"/>
      <c r="T4" s="290"/>
      <c r="U4" s="290"/>
      <c r="V4" s="290"/>
      <c r="W4" s="290"/>
      <c r="X4" s="290"/>
      <c r="Y4" s="290"/>
      <c r="Z4" s="290"/>
      <c r="AA4" s="290"/>
      <c r="AB4" s="290"/>
      <c r="AC4" s="290"/>
      <c r="AD4" s="290"/>
      <c r="AE4" s="290"/>
      <c r="AF4" s="290"/>
      <c r="AG4" s="290"/>
      <c r="AH4" s="290"/>
      <c r="AI4" s="290"/>
      <c r="AJ4" s="290"/>
      <c r="AK4" s="290"/>
      <c r="AL4" s="290"/>
      <c r="AM4" s="290"/>
      <c r="AN4" s="290"/>
      <c r="AO4" s="290"/>
      <c r="AP4" s="290"/>
      <c r="AQ4" s="290"/>
      <c r="AR4" s="290"/>
      <c r="AS4" s="290"/>
      <c r="AT4" s="290"/>
      <c r="AU4" s="290"/>
      <c r="AV4" s="290"/>
      <c r="AW4" s="290"/>
      <c r="AX4" s="290"/>
      <c r="AY4" s="290"/>
      <c r="AZ4" s="290"/>
      <c r="BA4" s="290"/>
      <c r="BB4" s="290"/>
      <c r="BC4" s="290"/>
      <c r="BD4" s="290"/>
      <c r="BE4" s="290"/>
      <c r="BF4" s="290"/>
    </row>
    <row r="5" spans="1:58" ht="15.75" customHeight="1">
      <c r="A5" s="1038"/>
      <c r="B5" s="982"/>
      <c r="C5" s="982"/>
      <c r="D5" s="982"/>
      <c r="E5" s="982"/>
      <c r="F5" s="982"/>
      <c r="G5" s="982"/>
      <c r="H5" s="982"/>
      <c r="I5" s="982"/>
      <c r="J5" s="1039"/>
      <c r="K5" s="16"/>
      <c r="L5" s="224" t="s">
        <v>663</v>
      </c>
      <c r="M5" s="16"/>
      <c r="N5" s="16"/>
      <c r="O5" s="290"/>
      <c r="P5" s="290"/>
      <c r="Q5" s="290"/>
      <c r="R5" s="290"/>
      <c r="S5" s="290"/>
      <c r="T5" s="290"/>
      <c r="U5" s="290"/>
      <c r="V5" s="290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0"/>
      <c r="AL5" s="290"/>
      <c r="AM5" s="290"/>
      <c r="AN5" s="290"/>
      <c r="AO5" s="290"/>
      <c r="AP5" s="290"/>
      <c r="AQ5" s="290"/>
      <c r="AR5" s="290"/>
      <c r="AS5" s="290"/>
      <c r="AT5" s="290"/>
      <c r="AU5" s="290"/>
      <c r="AV5" s="290"/>
      <c r="AW5" s="290"/>
      <c r="AX5" s="290"/>
      <c r="AY5" s="290"/>
      <c r="AZ5" s="290"/>
      <c r="BA5" s="290"/>
      <c r="BB5" s="290"/>
      <c r="BC5" s="290"/>
      <c r="BD5" s="290"/>
      <c r="BE5" s="290"/>
      <c r="BF5" s="290"/>
    </row>
    <row r="6" spans="1:58" ht="15.75" customHeight="1">
      <c r="A6" s="1038"/>
      <c r="B6" s="982"/>
      <c r="C6" s="982"/>
      <c r="D6" s="982"/>
      <c r="E6" s="982"/>
      <c r="F6" s="982"/>
      <c r="G6" s="982"/>
      <c r="H6" s="982"/>
      <c r="I6" s="982"/>
      <c r="J6" s="1039"/>
      <c r="K6" s="16"/>
      <c r="L6" s="225" t="s">
        <v>664</v>
      </c>
      <c r="M6" s="16"/>
      <c r="N6" s="16"/>
      <c r="O6" s="290"/>
      <c r="P6" s="290"/>
      <c r="Q6" s="290"/>
      <c r="R6" s="290"/>
      <c r="S6" s="290"/>
      <c r="T6" s="290"/>
      <c r="U6" s="290"/>
      <c r="V6" s="290"/>
      <c r="W6" s="290"/>
      <c r="X6" s="290"/>
      <c r="Y6" s="290"/>
      <c r="Z6" s="290"/>
      <c r="AA6" s="290"/>
      <c r="AB6" s="290"/>
      <c r="AC6" s="290"/>
      <c r="AD6" s="290"/>
      <c r="AE6" s="290"/>
      <c r="AF6" s="290"/>
      <c r="AG6" s="290"/>
      <c r="AH6" s="290"/>
      <c r="AI6" s="290"/>
      <c r="AJ6" s="290"/>
      <c r="AK6" s="290"/>
      <c r="AL6" s="290"/>
      <c r="AM6" s="290"/>
      <c r="AN6" s="290"/>
      <c r="AO6" s="290"/>
      <c r="AP6" s="290"/>
      <c r="AQ6" s="290"/>
      <c r="AR6" s="290"/>
      <c r="AS6" s="290"/>
      <c r="AT6" s="290"/>
      <c r="AU6" s="290"/>
      <c r="AV6" s="290"/>
      <c r="AW6" s="290"/>
      <c r="AX6" s="290"/>
      <c r="AY6" s="290"/>
      <c r="AZ6" s="290"/>
      <c r="BA6" s="290"/>
      <c r="BB6" s="290"/>
      <c r="BC6" s="290"/>
      <c r="BD6" s="290"/>
      <c r="BE6" s="290"/>
      <c r="BF6" s="290"/>
    </row>
    <row r="7" spans="1:58" ht="15.75" customHeight="1">
      <c r="A7" s="1038"/>
      <c r="B7" s="982"/>
      <c r="C7" s="982"/>
      <c r="D7" s="982"/>
      <c r="E7" s="982"/>
      <c r="F7" s="982"/>
      <c r="G7" s="982"/>
      <c r="H7" s="982"/>
      <c r="I7" s="982"/>
      <c r="J7" s="1039"/>
      <c r="K7" s="16"/>
      <c r="L7" s="226" t="s">
        <v>665</v>
      </c>
      <c r="M7" s="16"/>
      <c r="N7" s="16"/>
      <c r="O7" s="290"/>
      <c r="P7" s="290"/>
      <c r="Q7" s="290"/>
      <c r="R7" s="290"/>
      <c r="S7" s="290"/>
      <c r="T7" s="290"/>
      <c r="U7" s="290"/>
      <c r="V7" s="290"/>
      <c r="W7" s="290"/>
      <c r="X7" s="290"/>
      <c r="Y7" s="290"/>
      <c r="Z7" s="290"/>
      <c r="AA7" s="290"/>
      <c r="AB7" s="290"/>
      <c r="AC7" s="290"/>
      <c r="AD7" s="290"/>
      <c r="AE7" s="290"/>
      <c r="AF7" s="290"/>
      <c r="AG7" s="290"/>
      <c r="AH7" s="290"/>
      <c r="AI7" s="290"/>
      <c r="AJ7" s="290"/>
      <c r="AK7" s="290"/>
      <c r="AL7" s="290"/>
      <c r="AM7" s="290"/>
      <c r="AN7" s="290"/>
      <c r="AO7" s="290"/>
      <c r="AP7" s="290"/>
      <c r="AQ7" s="290"/>
      <c r="AR7" s="290"/>
      <c r="AS7" s="290"/>
      <c r="AT7" s="290"/>
      <c r="AU7" s="290"/>
      <c r="AV7" s="290"/>
      <c r="AW7" s="290"/>
      <c r="AX7" s="290"/>
      <c r="AY7" s="290"/>
      <c r="AZ7" s="290"/>
      <c r="BA7" s="290"/>
      <c r="BB7" s="290"/>
      <c r="BC7" s="290"/>
      <c r="BD7" s="290"/>
      <c r="BE7" s="290"/>
      <c r="BF7" s="290"/>
    </row>
    <row r="8" spans="1:58" ht="15.75" customHeight="1">
      <c r="A8" s="1038"/>
      <c r="B8" s="982"/>
      <c r="C8" s="982"/>
      <c r="D8" s="982"/>
      <c r="E8" s="982"/>
      <c r="F8" s="982"/>
      <c r="G8" s="982"/>
      <c r="H8" s="982"/>
      <c r="I8" s="982"/>
      <c r="J8" s="1039"/>
      <c r="K8" s="239"/>
      <c r="L8" s="227" t="s">
        <v>666</v>
      </c>
      <c r="M8" s="16"/>
      <c r="N8" s="16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0"/>
      <c r="AA8" s="290"/>
      <c r="AB8" s="290"/>
      <c r="AC8" s="290"/>
      <c r="AD8" s="290"/>
      <c r="AE8" s="290"/>
      <c r="AF8" s="290"/>
      <c r="AG8" s="290"/>
      <c r="AH8" s="290"/>
      <c r="AI8" s="290"/>
      <c r="AJ8" s="290"/>
      <c r="AK8" s="290"/>
      <c r="AL8" s="290"/>
      <c r="AM8" s="290"/>
      <c r="AN8" s="290"/>
      <c r="AO8" s="290"/>
      <c r="AP8" s="290"/>
      <c r="AQ8" s="290"/>
      <c r="AR8" s="290"/>
      <c r="AS8" s="290"/>
      <c r="AT8" s="290"/>
      <c r="AU8" s="290"/>
      <c r="AV8" s="290"/>
      <c r="AW8" s="290"/>
      <c r="AX8" s="290"/>
      <c r="AY8" s="290"/>
      <c r="AZ8" s="290"/>
      <c r="BA8" s="290"/>
      <c r="BB8" s="290"/>
      <c r="BC8" s="290"/>
      <c r="BD8" s="290"/>
      <c r="BE8" s="290"/>
      <c r="BF8" s="290"/>
    </row>
    <row r="9" spans="1:58" ht="15.75" customHeight="1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1040"/>
      <c r="K9" s="239"/>
      <c r="L9" s="228" t="s">
        <v>667</v>
      </c>
      <c r="M9" s="16"/>
      <c r="N9" s="16"/>
      <c r="O9" s="290"/>
      <c r="P9" s="290"/>
      <c r="Q9" s="290"/>
      <c r="R9" s="290"/>
      <c r="S9" s="290"/>
      <c r="T9" s="290"/>
      <c r="U9" s="290"/>
      <c r="V9" s="290"/>
      <c r="W9" s="290"/>
      <c r="X9" s="290"/>
      <c r="Y9" s="290"/>
      <c r="Z9" s="290"/>
      <c r="AA9" s="290"/>
      <c r="AB9" s="290"/>
      <c r="AC9" s="290"/>
      <c r="AD9" s="290"/>
      <c r="AE9" s="290"/>
      <c r="AF9" s="290"/>
      <c r="AG9" s="290"/>
      <c r="AH9" s="290"/>
      <c r="AI9" s="290"/>
      <c r="AJ9" s="290"/>
      <c r="AK9" s="290"/>
      <c r="AL9" s="290"/>
      <c r="AM9" s="290"/>
      <c r="AN9" s="290"/>
      <c r="AO9" s="290"/>
      <c r="AP9" s="290"/>
      <c r="AQ9" s="290"/>
      <c r="AR9" s="290"/>
      <c r="AS9" s="290"/>
      <c r="AT9" s="290"/>
      <c r="AU9" s="290"/>
      <c r="AV9" s="290"/>
      <c r="AW9" s="290"/>
      <c r="AX9" s="290"/>
      <c r="AY9" s="290"/>
      <c r="AZ9" s="290"/>
      <c r="BA9" s="290"/>
      <c r="BB9" s="290"/>
      <c r="BC9" s="290"/>
      <c r="BD9" s="290"/>
      <c r="BE9" s="290"/>
      <c r="BF9" s="290"/>
    </row>
    <row r="10" spans="1:58" ht="15.75" customHeight="1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1040"/>
      <c r="K10" s="239"/>
      <c r="L10" s="229" t="s">
        <v>668</v>
      </c>
      <c r="M10" s="16"/>
      <c r="N10" s="16"/>
      <c r="O10" s="290"/>
      <c r="P10" s="290"/>
      <c r="Q10" s="290"/>
      <c r="R10" s="290"/>
      <c r="S10" s="290"/>
      <c r="T10" s="290"/>
      <c r="U10" s="290"/>
      <c r="V10" s="290"/>
      <c r="W10" s="290"/>
      <c r="X10" s="290"/>
      <c r="Y10" s="290"/>
      <c r="Z10" s="290"/>
      <c r="AA10" s="290"/>
      <c r="AB10" s="290"/>
      <c r="AC10" s="290"/>
      <c r="AD10" s="290"/>
      <c r="AE10" s="290"/>
      <c r="AF10" s="290"/>
      <c r="AG10" s="290"/>
      <c r="AH10" s="290"/>
      <c r="AI10" s="290"/>
      <c r="AJ10" s="290"/>
      <c r="AK10" s="290"/>
      <c r="AL10" s="290"/>
      <c r="AM10" s="290"/>
      <c r="AN10" s="290"/>
      <c r="AO10" s="290"/>
      <c r="AP10" s="290"/>
      <c r="AQ10" s="290"/>
      <c r="AR10" s="290"/>
      <c r="AS10" s="290"/>
      <c r="AT10" s="290"/>
      <c r="AU10" s="290"/>
      <c r="AV10" s="290"/>
      <c r="AW10" s="290"/>
      <c r="AX10" s="290"/>
      <c r="AY10" s="290"/>
      <c r="AZ10" s="290"/>
      <c r="BA10" s="290"/>
      <c r="BB10" s="290"/>
      <c r="BC10" s="290"/>
      <c r="BD10" s="290"/>
      <c r="BE10" s="290"/>
      <c r="BF10" s="290"/>
    </row>
    <row r="11" spans="1:58" ht="15.75" customHeight="1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1040"/>
      <c r="K11" s="239"/>
      <c r="L11" s="230" t="s">
        <v>669</v>
      </c>
      <c r="M11" s="16"/>
      <c r="N11" s="16"/>
      <c r="O11" s="290"/>
      <c r="P11" s="290"/>
      <c r="Q11" s="290"/>
      <c r="R11" s="290"/>
      <c r="S11" s="290"/>
      <c r="T11" s="290"/>
      <c r="U11" s="290"/>
      <c r="V11" s="290"/>
      <c r="W11" s="290"/>
      <c r="X11" s="290"/>
      <c r="Y11" s="290"/>
      <c r="Z11" s="290"/>
      <c r="AA11" s="290"/>
      <c r="AB11" s="290"/>
      <c r="AC11" s="290"/>
      <c r="AD11" s="290"/>
      <c r="AE11" s="290"/>
      <c r="AF11" s="290"/>
      <c r="AG11" s="290"/>
      <c r="AH11" s="290"/>
      <c r="AI11" s="290"/>
      <c r="AJ11" s="290"/>
      <c r="AK11" s="290"/>
      <c r="AL11" s="290"/>
      <c r="AM11" s="290"/>
      <c r="AN11" s="290"/>
      <c r="AO11" s="290"/>
      <c r="AP11" s="290"/>
      <c r="AQ11" s="290"/>
      <c r="AR11" s="290"/>
      <c r="AS11" s="290"/>
      <c r="AT11" s="290"/>
      <c r="AU11" s="290"/>
      <c r="AV11" s="290"/>
      <c r="AW11" s="290"/>
      <c r="AX11" s="290"/>
      <c r="AY11" s="290"/>
      <c r="AZ11" s="290"/>
      <c r="BA11" s="290"/>
      <c r="BB11" s="290"/>
      <c r="BC11" s="290"/>
      <c r="BD11" s="290"/>
      <c r="BE11" s="290"/>
      <c r="BF11" s="290"/>
    </row>
    <row r="12" spans="1:58" ht="15.75" customHeight="1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1040"/>
      <c r="K12" s="239"/>
      <c r="L12" s="231" t="s">
        <v>670</v>
      </c>
      <c r="M12" s="16"/>
      <c r="N12" s="16"/>
      <c r="O12" s="290"/>
      <c r="P12" s="290"/>
      <c r="Q12" s="290"/>
      <c r="R12" s="290"/>
      <c r="S12" s="290"/>
      <c r="T12" s="290"/>
      <c r="U12" s="290"/>
      <c r="V12" s="290"/>
      <c r="W12" s="290"/>
      <c r="X12" s="290"/>
      <c r="Y12" s="290"/>
      <c r="Z12" s="290"/>
      <c r="AA12" s="290"/>
      <c r="AB12" s="290"/>
      <c r="AC12" s="290"/>
      <c r="AD12" s="290"/>
      <c r="AE12" s="290"/>
      <c r="AF12" s="290"/>
      <c r="AG12" s="290"/>
      <c r="AH12" s="290"/>
      <c r="AI12" s="290"/>
      <c r="AJ12" s="290"/>
      <c r="AK12" s="290"/>
      <c r="AL12" s="290"/>
      <c r="AM12" s="290"/>
      <c r="AN12" s="290"/>
      <c r="AO12" s="290"/>
      <c r="AP12" s="290"/>
      <c r="AQ12" s="290"/>
      <c r="AR12" s="290"/>
      <c r="AS12" s="290"/>
      <c r="AT12" s="290"/>
      <c r="AU12" s="290"/>
      <c r="AV12" s="290"/>
      <c r="AW12" s="290"/>
      <c r="AX12" s="290"/>
      <c r="AY12" s="290"/>
      <c r="AZ12" s="290"/>
      <c r="BA12" s="290"/>
      <c r="BB12" s="290"/>
      <c r="BC12" s="290"/>
      <c r="BD12" s="290"/>
      <c r="BE12" s="290"/>
      <c r="BF12" s="290"/>
    </row>
    <row r="13" spans="1:58" ht="15.75" customHeight="1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1104"/>
      <c r="K13" s="239"/>
      <c r="L13" s="232" t="s">
        <v>671</v>
      </c>
      <c r="M13" s="16"/>
      <c r="N13" s="16"/>
      <c r="O13" s="290"/>
      <c r="P13" s="290"/>
      <c r="Q13" s="290"/>
      <c r="R13" s="290"/>
      <c r="S13" s="290"/>
      <c r="T13" s="290"/>
      <c r="U13" s="290"/>
      <c r="V13" s="290"/>
      <c r="W13" s="290"/>
      <c r="X13" s="290"/>
      <c r="Y13" s="290"/>
      <c r="Z13" s="290"/>
      <c r="AA13" s="290"/>
      <c r="AB13" s="290"/>
      <c r="AC13" s="290"/>
      <c r="AD13" s="290"/>
      <c r="AE13" s="290"/>
      <c r="AF13" s="290"/>
      <c r="AG13" s="290"/>
      <c r="AH13" s="290"/>
      <c r="AI13" s="290"/>
      <c r="AJ13" s="290"/>
      <c r="AK13" s="290"/>
      <c r="AL13" s="290"/>
      <c r="AM13" s="290"/>
      <c r="AN13" s="290"/>
      <c r="AO13" s="290"/>
      <c r="AP13" s="290"/>
      <c r="AQ13" s="290"/>
      <c r="AR13" s="290"/>
      <c r="AS13" s="290"/>
      <c r="AT13" s="290"/>
      <c r="AU13" s="290"/>
      <c r="AV13" s="290"/>
      <c r="AW13" s="290"/>
      <c r="AX13" s="290"/>
      <c r="AY13" s="290"/>
      <c r="AZ13" s="290"/>
      <c r="BA13" s="290"/>
      <c r="BB13" s="290"/>
      <c r="BC13" s="290"/>
      <c r="BD13" s="290"/>
      <c r="BE13" s="290"/>
      <c r="BF13" s="290"/>
    </row>
    <row r="14" spans="1:58" ht="18" customHeight="1" thickBot="1">
      <c r="A14" s="1050" t="s">
        <v>545</v>
      </c>
      <c r="B14" s="1052"/>
      <c r="C14" s="1095" t="str">
        <f>+'Summary List'!B2</f>
        <v>Hotels for Humanity</v>
      </c>
      <c r="D14" s="1095"/>
      <c r="E14" s="1096"/>
      <c r="F14" s="1050" t="s">
        <v>546</v>
      </c>
      <c r="G14" s="1051"/>
      <c r="H14" s="1052"/>
      <c r="I14" s="1053" t="str">
        <f>+'Summary List'!E2</f>
        <v>October 15, 2023</v>
      </c>
      <c r="J14" s="1105"/>
      <c r="K14" s="550"/>
      <c r="L14" s="233" t="s">
        <v>672</v>
      </c>
      <c r="M14" s="16"/>
      <c r="N14" s="16"/>
      <c r="O14" s="290"/>
      <c r="P14" s="290"/>
      <c r="Q14" s="290"/>
      <c r="R14" s="290"/>
      <c r="S14" s="290"/>
      <c r="T14" s="290"/>
      <c r="U14" s="290"/>
      <c r="V14" s="290"/>
      <c r="W14" s="290"/>
      <c r="X14" s="290"/>
      <c r="Y14" s="290"/>
      <c r="Z14" s="290"/>
      <c r="AA14" s="290"/>
      <c r="AB14" s="290"/>
      <c r="AC14" s="290"/>
      <c r="AD14" s="290"/>
      <c r="AE14" s="290"/>
      <c r="AF14" s="290"/>
      <c r="AG14" s="290"/>
      <c r="AH14" s="290"/>
      <c r="AI14" s="290"/>
      <c r="AJ14" s="290"/>
      <c r="AK14" s="290"/>
      <c r="AL14" s="290"/>
      <c r="AM14" s="290"/>
      <c r="AN14" s="290"/>
      <c r="AO14" s="290"/>
      <c r="AP14" s="290"/>
      <c r="AQ14" s="290"/>
      <c r="AR14" s="290"/>
      <c r="AS14" s="290"/>
      <c r="AT14" s="290"/>
      <c r="AU14" s="290"/>
      <c r="AV14" s="290"/>
      <c r="AW14" s="290"/>
      <c r="AX14" s="290"/>
      <c r="AY14" s="290"/>
      <c r="AZ14" s="290"/>
      <c r="BA14" s="290"/>
      <c r="BB14" s="290"/>
      <c r="BC14" s="290"/>
      <c r="BD14" s="290"/>
      <c r="BE14" s="290"/>
      <c r="BF14" s="290"/>
    </row>
    <row r="15" spans="1:58" ht="24.75" customHeight="1">
      <c r="A15" s="1044" t="s">
        <v>46</v>
      </c>
      <c r="B15" s="1045"/>
      <c r="C15" s="1045"/>
      <c r="D15" s="1045"/>
      <c r="E15" s="1045"/>
      <c r="F15" s="1045"/>
      <c r="G15" s="1045"/>
      <c r="H15" s="1045"/>
      <c r="I15" s="1045"/>
      <c r="J15" s="1046"/>
      <c r="K15" s="16"/>
      <c r="L15" s="234" t="s">
        <v>673</v>
      </c>
      <c r="M15" s="16"/>
      <c r="N15" s="16"/>
      <c r="O15" s="290"/>
      <c r="P15" s="290"/>
      <c r="Q15" s="290"/>
      <c r="R15" s="290"/>
      <c r="S15" s="290"/>
      <c r="T15" s="290"/>
      <c r="U15" s="290"/>
      <c r="V15" s="290"/>
      <c r="W15" s="290"/>
      <c r="X15" s="290"/>
      <c r="Y15" s="290"/>
      <c r="Z15" s="290"/>
      <c r="AA15" s="290"/>
      <c r="AB15" s="290"/>
      <c r="AC15" s="290"/>
      <c r="AD15" s="290"/>
      <c r="AE15" s="290"/>
      <c r="AF15" s="290"/>
      <c r="AG15" s="290"/>
      <c r="AH15" s="290"/>
      <c r="AI15" s="290"/>
      <c r="AJ15" s="290"/>
      <c r="AK15" s="290"/>
      <c r="AL15" s="290"/>
      <c r="AM15" s="290"/>
      <c r="AN15" s="290"/>
      <c r="AO15" s="290"/>
      <c r="AP15" s="290"/>
      <c r="AQ15" s="290"/>
      <c r="AR15" s="290"/>
      <c r="AS15" s="290"/>
      <c r="AT15" s="290"/>
      <c r="AU15" s="290"/>
      <c r="AV15" s="290"/>
      <c r="AW15" s="290"/>
      <c r="AX15" s="290"/>
      <c r="AY15" s="290"/>
      <c r="AZ15" s="290"/>
      <c r="BA15" s="290"/>
      <c r="BB15" s="290"/>
      <c r="BC15" s="290"/>
      <c r="BD15" s="290"/>
      <c r="BE15" s="290"/>
      <c r="BF15" s="290"/>
    </row>
    <row r="16" spans="1:58" ht="19.5" customHeight="1">
      <c r="A16" s="1047"/>
      <c r="B16" s="1048"/>
      <c r="C16" s="1048"/>
      <c r="D16" s="1048"/>
      <c r="E16" s="1048"/>
      <c r="F16" s="1048"/>
      <c r="G16" s="1048"/>
      <c r="H16" s="1048"/>
      <c r="I16" s="1048"/>
      <c r="J16" s="1049"/>
      <c r="K16" s="16"/>
      <c r="L16" s="235" t="s">
        <v>674</v>
      </c>
      <c r="M16" s="16"/>
      <c r="N16" s="16"/>
      <c r="O16" s="290"/>
      <c r="P16" s="290"/>
      <c r="Q16" s="290"/>
      <c r="R16" s="290"/>
      <c r="S16" s="290"/>
      <c r="T16" s="290"/>
      <c r="U16" s="290"/>
      <c r="V16" s="290"/>
      <c r="W16" s="290"/>
      <c r="X16" s="290"/>
      <c r="Y16" s="290"/>
      <c r="Z16" s="290"/>
      <c r="AA16" s="290"/>
      <c r="AB16" s="290"/>
      <c r="AC16" s="290"/>
      <c r="AD16" s="290"/>
      <c r="AE16" s="290"/>
      <c r="AF16" s="290"/>
      <c r="AG16" s="290"/>
      <c r="AH16" s="290"/>
      <c r="AI16" s="290"/>
      <c r="AJ16" s="290"/>
      <c r="AK16" s="290"/>
      <c r="AL16" s="290"/>
      <c r="AM16" s="290"/>
      <c r="AN16" s="290"/>
      <c r="AO16" s="290"/>
      <c r="AP16" s="290"/>
      <c r="AQ16" s="290"/>
      <c r="AR16" s="290"/>
      <c r="AS16" s="290"/>
      <c r="AT16" s="290"/>
      <c r="AU16" s="290"/>
      <c r="AV16" s="290"/>
      <c r="AW16" s="290"/>
      <c r="AX16" s="290"/>
      <c r="AY16" s="290"/>
      <c r="AZ16" s="290"/>
      <c r="BA16" s="290"/>
      <c r="BB16" s="290"/>
      <c r="BC16" s="290"/>
      <c r="BD16" s="290"/>
      <c r="BE16" s="290"/>
      <c r="BF16" s="290"/>
    </row>
    <row r="17" spans="1:58" ht="17.25" customHeight="1">
      <c r="A17" s="1148"/>
      <c r="B17" s="1149"/>
      <c r="C17" s="1149"/>
      <c r="D17" s="1149"/>
      <c r="E17" s="1149"/>
      <c r="F17" s="1149"/>
      <c r="G17" s="1149"/>
      <c r="H17" s="1149"/>
      <c r="I17" s="1149"/>
      <c r="J17" s="1150"/>
      <c r="K17" s="16"/>
      <c r="L17" s="236" t="s">
        <v>675</v>
      </c>
      <c r="M17" s="16"/>
      <c r="N17" s="16"/>
      <c r="O17" s="290"/>
      <c r="P17" s="290"/>
      <c r="Q17" s="290"/>
      <c r="R17" s="290"/>
      <c r="S17" s="290"/>
      <c r="T17" s="290"/>
      <c r="U17" s="290"/>
      <c r="V17" s="290"/>
      <c r="W17" s="290"/>
      <c r="X17" s="290"/>
      <c r="Y17" s="290"/>
      <c r="Z17" s="290"/>
      <c r="AA17" s="290"/>
      <c r="AB17" s="290"/>
      <c r="AC17" s="290"/>
      <c r="AD17" s="290"/>
      <c r="AE17" s="290"/>
      <c r="AF17" s="290"/>
      <c r="AG17" s="290"/>
      <c r="AH17" s="290"/>
      <c r="AI17" s="290"/>
      <c r="AJ17" s="290"/>
      <c r="AK17" s="290"/>
      <c r="AL17" s="290"/>
      <c r="AM17" s="290"/>
      <c r="AN17" s="290"/>
      <c r="AO17" s="290"/>
      <c r="AP17" s="290"/>
      <c r="AQ17" s="290"/>
      <c r="AR17" s="290"/>
      <c r="AS17" s="290"/>
      <c r="AT17" s="290"/>
      <c r="AU17" s="290"/>
      <c r="AV17" s="290"/>
      <c r="AW17" s="290"/>
      <c r="AX17" s="290"/>
      <c r="AY17" s="290"/>
      <c r="AZ17" s="290"/>
      <c r="BA17" s="290"/>
      <c r="BB17" s="290"/>
      <c r="BC17" s="290"/>
      <c r="BD17" s="290"/>
      <c r="BE17" s="290"/>
      <c r="BF17" s="290"/>
    </row>
    <row r="18" spans="1:58" ht="20.149999999999999" customHeight="1">
      <c r="A18" s="1148"/>
      <c r="B18" s="1149"/>
      <c r="C18" s="1149"/>
      <c r="D18" s="1149"/>
      <c r="E18" s="1149"/>
      <c r="F18" s="1149"/>
      <c r="G18" s="1149"/>
      <c r="H18" s="1149"/>
      <c r="I18" s="1149"/>
      <c r="J18" s="1150"/>
      <c r="K18" s="16"/>
      <c r="L18" s="237" t="s">
        <v>624</v>
      </c>
      <c r="M18" s="16"/>
      <c r="N18" s="16"/>
      <c r="O18" s="290"/>
      <c r="P18" s="290"/>
      <c r="Q18" s="290"/>
      <c r="R18" s="290"/>
      <c r="S18" s="290"/>
      <c r="T18" s="290"/>
      <c r="U18" s="290"/>
      <c r="V18" s="290"/>
      <c r="W18" s="290"/>
      <c r="X18" s="290"/>
      <c r="Y18" s="290"/>
      <c r="Z18" s="290"/>
      <c r="AA18" s="290"/>
      <c r="AB18" s="290"/>
      <c r="AC18" s="290"/>
      <c r="AD18" s="290"/>
      <c r="AE18" s="290"/>
      <c r="AF18" s="290"/>
      <c r="AG18" s="290"/>
      <c r="AH18" s="290"/>
      <c r="AI18" s="290"/>
      <c r="AJ18" s="290"/>
      <c r="AK18" s="290"/>
      <c r="AL18" s="290"/>
      <c r="AM18" s="290"/>
      <c r="AN18" s="290"/>
      <c r="AO18" s="290"/>
      <c r="AP18" s="290"/>
      <c r="AQ18" s="290"/>
      <c r="AR18" s="290"/>
      <c r="AS18" s="290"/>
      <c r="AT18" s="290"/>
      <c r="AU18" s="290"/>
      <c r="AV18" s="290"/>
      <c r="AW18" s="290"/>
      <c r="AX18" s="290"/>
      <c r="AY18" s="290"/>
      <c r="AZ18" s="290"/>
      <c r="BA18" s="290"/>
      <c r="BB18" s="290"/>
      <c r="BC18" s="290"/>
      <c r="BD18" s="290"/>
      <c r="BE18" s="290"/>
      <c r="BF18" s="290"/>
    </row>
    <row r="19" spans="1:58" ht="20.149999999999999" customHeight="1" thickBot="1">
      <c r="A19" s="1148"/>
      <c r="B19" s="1149"/>
      <c r="C19" s="1149"/>
      <c r="D19" s="1149"/>
      <c r="E19" s="1149"/>
      <c r="F19" s="1149"/>
      <c r="G19" s="1149"/>
      <c r="H19" s="1149"/>
      <c r="I19" s="1149"/>
      <c r="J19" s="1150"/>
      <c r="K19" s="16"/>
      <c r="L19" s="459" t="s">
        <v>727</v>
      </c>
      <c r="M19" s="16"/>
      <c r="N19" s="16"/>
      <c r="O19" s="290"/>
      <c r="P19" s="290"/>
      <c r="Q19" s="290"/>
      <c r="R19" s="290"/>
      <c r="S19" s="290"/>
      <c r="T19" s="290"/>
      <c r="U19" s="290"/>
      <c r="V19" s="290"/>
      <c r="W19" s="290"/>
      <c r="X19" s="290"/>
      <c r="Y19" s="290"/>
      <c r="Z19" s="290"/>
      <c r="AA19" s="290"/>
      <c r="AB19" s="290"/>
      <c r="AC19" s="290"/>
      <c r="AD19" s="290"/>
      <c r="AE19" s="290"/>
      <c r="AF19" s="290"/>
      <c r="AG19" s="290"/>
      <c r="AH19" s="290"/>
      <c r="AI19" s="290"/>
      <c r="AJ19" s="290"/>
      <c r="AK19" s="290"/>
      <c r="AL19" s="290"/>
      <c r="AM19" s="290"/>
      <c r="AN19" s="290"/>
      <c r="AO19" s="290"/>
      <c r="AP19" s="290"/>
      <c r="AQ19" s="290"/>
      <c r="AR19" s="290"/>
      <c r="AS19" s="290"/>
      <c r="AT19" s="290"/>
      <c r="AU19" s="290"/>
      <c r="AV19" s="290"/>
      <c r="AW19" s="290"/>
      <c r="AX19" s="290"/>
      <c r="AY19" s="290"/>
      <c r="AZ19" s="290"/>
      <c r="BA19" s="290"/>
      <c r="BB19" s="290"/>
      <c r="BC19" s="290"/>
      <c r="BD19" s="290"/>
      <c r="BE19" s="290"/>
      <c r="BF19" s="290"/>
    </row>
    <row r="20" spans="1:58" ht="20.149999999999999" customHeight="1" thickTop="1" thickBot="1">
      <c r="A20" s="1148"/>
      <c r="B20" s="1149"/>
      <c r="C20" s="1149"/>
      <c r="D20" s="1149"/>
      <c r="E20" s="1149"/>
      <c r="F20" s="1149"/>
      <c r="G20" s="1149"/>
      <c r="H20" s="1149"/>
      <c r="I20" s="1149"/>
      <c r="J20" s="1150"/>
      <c r="K20" s="16"/>
      <c r="L20" s="238" t="s">
        <v>632</v>
      </c>
      <c r="M20" s="16"/>
      <c r="N20" s="16"/>
      <c r="O20" s="290"/>
      <c r="P20" s="290"/>
      <c r="Q20" s="290"/>
      <c r="R20" s="290"/>
      <c r="S20" s="290"/>
      <c r="T20" s="290"/>
      <c r="U20" s="290"/>
      <c r="V20" s="290"/>
      <c r="W20" s="290"/>
      <c r="X20" s="290"/>
      <c r="Y20" s="290"/>
      <c r="Z20" s="290"/>
      <c r="AA20" s="290"/>
      <c r="AB20" s="290"/>
      <c r="AC20" s="290"/>
      <c r="AD20" s="290"/>
      <c r="AE20" s="290"/>
      <c r="AF20" s="290"/>
      <c r="AG20" s="290"/>
      <c r="AH20" s="290"/>
      <c r="AI20" s="290"/>
      <c r="AJ20" s="290"/>
      <c r="AK20" s="290"/>
      <c r="AL20" s="290"/>
      <c r="AM20" s="290"/>
      <c r="AN20" s="290"/>
      <c r="AO20" s="290"/>
      <c r="AP20" s="290"/>
      <c r="AQ20" s="290"/>
      <c r="AR20" s="290"/>
      <c r="AS20" s="290"/>
      <c r="AT20" s="290"/>
      <c r="AU20" s="290"/>
      <c r="AV20" s="290"/>
      <c r="AW20" s="290"/>
      <c r="AX20" s="290"/>
      <c r="AY20" s="290"/>
      <c r="AZ20" s="290"/>
      <c r="BA20" s="290"/>
      <c r="BB20" s="290"/>
      <c r="BC20" s="290"/>
      <c r="BD20" s="290"/>
      <c r="BE20" s="290"/>
      <c r="BF20" s="290"/>
    </row>
    <row r="21" spans="1:58" ht="20.149999999999999" customHeight="1" thickTop="1">
      <c r="A21" s="1148"/>
      <c r="B21" s="1149"/>
      <c r="C21" s="1149"/>
      <c r="D21" s="1149"/>
      <c r="E21" s="1149"/>
      <c r="F21" s="1149"/>
      <c r="G21" s="1149"/>
      <c r="H21" s="1149"/>
      <c r="I21" s="1149"/>
      <c r="J21" s="1150"/>
      <c r="K21" s="16"/>
      <c r="L21" s="16"/>
      <c r="M21" s="16"/>
      <c r="N21" s="16"/>
      <c r="O21" s="290"/>
      <c r="P21" s="290"/>
      <c r="Q21" s="290"/>
      <c r="R21" s="290"/>
      <c r="S21" s="290"/>
      <c r="T21" s="290"/>
      <c r="U21" s="290"/>
      <c r="V21" s="290"/>
      <c r="W21" s="290"/>
      <c r="X21" s="290"/>
      <c r="Y21" s="290"/>
      <c r="Z21" s="290"/>
      <c r="AA21" s="290"/>
      <c r="AB21" s="290"/>
      <c r="AC21" s="290"/>
      <c r="AD21" s="290"/>
      <c r="AE21" s="290"/>
      <c r="AF21" s="290"/>
      <c r="AG21" s="290"/>
      <c r="AH21" s="290"/>
      <c r="AI21" s="290"/>
      <c r="AJ21" s="290"/>
      <c r="AK21" s="290"/>
      <c r="AL21" s="290"/>
      <c r="AM21" s="290"/>
      <c r="AN21" s="290"/>
      <c r="AO21" s="290"/>
      <c r="AP21" s="290"/>
      <c r="AQ21" s="290"/>
      <c r="AR21" s="290"/>
      <c r="AS21" s="290"/>
      <c r="AT21" s="290"/>
      <c r="AU21" s="290"/>
      <c r="AV21" s="290"/>
      <c r="AW21" s="290"/>
      <c r="AX21" s="290"/>
      <c r="AY21" s="290"/>
      <c r="AZ21" s="290"/>
      <c r="BA21" s="290"/>
      <c r="BB21" s="290"/>
      <c r="BC21" s="290"/>
      <c r="BD21" s="290"/>
      <c r="BE21" s="290"/>
      <c r="BF21" s="290"/>
    </row>
    <row r="22" spans="1:58" ht="24.75" customHeight="1" thickBot="1">
      <c r="A22" s="1136" t="s">
        <v>243</v>
      </c>
      <c r="B22" s="1137"/>
      <c r="C22" s="1137"/>
      <c r="D22" s="1137"/>
      <c r="E22" s="1137"/>
      <c r="F22" s="1137"/>
      <c r="G22" s="1137"/>
      <c r="H22" s="1137"/>
      <c r="I22" s="1137"/>
      <c r="J22" s="1138"/>
      <c r="K22" s="16"/>
      <c r="M22" s="16"/>
      <c r="N22" s="16"/>
      <c r="O22" s="290"/>
      <c r="P22" s="290"/>
      <c r="Q22" s="290"/>
      <c r="R22" s="293"/>
      <c r="S22" s="290"/>
      <c r="T22" s="290"/>
      <c r="U22" s="290"/>
      <c r="V22" s="290"/>
      <c r="W22" s="290"/>
      <c r="X22" s="290"/>
      <c r="Y22" s="290"/>
      <c r="Z22" s="290"/>
      <c r="AA22" s="290"/>
      <c r="AB22" s="290"/>
      <c r="AC22" s="290"/>
      <c r="AD22" s="290"/>
      <c r="AE22" s="290"/>
      <c r="AF22" s="290"/>
      <c r="AG22" s="290"/>
      <c r="AH22" s="290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</row>
    <row r="23" spans="1:58" ht="26.5" thickBot="1">
      <c r="A23" s="1087" t="s">
        <v>295</v>
      </c>
      <c r="B23" s="1088"/>
      <c r="C23" s="1088"/>
      <c r="D23" s="1088"/>
      <c r="E23" s="1088"/>
      <c r="F23" s="1088"/>
      <c r="G23" s="1088"/>
      <c r="H23" s="1088"/>
      <c r="I23" s="1088"/>
      <c r="J23" s="1089"/>
      <c r="K23" s="16"/>
      <c r="L23" s="16"/>
      <c r="M23" s="16"/>
      <c r="N23" s="16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</row>
    <row r="24" spans="1:58" ht="19" thickBot="1">
      <c r="A24" s="969" t="s">
        <v>42</v>
      </c>
      <c r="B24" s="970"/>
      <c r="C24" s="970"/>
      <c r="D24" s="970"/>
      <c r="E24" s="970"/>
      <c r="F24" s="970"/>
      <c r="G24" s="969" t="s">
        <v>41</v>
      </c>
      <c r="H24" s="1171"/>
      <c r="I24" s="1171"/>
      <c r="J24" s="118" t="s">
        <v>115</v>
      </c>
      <c r="K24" s="16"/>
      <c r="L24" s="16"/>
      <c r="M24" s="16"/>
      <c r="N24" s="16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  <c r="AJ24" s="290"/>
      <c r="AK24" s="290"/>
      <c r="AL24" s="290"/>
      <c r="AM24" s="290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</row>
    <row r="25" spans="1:58" ht="18" customHeight="1" thickBot="1">
      <c r="A25" s="1056" t="s">
        <v>53</v>
      </c>
      <c r="B25" s="959"/>
      <c r="C25" s="959"/>
      <c r="D25" s="959"/>
      <c r="E25" s="959"/>
      <c r="F25" s="959"/>
      <c r="G25" s="959"/>
      <c r="H25" s="959"/>
      <c r="I25" s="959"/>
      <c r="J25" s="1057"/>
      <c r="K25" s="16"/>
      <c r="L25" s="16"/>
      <c r="M25" s="16"/>
      <c r="N25" s="16"/>
      <c r="O25" s="294"/>
      <c r="P25" s="320"/>
      <c r="Q25" s="320"/>
      <c r="R25" s="320"/>
      <c r="S25" s="320"/>
      <c r="T25" s="294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  <c r="AJ25" s="290"/>
      <c r="AK25" s="290"/>
      <c r="AL25" s="290"/>
      <c r="AM25" s="290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</row>
    <row r="26" spans="1:58" ht="18" thickBot="1">
      <c r="A26" s="89" t="s">
        <v>1</v>
      </c>
      <c r="B26" s="40" t="s">
        <v>0</v>
      </c>
      <c r="C26" s="40" t="s">
        <v>48</v>
      </c>
      <c r="D26" s="42" t="s">
        <v>57</v>
      </c>
      <c r="E26" s="40" t="s">
        <v>16</v>
      </c>
      <c r="F26" s="40" t="s">
        <v>15</v>
      </c>
      <c r="G26" s="45" t="s">
        <v>17</v>
      </c>
      <c r="H26" s="44" t="s">
        <v>18</v>
      </c>
      <c r="I26" s="44" t="s">
        <v>31</v>
      </c>
      <c r="J26" s="46" t="s">
        <v>116</v>
      </c>
      <c r="K26" s="16"/>
      <c r="L26" s="16"/>
      <c r="M26" s="322"/>
      <c r="N26" s="321"/>
      <c r="O26" s="323"/>
      <c r="P26" s="323"/>
      <c r="Q26" s="323"/>
      <c r="R26" s="323"/>
      <c r="S26" s="323"/>
      <c r="T26" s="323"/>
      <c r="U26" s="323"/>
      <c r="V26" s="323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290"/>
      <c r="BD26" s="290"/>
      <c r="BE26" s="290"/>
      <c r="BF26" s="290"/>
    </row>
    <row r="27" spans="1:58">
      <c r="A27" s="352" t="s">
        <v>296</v>
      </c>
      <c r="B27" s="56" t="s">
        <v>54</v>
      </c>
      <c r="C27" s="56" t="s">
        <v>86</v>
      </c>
      <c r="D27" s="353" t="s">
        <v>12</v>
      </c>
      <c r="E27" s="463">
        <f>+VLOOKUP(A27,'Summary List'!B:F,5,FALSE)</f>
        <v>26.16</v>
      </c>
      <c r="F27" s="92">
        <v>6</v>
      </c>
      <c r="G27" s="201" t="s">
        <v>112</v>
      </c>
      <c r="H27" s="94" t="s">
        <v>453</v>
      </c>
      <c r="I27" s="354">
        <v>1.0280671296296295</v>
      </c>
      <c r="J27" s="355" t="s">
        <v>117</v>
      </c>
      <c r="K27" s="758">
        <f>E27*6</f>
        <v>156.96</v>
      </c>
      <c r="L27" s="758">
        <f>K27*1.38</f>
        <v>216.60479999999998</v>
      </c>
      <c r="M27" s="674">
        <v>156.96</v>
      </c>
      <c r="N27" s="674">
        <v>219.74</v>
      </c>
      <c r="O27" s="290"/>
      <c r="P27" s="245"/>
      <c r="Q27" s="253"/>
      <c r="R27" s="253"/>
      <c r="S27" s="253"/>
    </row>
    <row r="28" spans="1:58" ht="15" customHeight="1">
      <c r="A28" s="155" t="s">
        <v>297</v>
      </c>
      <c r="B28" s="4" t="s">
        <v>55</v>
      </c>
      <c r="C28" s="4" t="s">
        <v>87</v>
      </c>
      <c r="D28" s="342" t="s">
        <v>12</v>
      </c>
      <c r="E28" s="463">
        <f>+VLOOKUP(A28,'Summary List'!B:F,5,FALSE)</f>
        <v>30.6</v>
      </c>
      <c r="F28" s="96">
        <v>6</v>
      </c>
      <c r="G28" s="205" t="s">
        <v>112</v>
      </c>
      <c r="H28" s="107" t="s">
        <v>477</v>
      </c>
      <c r="I28" s="219">
        <v>1.0280671296296295</v>
      </c>
      <c r="J28" s="157" t="s">
        <v>117</v>
      </c>
      <c r="K28" s="758">
        <f t="shared" ref="K28:K29" si="0">E28*6</f>
        <v>183.60000000000002</v>
      </c>
      <c r="L28" s="758">
        <f t="shared" ref="L28:L29" si="1">K28*1.38</f>
        <v>253.36800000000002</v>
      </c>
      <c r="M28" s="674">
        <v>183.6</v>
      </c>
      <c r="N28" s="674">
        <v>257.04000000000002</v>
      </c>
      <c r="O28" s="294"/>
      <c r="P28" s="1169"/>
      <c r="Q28" s="1170"/>
      <c r="R28" s="1170"/>
      <c r="S28" s="1170"/>
      <c r="T28" s="6"/>
    </row>
    <row r="29" spans="1:58">
      <c r="A29" s="155" t="s">
        <v>298</v>
      </c>
      <c r="B29" s="4" t="s">
        <v>56</v>
      </c>
      <c r="C29" s="4" t="s">
        <v>88</v>
      </c>
      <c r="D29" s="342" t="s">
        <v>12</v>
      </c>
      <c r="E29" s="463">
        <f>+VLOOKUP(A29,'Summary List'!B:F,5,FALSE)</f>
        <v>34.92</v>
      </c>
      <c r="F29" s="96">
        <v>6</v>
      </c>
      <c r="G29" s="205" t="s">
        <v>113</v>
      </c>
      <c r="H29" s="98" t="s">
        <v>478</v>
      </c>
      <c r="I29" s="219">
        <v>1.0821759259259258</v>
      </c>
      <c r="J29" s="157" t="s">
        <v>117</v>
      </c>
      <c r="K29" s="758">
        <f t="shared" si="0"/>
        <v>209.52</v>
      </c>
      <c r="L29" s="758">
        <f t="shared" si="1"/>
        <v>289.13759999999996</v>
      </c>
      <c r="M29" s="674">
        <v>209.52</v>
      </c>
      <c r="N29" s="674">
        <v>293.33</v>
      </c>
      <c r="O29" s="290"/>
      <c r="P29" s="317"/>
      <c r="Q29" s="290"/>
      <c r="R29" s="290"/>
      <c r="S29" s="290"/>
    </row>
    <row r="30" spans="1:58" ht="15" thickBot="1">
      <c r="A30" s="130"/>
      <c r="B30" s="51"/>
      <c r="C30" s="51"/>
      <c r="D30" s="77"/>
      <c r="E30" s="72"/>
      <c r="F30" s="51"/>
      <c r="G30" s="78"/>
      <c r="H30" s="149"/>
      <c r="I30" s="73"/>
      <c r="J30" s="117"/>
      <c r="K30" s="16"/>
      <c r="L30" s="16"/>
      <c r="M30" s="16"/>
      <c r="N30" s="16"/>
      <c r="O30" s="290"/>
      <c r="P30" s="317"/>
      <c r="Q30" s="290"/>
      <c r="R30" s="290"/>
      <c r="S30" s="290"/>
    </row>
    <row r="31" spans="1:58" ht="18" customHeight="1" thickBot="1">
      <c r="A31" s="1056" t="s">
        <v>59</v>
      </c>
      <c r="B31" s="959"/>
      <c r="C31" s="959"/>
      <c r="D31" s="959"/>
      <c r="E31" s="959"/>
      <c r="F31" s="959"/>
      <c r="G31" s="959"/>
      <c r="H31" s="959"/>
      <c r="I31" s="959"/>
      <c r="J31" s="1057"/>
      <c r="K31" s="16"/>
      <c r="L31" s="16"/>
      <c r="M31" s="16"/>
      <c r="N31" s="16"/>
      <c r="O31" s="290"/>
      <c r="P31" s="317"/>
      <c r="Q31" s="290"/>
      <c r="R31" s="290"/>
      <c r="S31" s="290"/>
    </row>
    <row r="32" spans="1:58" ht="15" thickBot="1">
      <c r="A32" s="89" t="s">
        <v>1</v>
      </c>
      <c r="B32" s="40" t="s">
        <v>0</v>
      </c>
      <c r="C32" s="42" t="s">
        <v>48</v>
      </c>
      <c r="D32" s="40" t="s">
        <v>57</v>
      </c>
      <c r="E32" s="90" t="s">
        <v>16</v>
      </c>
      <c r="F32" s="90" t="s">
        <v>15</v>
      </c>
      <c r="G32" s="46" t="s">
        <v>17</v>
      </c>
      <c r="H32" s="46" t="s">
        <v>18</v>
      </c>
      <c r="I32" s="46" t="s">
        <v>31</v>
      </c>
      <c r="J32" s="46" t="s">
        <v>116</v>
      </c>
      <c r="K32" s="16"/>
      <c r="L32" s="16"/>
      <c r="M32" s="16"/>
      <c r="N32" s="16"/>
      <c r="O32" s="290"/>
      <c r="P32" s="317"/>
      <c r="Q32" s="290"/>
      <c r="R32" s="290"/>
      <c r="S32" s="290"/>
    </row>
    <row r="33" spans="1:26">
      <c r="A33" s="165" t="s">
        <v>299</v>
      </c>
      <c r="B33" s="5" t="s">
        <v>63</v>
      </c>
      <c r="C33" s="346" t="s">
        <v>283</v>
      </c>
      <c r="D33" s="56" t="s">
        <v>268</v>
      </c>
      <c r="E33" s="463">
        <f>+VLOOKUP(A33,'Summary List'!B:F,5,FALSE)</f>
        <v>143.4</v>
      </c>
      <c r="F33" s="92">
        <v>2</v>
      </c>
      <c r="G33" s="93" t="s">
        <v>125</v>
      </c>
      <c r="H33" s="94" t="s">
        <v>480</v>
      </c>
      <c r="I33" s="354">
        <v>2.4837962962962963</v>
      </c>
      <c r="J33" s="355" t="s">
        <v>121</v>
      </c>
      <c r="K33" s="758">
        <f>E33*2</f>
        <v>286.8</v>
      </c>
      <c r="L33" s="758">
        <f>K33*1.38</f>
        <v>395.78399999999999</v>
      </c>
      <c r="M33" s="674">
        <v>286.8</v>
      </c>
      <c r="N33" s="674">
        <v>401.52</v>
      </c>
      <c r="O33" s="290"/>
      <c r="P33" s="317"/>
      <c r="Q33" s="290"/>
      <c r="R33" s="290"/>
      <c r="S33" s="290"/>
    </row>
    <row r="34" spans="1:26" s="16" customFormat="1">
      <c r="A34" s="155" t="s">
        <v>300</v>
      </c>
      <c r="B34" s="5" t="s">
        <v>55</v>
      </c>
      <c r="C34" s="4" t="s">
        <v>284</v>
      </c>
      <c r="D34" s="4" t="s">
        <v>268</v>
      </c>
      <c r="E34" s="463">
        <f>+VLOOKUP(A34,'Summary List'!B:F,5,FALSE)</f>
        <v>164.76</v>
      </c>
      <c r="F34" s="96">
        <v>2</v>
      </c>
      <c r="G34" s="97" t="s">
        <v>34</v>
      </c>
      <c r="H34" s="94" t="s">
        <v>481</v>
      </c>
      <c r="I34" s="219">
        <v>2.6550925925925926</v>
      </c>
      <c r="J34" s="157" t="s">
        <v>121</v>
      </c>
      <c r="K34" s="758">
        <f t="shared" ref="K34:K35" si="2">E34*2</f>
        <v>329.52</v>
      </c>
      <c r="L34" s="758">
        <f t="shared" ref="L34:L35" si="3">K34*1.38</f>
        <v>454.73759999999993</v>
      </c>
      <c r="M34" s="674">
        <v>329.52</v>
      </c>
      <c r="N34" s="674">
        <v>461.33</v>
      </c>
      <c r="O34" s="290"/>
      <c r="P34" s="317"/>
      <c r="Q34" s="290"/>
      <c r="R34" s="290"/>
      <c r="S34" s="290"/>
      <c r="T34"/>
      <c r="U34"/>
      <c r="V34"/>
      <c r="W34"/>
      <c r="X34"/>
      <c r="Y34"/>
      <c r="Z34"/>
    </row>
    <row r="35" spans="1:26">
      <c r="A35" s="356" t="s">
        <v>301</v>
      </c>
      <c r="B35" s="5" t="s">
        <v>56</v>
      </c>
      <c r="C35" s="4" t="s">
        <v>302</v>
      </c>
      <c r="D35" s="4" t="s">
        <v>268</v>
      </c>
      <c r="E35" s="463">
        <f>+VLOOKUP(A35,'Summary List'!B:F,5,FALSE)</f>
        <v>185.52</v>
      </c>
      <c r="F35" s="96">
        <v>2</v>
      </c>
      <c r="G35" s="97" t="s">
        <v>126</v>
      </c>
      <c r="H35" s="98" t="s">
        <v>482</v>
      </c>
      <c r="I35" s="219">
        <v>3.0833333333333335</v>
      </c>
      <c r="J35" s="157" t="s">
        <v>121</v>
      </c>
      <c r="K35" s="758">
        <f t="shared" si="2"/>
        <v>371.04</v>
      </c>
      <c r="L35" s="758">
        <f t="shared" si="3"/>
        <v>512.03520000000003</v>
      </c>
      <c r="M35" s="674">
        <v>371.04</v>
      </c>
      <c r="N35" s="674">
        <v>519.46</v>
      </c>
      <c r="O35" s="290"/>
      <c r="P35" s="317"/>
      <c r="Q35" s="290"/>
      <c r="R35" s="290"/>
      <c r="S35" s="290"/>
    </row>
    <row r="36" spans="1:26" ht="15" thickBot="1">
      <c r="A36" s="130"/>
      <c r="B36" s="51"/>
      <c r="C36" s="51"/>
      <c r="D36" s="51"/>
      <c r="E36" s="72"/>
      <c r="F36" s="51"/>
      <c r="G36" s="149"/>
      <c r="H36" s="149"/>
      <c r="I36" s="73"/>
      <c r="J36" s="117"/>
      <c r="K36" s="16"/>
      <c r="L36" s="16"/>
      <c r="M36" s="16"/>
      <c r="N36" s="16"/>
      <c r="O36" s="290"/>
      <c r="P36" s="317"/>
      <c r="Q36" s="290"/>
      <c r="R36" s="290"/>
      <c r="S36" s="290"/>
    </row>
    <row r="37" spans="1:26" ht="18" thickBot="1">
      <c r="A37" s="1056" t="s">
        <v>218</v>
      </c>
      <c r="B37" s="959"/>
      <c r="C37" s="959"/>
      <c r="D37" s="959"/>
      <c r="E37" s="959"/>
      <c r="F37" s="959"/>
      <c r="G37" s="959"/>
      <c r="H37" s="959"/>
      <c r="I37" s="959"/>
      <c r="J37" s="1057"/>
      <c r="K37" s="16"/>
      <c r="L37" s="16"/>
      <c r="M37" s="16"/>
      <c r="N37" s="16"/>
      <c r="O37" s="290"/>
    </row>
    <row r="38" spans="1:26" ht="15" thickBot="1">
      <c r="A38" s="89" t="s">
        <v>1</v>
      </c>
      <c r="B38" s="89" t="s">
        <v>0</v>
      </c>
      <c r="C38" s="89" t="s">
        <v>48</v>
      </c>
      <c r="D38" s="89" t="s">
        <v>81</v>
      </c>
      <c r="E38" s="89" t="s">
        <v>16</v>
      </c>
      <c r="F38" s="40" t="s">
        <v>15</v>
      </c>
      <c r="G38" s="45" t="s">
        <v>17</v>
      </c>
      <c r="H38" s="43" t="s">
        <v>18</v>
      </c>
      <c r="I38" s="44" t="s">
        <v>31</v>
      </c>
      <c r="J38" s="46" t="s">
        <v>116</v>
      </c>
      <c r="K38" s="16"/>
      <c r="L38" s="16"/>
      <c r="M38" s="16"/>
      <c r="N38" s="16"/>
      <c r="O38" s="290"/>
    </row>
    <row r="39" spans="1:26">
      <c r="A39" s="399" t="s">
        <v>303</v>
      </c>
      <c r="B39" s="55" t="s">
        <v>64</v>
      </c>
      <c r="C39" s="55" t="s">
        <v>108</v>
      </c>
      <c r="D39" s="55" t="s">
        <v>84</v>
      </c>
      <c r="E39" s="538">
        <f>+VLOOKUP(A39,'Summary List'!B:F,5,FALSE)</f>
        <v>154.32</v>
      </c>
      <c r="F39" s="359">
        <v>2</v>
      </c>
      <c r="G39" s="415" t="s">
        <v>125</v>
      </c>
      <c r="H39" s="393" t="s">
        <v>461</v>
      </c>
      <c r="I39" s="385">
        <v>2.4837962962962963</v>
      </c>
      <c r="J39" s="362" t="s">
        <v>121</v>
      </c>
      <c r="K39" s="758">
        <f>E39*2</f>
        <v>308.64</v>
      </c>
      <c r="L39" s="758">
        <f>K39*1.38</f>
        <v>425.92319999999995</v>
      </c>
      <c r="M39" s="674">
        <v>308.64</v>
      </c>
      <c r="N39" s="674">
        <v>432.1</v>
      </c>
      <c r="O39" s="290"/>
    </row>
    <row r="40" spans="1:26">
      <c r="A40" s="155" t="s">
        <v>304</v>
      </c>
      <c r="B40" s="4" t="s">
        <v>55</v>
      </c>
      <c r="C40" s="4" t="s">
        <v>109</v>
      </c>
      <c r="D40" s="4" t="s">
        <v>84</v>
      </c>
      <c r="E40" s="463">
        <f>+VLOOKUP(A40,'Summary List'!B:F,5,FALSE)</f>
        <v>157.80000000000001</v>
      </c>
      <c r="F40" s="96">
        <v>2</v>
      </c>
      <c r="G40" s="210" t="s">
        <v>34</v>
      </c>
      <c r="H40" s="97" t="s">
        <v>479</v>
      </c>
      <c r="I40" s="219">
        <v>2.6550925925925926</v>
      </c>
      <c r="J40" s="157" t="s">
        <v>121</v>
      </c>
      <c r="K40" s="758">
        <f t="shared" ref="K40:K41" si="4">E40*2</f>
        <v>315.60000000000002</v>
      </c>
      <c r="L40" s="758">
        <f t="shared" ref="L40:L41" si="5">K40*1.38</f>
        <v>435.52800000000002</v>
      </c>
      <c r="M40" s="674">
        <v>315.60000000000002</v>
      </c>
      <c r="N40" s="674">
        <v>441.84</v>
      </c>
      <c r="O40" s="290"/>
    </row>
    <row r="41" spans="1:26" ht="15" thickBot="1">
      <c r="A41" s="371" t="s">
        <v>305</v>
      </c>
      <c r="B41" s="372" t="s">
        <v>56</v>
      </c>
      <c r="C41" s="372" t="s">
        <v>110</v>
      </c>
      <c r="D41" s="372" t="s">
        <v>84</v>
      </c>
      <c r="E41" s="510">
        <f>+VLOOKUP(A41,'Summary List'!B:F,5,FALSE)</f>
        <v>189.24</v>
      </c>
      <c r="F41" s="373">
        <v>2</v>
      </c>
      <c r="G41" s="374" t="s">
        <v>126</v>
      </c>
      <c r="H41" s="135" t="s">
        <v>466</v>
      </c>
      <c r="I41" s="375">
        <v>3.0833333333333335</v>
      </c>
      <c r="J41" s="376" t="s">
        <v>121</v>
      </c>
      <c r="K41" s="758">
        <f t="shared" si="4"/>
        <v>378.48</v>
      </c>
      <c r="L41" s="758">
        <f t="shared" si="5"/>
        <v>522.30240000000003</v>
      </c>
      <c r="M41" s="674">
        <v>378.48</v>
      </c>
      <c r="N41" s="674">
        <v>529.87</v>
      </c>
      <c r="O41" s="290"/>
    </row>
    <row r="42" spans="1:26" ht="17.5">
      <c r="A42" s="1172" t="s">
        <v>47</v>
      </c>
      <c r="B42" s="1173"/>
      <c r="C42" s="1173"/>
      <c r="D42" s="1173"/>
      <c r="E42" s="1173"/>
      <c r="F42" s="1173"/>
      <c r="G42" s="1173"/>
      <c r="H42" s="1173"/>
      <c r="I42" s="1173"/>
      <c r="J42" s="1174"/>
      <c r="K42" s="16"/>
      <c r="L42" s="16"/>
      <c r="M42" s="16"/>
      <c r="N42" s="16"/>
      <c r="O42" s="290"/>
    </row>
    <row r="43" spans="1:26" ht="21.5" thickBot="1">
      <c r="A43" s="1061" t="s">
        <v>627</v>
      </c>
      <c r="B43" s="1062"/>
      <c r="C43" s="1062"/>
      <c r="D43" s="1062"/>
      <c r="E43" s="1062"/>
      <c r="F43" s="1062"/>
      <c r="G43" s="1062"/>
      <c r="H43" s="1062"/>
      <c r="I43" s="1062"/>
      <c r="J43" s="1063"/>
      <c r="K43" s="16"/>
      <c r="L43" s="16"/>
      <c r="M43" s="16"/>
      <c r="N43" s="16"/>
      <c r="O43" s="290"/>
    </row>
    <row r="44" spans="1:26" ht="21">
      <c r="A44" s="1121" t="s">
        <v>733</v>
      </c>
      <c r="B44" s="962"/>
      <c r="C44" s="962"/>
      <c r="D44" s="962"/>
      <c r="E44" s="962"/>
      <c r="F44" s="962"/>
      <c r="G44" s="962"/>
      <c r="H44" s="962"/>
      <c r="I44" s="962"/>
      <c r="J44" s="1122"/>
      <c r="K44" s="16"/>
      <c r="L44" s="16"/>
      <c r="M44" s="16"/>
      <c r="N44" s="16"/>
      <c r="O44" s="290"/>
    </row>
    <row r="45" spans="1:26" ht="21">
      <c r="A45" s="1082" t="s">
        <v>734</v>
      </c>
      <c r="B45" s="950"/>
      <c r="C45" s="950"/>
      <c r="D45" s="950"/>
      <c r="E45" s="950"/>
      <c r="F45" s="950"/>
      <c r="G45" s="950"/>
      <c r="H45" s="950"/>
      <c r="I45" s="950"/>
      <c r="J45" s="1083"/>
      <c r="K45" s="16"/>
      <c r="L45" s="16"/>
      <c r="M45" s="16"/>
      <c r="N45" s="16"/>
      <c r="O45" s="290"/>
    </row>
    <row r="46" spans="1:26" ht="21">
      <c r="A46" s="1082" t="s">
        <v>735</v>
      </c>
      <c r="B46" s="950"/>
      <c r="C46" s="950"/>
      <c r="D46" s="950"/>
      <c r="E46" s="950"/>
      <c r="F46" s="950"/>
      <c r="G46" s="950"/>
      <c r="H46" s="950"/>
      <c r="I46" s="950"/>
      <c r="J46" s="1083"/>
      <c r="K46" s="16"/>
      <c r="L46" s="16"/>
      <c r="M46" s="16"/>
      <c r="N46" s="16"/>
      <c r="O46" s="290"/>
    </row>
    <row r="47" spans="1:26" ht="21">
      <c r="A47" s="1082" t="s">
        <v>736</v>
      </c>
      <c r="B47" s="950"/>
      <c r="C47" s="950"/>
      <c r="D47" s="950"/>
      <c r="E47" s="950"/>
      <c r="F47" s="950"/>
      <c r="G47" s="950"/>
      <c r="H47" s="950"/>
      <c r="I47" s="950"/>
      <c r="J47" s="1083"/>
      <c r="K47" s="16"/>
      <c r="L47" s="16"/>
      <c r="M47" s="16"/>
      <c r="N47" s="16"/>
      <c r="O47" s="290"/>
    </row>
    <row r="48" spans="1:26" ht="21.5" thickBot="1">
      <c r="A48" s="1084" t="s">
        <v>127</v>
      </c>
      <c r="B48" s="1085"/>
      <c r="C48" s="1085"/>
      <c r="D48" s="1085"/>
      <c r="E48" s="1085"/>
      <c r="F48" s="1085"/>
      <c r="G48" s="1085"/>
      <c r="H48" s="1085"/>
      <c r="I48" s="1085"/>
      <c r="J48" s="1086"/>
      <c r="K48" s="16"/>
      <c r="L48" s="16"/>
      <c r="M48" s="16"/>
      <c r="N48" s="16"/>
      <c r="O48" s="290"/>
    </row>
    <row r="49" spans="1:15" ht="23.5">
      <c r="A49" s="1175" t="s">
        <v>676</v>
      </c>
      <c r="B49" s="1119"/>
      <c r="C49" s="1119"/>
      <c r="D49" s="1119"/>
      <c r="E49" s="1119"/>
      <c r="F49" s="1119"/>
      <c r="G49" s="1119"/>
      <c r="H49" s="1119"/>
      <c r="I49" s="1119"/>
      <c r="J49" s="1176"/>
      <c r="K49" s="16"/>
      <c r="L49" s="16"/>
      <c r="M49" s="16"/>
      <c r="N49" s="16"/>
      <c r="O49" s="290"/>
    </row>
    <row r="50" spans="1:15" ht="21">
      <c r="A50" s="1008" t="s">
        <v>654</v>
      </c>
      <c r="B50" s="953"/>
      <c r="C50" s="953"/>
      <c r="D50" s="953"/>
      <c r="E50" s="953"/>
      <c r="F50" s="953"/>
      <c r="G50" s="953"/>
      <c r="H50" s="953"/>
      <c r="I50" s="953"/>
      <c r="J50" s="1009"/>
      <c r="K50" s="16"/>
      <c r="L50" s="16"/>
      <c r="M50" s="16"/>
      <c r="N50" s="16"/>
      <c r="O50" s="290"/>
    </row>
    <row r="51" spans="1:15" ht="21">
      <c r="A51" s="1008" t="s">
        <v>655</v>
      </c>
      <c r="B51" s="1010"/>
      <c r="C51" s="1010"/>
      <c r="D51" s="1010"/>
      <c r="E51" s="1010"/>
      <c r="F51" s="1010"/>
      <c r="G51" s="1010"/>
      <c r="H51" s="1010"/>
      <c r="I51" s="1010"/>
      <c r="J51" s="1011"/>
      <c r="K51" s="16"/>
      <c r="L51" s="16"/>
      <c r="M51" s="16"/>
      <c r="N51" s="16"/>
      <c r="O51" s="290"/>
    </row>
    <row r="52" spans="1:15" ht="21">
      <c r="A52" s="1004" t="s">
        <v>656</v>
      </c>
      <c r="B52" s="994"/>
      <c r="C52" s="994"/>
      <c r="D52" s="994"/>
      <c r="E52" s="994"/>
      <c r="F52" s="994"/>
      <c r="G52" s="994"/>
      <c r="H52" s="994"/>
      <c r="I52" s="994"/>
      <c r="J52" s="1005"/>
      <c r="K52" s="16"/>
      <c r="L52" s="16"/>
      <c r="M52" s="16"/>
      <c r="N52" s="16"/>
      <c r="O52" s="290"/>
    </row>
    <row r="53" spans="1:15" ht="21">
      <c r="A53" s="1012" t="s">
        <v>657</v>
      </c>
      <c r="B53" s="997"/>
      <c r="C53" s="997"/>
      <c r="D53" s="997"/>
      <c r="E53" s="997"/>
      <c r="F53" s="997"/>
      <c r="G53" s="997"/>
      <c r="H53" s="997"/>
      <c r="I53" s="997"/>
      <c r="J53" s="1013"/>
      <c r="K53" s="16"/>
      <c r="L53" s="16"/>
      <c r="M53" s="16"/>
      <c r="N53" s="16"/>
      <c r="O53" s="290"/>
    </row>
    <row r="54" spans="1:15" ht="18.75" customHeight="1">
      <c r="A54" s="1004" t="s">
        <v>658</v>
      </c>
      <c r="B54" s="994"/>
      <c r="C54" s="994"/>
      <c r="D54" s="994"/>
      <c r="E54" s="994"/>
      <c r="F54" s="994"/>
      <c r="G54" s="994"/>
      <c r="H54" s="994"/>
      <c r="I54" s="994"/>
      <c r="J54" s="1005"/>
      <c r="K54" s="16"/>
      <c r="L54" s="16"/>
      <c r="M54" s="16"/>
      <c r="N54" s="16"/>
      <c r="O54" s="290"/>
    </row>
    <row r="55" spans="1:15" ht="22.5" customHeight="1">
      <c r="A55" s="1004"/>
      <c r="B55" s="994"/>
      <c r="C55" s="994"/>
      <c r="D55" s="994"/>
      <c r="E55" s="994"/>
      <c r="F55" s="994"/>
      <c r="G55" s="994"/>
      <c r="H55" s="994"/>
      <c r="I55" s="994"/>
      <c r="J55" s="1005"/>
      <c r="K55" s="16"/>
      <c r="L55" s="16"/>
      <c r="M55" s="16"/>
      <c r="N55" s="16"/>
      <c r="O55" s="290"/>
    </row>
    <row r="56" spans="1:15" ht="23.5">
      <c r="A56" s="1017" t="s">
        <v>677</v>
      </c>
      <c r="B56" s="1018"/>
      <c r="C56" s="1018"/>
      <c r="D56" s="1018"/>
      <c r="E56" s="1018"/>
      <c r="F56" s="1018"/>
      <c r="G56" s="1018"/>
      <c r="H56" s="1018"/>
      <c r="I56" s="1018"/>
      <c r="J56" s="1019"/>
      <c r="K56" s="16"/>
      <c r="L56" s="16"/>
      <c r="M56" s="16"/>
      <c r="N56" s="16"/>
      <c r="O56" s="290"/>
    </row>
    <row r="57" spans="1:15" ht="18" customHeight="1">
      <c r="A57" s="1073" t="s">
        <v>857</v>
      </c>
      <c r="B57" s="1074"/>
      <c r="C57" s="1074"/>
      <c r="D57" s="1074"/>
      <c r="E57" s="1074"/>
      <c r="F57" s="1074"/>
      <c r="G57" s="1074"/>
      <c r="H57" s="1074"/>
      <c r="I57" s="1074"/>
      <c r="J57" s="1075"/>
      <c r="K57" s="16"/>
      <c r="L57" s="16"/>
      <c r="M57" s="16"/>
      <c r="N57" s="16"/>
      <c r="O57" s="290"/>
    </row>
    <row r="58" spans="1:15" ht="18" customHeight="1">
      <c r="A58" s="1006"/>
      <c r="B58" s="987"/>
      <c r="C58" s="987"/>
      <c r="D58" s="987"/>
      <c r="E58" s="987"/>
      <c r="F58" s="987"/>
      <c r="G58" s="987"/>
      <c r="H58" s="987"/>
      <c r="I58" s="987"/>
      <c r="J58" s="1007"/>
      <c r="K58" s="16"/>
      <c r="L58" s="16"/>
      <c r="M58" s="16"/>
      <c r="N58" s="16"/>
      <c r="O58" s="290"/>
    </row>
    <row r="59" spans="1:15" ht="18" customHeight="1">
      <c r="A59" s="1006"/>
      <c r="B59" s="987"/>
      <c r="C59" s="987"/>
      <c r="D59" s="987"/>
      <c r="E59" s="987"/>
      <c r="F59" s="987"/>
      <c r="G59" s="987"/>
      <c r="H59" s="987"/>
      <c r="I59" s="987"/>
      <c r="J59" s="1007"/>
      <c r="K59" s="16"/>
      <c r="L59" s="16"/>
      <c r="M59" s="16"/>
      <c r="N59" s="16"/>
      <c r="O59" s="290"/>
    </row>
    <row r="60" spans="1:15" ht="21" customHeight="1">
      <c r="A60" s="1006"/>
      <c r="B60" s="987"/>
      <c r="C60" s="987"/>
      <c r="D60" s="987"/>
      <c r="E60" s="987"/>
      <c r="F60" s="987"/>
      <c r="G60" s="987"/>
      <c r="H60" s="987"/>
      <c r="I60" s="987"/>
      <c r="J60" s="1007"/>
      <c r="K60" s="16"/>
      <c r="L60" s="16"/>
      <c r="M60" s="16"/>
      <c r="N60" s="16"/>
      <c r="O60" s="290"/>
    </row>
    <row r="61" spans="1:15" ht="15" customHeight="1">
      <c r="A61" s="1008" t="s">
        <v>678</v>
      </c>
      <c r="B61" s="953"/>
      <c r="C61" s="953"/>
      <c r="D61" s="953"/>
      <c r="E61" s="953"/>
      <c r="F61" s="953"/>
      <c r="G61" s="953"/>
      <c r="H61" s="953"/>
      <c r="I61" s="953"/>
      <c r="J61" s="1009"/>
      <c r="K61" s="16"/>
      <c r="L61" s="16"/>
      <c r="M61" s="16"/>
      <c r="N61" s="16"/>
      <c r="O61" s="290"/>
    </row>
    <row r="62" spans="1:15" ht="15" customHeight="1">
      <c r="A62" s="1008"/>
      <c r="B62" s="953"/>
      <c r="C62" s="953"/>
      <c r="D62" s="953"/>
      <c r="E62" s="953"/>
      <c r="F62" s="953"/>
      <c r="G62" s="953"/>
      <c r="H62" s="953"/>
      <c r="I62" s="953"/>
      <c r="J62" s="1009"/>
      <c r="K62" s="16"/>
      <c r="L62" s="16"/>
      <c r="M62" s="16"/>
      <c r="N62" s="16"/>
      <c r="O62" s="290"/>
    </row>
    <row r="63" spans="1:15" ht="15" customHeight="1">
      <c r="A63" s="1008"/>
      <c r="B63" s="953"/>
      <c r="C63" s="953"/>
      <c r="D63" s="953"/>
      <c r="E63" s="953"/>
      <c r="F63" s="953"/>
      <c r="G63" s="953"/>
      <c r="H63" s="953"/>
      <c r="I63" s="953"/>
      <c r="J63" s="1009"/>
      <c r="K63" s="16"/>
      <c r="L63" s="16"/>
      <c r="M63" s="16"/>
      <c r="N63" s="16"/>
      <c r="O63" s="290"/>
    </row>
    <row r="64" spans="1:15" ht="15" thickBot="1">
      <c r="A64" s="1020" t="s">
        <v>632</v>
      </c>
      <c r="B64" s="1021"/>
      <c r="C64" s="1021"/>
      <c r="D64" s="1021"/>
      <c r="E64" s="1021"/>
      <c r="F64" s="1021"/>
      <c r="G64" s="1021"/>
      <c r="H64" s="1021"/>
      <c r="I64" s="1021"/>
      <c r="J64" s="1022"/>
      <c r="K64" s="16"/>
      <c r="L64" s="16"/>
      <c r="M64" s="16"/>
      <c r="N64" s="16"/>
      <c r="O64" s="298"/>
    </row>
    <row r="65" spans="11:15">
      <c r="K65" s="290"/>
      <c r="L65" s="290"/>
      <c r="M65" s="293"/>
      <c r="N65" s="293"/>
      <c r="O65" s="290"/>
    </row>
    <row r="66" spans="11:15">
      <c r="L66" s="253"/>
      <c r="M66" s="253"/>
      <c r="N66" s="253"/>
      <c r="O66" s="253"/>
    </row>
    <row r="67" spans="11:15">
      <c r="O67" s="290"/>
    </row>
    <row r="68" spans="11:15">
      <c r="O68" s="290"/>
    </row>
  </sheetData>
  <mergeCells count="37">
    <mergeCell ref="A56:J56"/>
    <mergeCell ref="A57:J60"/>
    <mergeCell ref="A61:J63"/>
    <mergeCell ref="A64:J64"/>
    <mergeCell ref="A49:J49"/>
    <mergeCell ref="A50:J50"/>
    <mergeCell ref="A52:J52"/>
    <mergeCell ref="A53:J53"/>
    <mergeCell ref="A54:J55"/>
    <mergeCell ref="A10:J10"/>
    <mergeCell ref="A11:J11"/>
    <mergeCell ref="A12:J12"/>
    <mergeCell ref="A47:J47"/>
    <mergeCell ref="F14:H14"/>
    <mergeCell ref="I14:J14"/>
    <mergeCell ref="A45:J45"/>
    <mergeCell ref="A46:J46"/>
    <mergeCell ref="A17:J21"/>
    <mergeCell ref="A43:J43"/>
    <mergeCell ref="A44:J44"/>
    <mergeCell ref="A15:J16"/>
    <mergeCell ref="A1:J8"/>
    <mergeCell ref="P28:S28"/>
    <mergeCell ref="A51:J51"/>
    <mergeCell ref="A14:B14"/>
    <mergeCell ref="C14:E14"/>
    <mergeCell ref="A24:F24"/>
    <mergeCell ref="G24:I24"/>
    <mergeCell ref="A25:J25"/>
    <mergeCell ref="A22:J22"/>
    <mergeCell ref="A23:J23"/>
    <mergeCell ref="A31:J31"/>
    <mergeCell ref="A37:J37"/>
    <mergeCell ref="A48:J48"/>
    <mergeCell ref="A42:J42"/>
    <mergeCell ref="A13:J13"/>
    <mergeCell ref="A9:J9"/>
  </mergeCells>
  <hyperlinks>
    <hyperlink ref="A43:J43" r:id="rId1" display="Visit our website www.thomastonmills.com for more information and selling tools, including:"/>
    <hyperlink ref="A64" location="'TABLE OF CONTENTS'!A1" tooltip="TABLE OF CONTENTS" display="Back"/>
    <hyperlink ref="A44:J44" r:id="rId2" tooltip="Sell Sheets" display="   ◦ Descriptive Sell Sheets that you can send to your customers (PDF's) - Click Here"/>
    <hyperlink ref="A45:J45" r:id="rId3" tooltip="Photographs" display="   ◦ Photographs - Click Here"/>
    <hyperlink ref="A46:J46" r:id="rId4" tooltip="Care Instructions" display="   ◦ Suggested Care Instructions - Click Here"/>
    <hyperlink ref="A47:J47" r:id="rId5" tooltip="Linen Forum" display="   ◦ Linen Forum - Click Here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</hyperlinks>
  <pageMargins left="0.7" right="0.7" top="0.86" bottom="0.42" header="0.16" footer="0.3"/>
  <pageSetup scale="68" fitToHeight="0" orientation="portrait" r:id="rId6"/>
  <headerFooter>
    <oddHeader xml:space="preserve">&amp;C
</oddHeader>
  </headerFooter>
  <rowBreaks count="1" manualBreakCount="1">
    <brk id="48" max="9" man="1"/>
  </rowBreaks>
  <drawing r:id="rId7"/>
  <legacyDrawingHF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2E96"/>
  </sheetPr>
  <dimension ref="A1:S78"/>
  <sheetViews>
    <sheetView topLeftCell="A37" zoomScale="90" zoomScaleNormal="90" zoomScalePageLayoutView="80" workbookViewId="0">
      <selection activeCell="L54" sqref="L54"/>
    </sheetView>
  </sheetViews>
  <sheetFormatPr defaultColWidth="9.08984375" defaultRowHeight="14.5"/>
  <cols>
    <col min="1" max="1" width="14.6328125" customWidth="1"/>
    <col min="2" max="2" width="22.81640625" customWidth="1"/>
    <col min="3" max="3" width="10.7265625" customWidth="1"/>
    <col min="4" max="4" width="8.7265625" customWidth="1"/>
    <col min="5" max="5" width="9.08984375" customWidth="1"/>
    <col min="6" max="6" width="8.08984375" customWidth="1"/>
    <col min="7" max="7" width="17" customWidth="1"/>
    <col min="8" max="8" width="14.6328125" customWidth="1"/>
    <col min="9" max="9" width="14.36328125" customWidth="1"/>
    <col min="10" max="10" width="12.7265625" customWidth="1"/>
    <col min="11" max="11" width="11.08984375" customWidth="1"/>
    <col min="12" max="12" width="11.6328125" customWidth="1"/>
    <col min="13" max="13" width="9.6328125" customWidth="1"/>
  </cols>
  <sheetData>
    <row r="1" spans="1:15" ht="15.75" customHeight="1" thickTop="1">
      <c r="A1" s="1035" t="s">
        <v>128</v>
      </c>
      <c r="B1" s="1036"/>
      <c r="C1" s="1036"/>
      <c r="D1" s="1036"/>
      <c r="E1" s="1036"/>
      <c r="F1" s="1036"/>
      <c r="G1" s="1036"/>
      <c r="H1" s="1036"/>
      <c r="I1" s="1036"/>
      <c r="J1" s="1037"/>
      <c r="K1" s="16"/>
      <c r="L1" s="221" t="s">
        <v>679</v>
      </c>
      <c r="M1" s="16"/>
      <c r="N1" s="16"/>
      <c r="O1" s="240"/>
    </row>
    <row r="2" spans="1:15" ht="25" customHeight="1">
      <c r="A2" s="1038"/>
      <c r="B2" s="982"/>
      <c r="C2" s="982"/>
      <c r="D2" s="982"/>
      <c r="E2" s="982"/>
      <c r="F2" s="982"/>
      <c r="G2" s="982"/>
      <c r="H2" s="982"/>
      <c r="I2" s="982"/>
      <c r="J2" s="1039"/>
      <c r="K2" s="16"/>
      <c r="L2" s="616" t="s">
        <v>858</v>
      </c>
      <c r="M2" s="16"/>
      <c r="N2" s="16"/>
      <c r="O2" s="250"/>
    </row>
    <row r="3" spans="1:15" ht="15.75" customHeight="1">
      <c r="A3" s="1038"/>
      <c r="B3" s="982"/>
      <c r="C3" s="982"/>
      <c r="D3" s="982"/>
      <c r="E3" s="982"/>
      <c r="F3" s="982"/>
      <c r="G3" s="982"/>
      <c r="H3" s="982"/>
      <c r="I3" s="982"/>
      <c r="J3" s="1039"/>
      <c r="K3" s="16"/>
      <c r="L3" s="222" t="s">
        <v>661</v>
      </c>
      <c r="M3" s="16"/>
      <c r="N3" s="16"/>
      <c r="O3" s="250"/>
    </row>
    <row r="4" spans="1:15" ht="15.75" customHeight="1">
      <c r="A4" s="1038"/>
      <c r="B4" s="982"/>
      <c r="C4" s="982"/>
      <c r="D4" s="982"/>
      <c r="E4" s="982"/>
      <c r="F4" s="982"/>
      <c r="G4" s="982"/>
      <c r="H4" s="982"/>
      <c r="I4" s="982"/>
      <c r="J4" s="1039"/>
      <c r="K4" s="16"/>
      <c r="L4" s="223" t="s">
        <v>662</v>
      </c>
      <c r="M4" s="16"/>
      <c r="N4" s="16"/>
      <c r="O4" s="250"/>
    </row>
    <row r="5" spans="1:15" ht="15.75" customHeight="1">
      <c r="A5" s="1038"/>
      <c r="B5" s="982"/>
      <c r="C5" s="982"/>
      <c r="D5" s="982"/>
      <c r="E5" s="982"/>
      <c r="F5" s="982"/>
      <c r="G5" s="982"/>
      <c r="H5" s="982"/>
      <c r="I5" s="982"/>
      <c r="J5" s="1039"/>
      <c r="K5" s="16"/>
      <c r="L5" s="224" t="s">
        <v>663</v>
      </c>
      <c r="M5" s="16"/>
      <c r="N5" s="16"/>
      <c r="O5" s="250"/>
    </row>
    <row r="6" spans="1:15" ht="15.75" customHeight="1">
      <c r="A6" s="1038"/>
      <c r="B6" s="982"/>
      <c r="C6" s="982"/>
      <c r="D6" s="982"/>
      <c r="E6" s="982"/>
      <c r="F6" s="982"/>
      <c r="G6" s="982"/>
      <c r="H6" s="982"/>
      <c r="I6" s="982"/>
      <c r="J6" s="1039"/>
      <c r="K6" s="16"/>
      <c r="L6" s="225" t="s">
        <v>664</v>
      </c>
      <c r="M6" s="16"/>
      <c r="N6" s="16"/>
      <c r="O6" s="250"/>
    </row>
    <row r="7" spans="1:15" ht="15.75" customHeight="1">
      <c r="A7" s="1038"/>
      <c r="B7" s="982"/>
      <c r="C7" s="982"/>
      <c r="D7" s="982"/>
      <c r="E7" s="982"/>
      <c r="F7" s="982"/>
      <c r="G7" s="982"/>
      <c r="H7" s="982"/>
      <c r="I7" s="982"/>
      <c r="J7" s="1039"/>
      <c r="K7" s="16"/>
      <c r="L7" s="226" t="s">
        <v>665</v>
      </c>
      <c r="M7" s="16"/>
      <c r="N7" s="16"/>
      <c r="O7" s="250"/>
    </row>
    <row r="8" spans="1:15" ht="15.75" customHeight="1">
      <c r="A8" s="1038"/>
      <c r="B8" s="982"/>
      <c r="C8" s="982"/>
      <c r="D8" s="982"/>
      <c r="E8" s="982"/>
      <c r="F8" s="982"/>
      <c r="G8" s="982"/>
      <c r="H8" s="982"/>
      <c r="I8" s="982"/>
      <c r="J8" s="1039"/>
      <c r="K8" s="16"/>
      <c r="L8" s="227" t="s">
        <v>666</v>
      </c>
      <c r="M8" s="16"/>
      <c r="N8" s="16"/>
      <c r="O8" s="250"/>
    </row>
    <row r="9" spans="1:15" ht="15.75" customHeight="1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1040"/>
      <c r="K9" s="239"/>
      <c r="L9" s="228" t="s">
        <v>667</v>
      </c>
      <c r="M9" s="16"/>
      <c r="N9" s="16"/>
      <c r="O9" s="250"/>
    </row>
    <row r="10" spans="1:15" ht="15.75" customHeight="1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1040"/>
      <c r="K10" s="239"/>
      <c r="L10" s="229" t="s">
        <v>668</v>
      </c>
      <c r="M10" s="16"/>
      <c r="N10" s="16"/>
      <c r="O10" s="250"/>
    </row>
    <row r="11" spans="1:15" ht="15.75" customHeight="1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1040"/>
      <c r="K11" s="239"/>
      <c r="L11" s="230" t="s">
        <v>669</v>
      </c>
      <c r="M11" s="16"/>
      <c r="N11" s="16"/>
      <c r="O11" s="250"/>
    </row>
    <row r="12" spans="1:15" ht="15.75" customHeight="1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1040"/>
      <c r="K12" s="239"/>
      <c r="L12" s="231" t="s">
        <v>670</v>
      </c>
      <c r="M12" s="16"/>
      <c r="N12" s="16"/>
      <c r="O12" s="250"/>
    </row>
    <row r="13" spans="1:15" ht="15.75" customHeight="1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1104"/>
      <c r="K13" s="239"/>
      <c r="L13" s="232" t="s">
        <v>671</v>
      </c>
      <c r="M13" s="16"/>
      <c r="N13" s="16"/>
      <c r="O13" s="250"/>
    </row>
    <row r="14" spans="1:15" ht="18" customHeight="1" thickBot="1">
      <c r="A14" s="1050" t="s">
        <v>545</v>
      </c>
      <c r="B14" s="1052"/>
      <c r="C14" s="1095" t="str">
        <f>+'Summary List'!B2</f>
        <v>Hotels for Humanity</v>
      </c>
      <c r="D14" s="1095"/>
      <c r="E14" s="1096"/>
      <c r="F14" s="1050" t="s">
        <v>546</v>
      </c>
      <c r="G14" s="1051"/>
      <c r="H14" s="1052"/>
      <c r="I14" s="1053" t="str">
        <f>+'Summary List'!E2</f>
        <v>October 15, 2023</v>
      </c>
      <c r="J14" s="1105"/>
      <c r="K14" s="239"/>
      <c r="L14" s="233" t="s">
        <v>672</v>
      </c>
      <c r="M14" s="16"/>
      <c r="N14" s="16"/>
      <c r="O14" s="250"/>
    </row>
    <row r="15" spans="1:15" ht="24.75" customHeight="1">
      <c r="A15" s="1044" t="s">
        <v>634</v>
      </c>
      <c r="B15" s="1045"/>
      <c r="C15" s="1045"/>
      <c r="D15" s="1045"/>
      <c r="E15" s="1045"/>
      <c r="F15" s="1045"/>
      <c r="G15" s="1045"/>
      <c r="H15" s="1045"/>
      <c r="I15" s="1045"/>
      <c r="J15" s="1046"/>
      <c r="K15" s="16"/>
      <c r="L15" s="234" t="s">
        <v>673</v>
      </c>
      <c r="M15" s="16"/>
      <c r="N15" s="16"/>
      <c r="O15" s="250"/>
    </row>
    <row r="16" spans="1:15" ht="19.5" customHeight="1">
      <c r="A16" s="1047"/>
      <c r="B16" s="1048"/>
      <c r="C16" s="1048"/>
      <c r="D16" s="1048"/>
      <c r="E16" s="1048"/>
      <c r="F16" s="1048"/>
      <c r="G16" s="1048"/>
      <c r="H16" s="1048"/>
      <c r="I16" s="1048"/>
      <c r="J16" s="1049"/>
      <c r="K16" s="16"/>
      <c r="L16" s="235" t="s">
        <v>674</v>
      </c>
      <c r="M16" s="16"/>
      <c r="N16" s="16"/>
      <c r="O16" s="250"/>
    </row>
    <row r="17" spans="1:19" ht="20.149999999999999" customHeight="1">
      <c r="A17" s="1148"/>
      <c r="B17" s="1149"/>
      <c r="C17" s="1149"/>
      <c r="D17" s="1149"/>
      <c r="E17" s="1149"/>
      <c r="F17" s="1149"/>
      <c r="G17" s="1149"/>
      <c r="H17" s="1149"/>
      <c r="I17" s="1149"/>
      <c r="J17" s="1150"/>
      <c r="K17" s="16"/>
      <c r="L17" s="236" t="s">
        <v>675</v>
      </c>
      <c r="M17" s="16"/>
      <c r="N17" s="16"/>
      <c r="O17" s="250"/>
    </row>
    <row r="18" spans="1:19" ht="20.149999999999999" customHeight="1">
      <c r="A18" s="1148"/>
      <c r="B18" s="1149"/>
      <c r="C18" s="1149"/>
      <c r="D18" s="1149"/>
      <c r="E18" s="1149"/>
      <c r="F18" s="1149"/>
      <c r="G18" s="1149"/>
      <c r="H18" s="1149"/>
      <c r="I18" s="1149"/>
      <c r="J18" s="1150"/>
      <c r="K18" s="16"/>
      <c r="L18" s="237" t="s">
        <v>624</v>
      </c>
      <c r="M18" s="16"/>
      <c r="N18" s="16"/>
      <c r="O18" s="250"/>
    </row>
    <row r="19" spans="1:19" ht="20.149999999999999" customHeight="1" thickBot="1">
      <c r="A19" s="1148"/>
      <c r="B19" s="1149"/>
      <c r="C19" s="1149"/>
      <c r="D19" s="1149"/>
      <c r="E19" s="1149"/>
      <c r="F19" s="1149"/>
      <c r="G19" s="1149"/>
      <c r="H19" s="1149"/>
      <c r="I19" s="1149"/>
      <c r="J19" s="1150"/>
      <c r="K19" s="16"/>
      <c r="L19" s="459" t="s">
        <v>727</v>
      </c>
      <c r="M19" s="16"/>
      <c r="N19" s="16"/>
      <c r="O19" s="250"/>
    </row>
    <row r="20" spans="1:19" ht="20.149999999999999" customHeight="1" thickTop="1" thickBot="1">
      <c r="A20" s="1148"/>
      <c r="B20" s="1149"/>
      <c r="C20" s="1149"/>
      <c r="D20" s="1149"/>
      <c r="E20" s="1149"/>
      <c r="F20" s="1149"/>
      <c r="G20" s="1149"/>
      <c r="H20" s="1149"/>
      <c r="I20" s="1149"/>
      <c r="J20" s="1150"/>
      <c r="K20" s="16"/>
      <c r="L20" s="238" t="s">
        <v>632</v>
      </c>
      <c r="M20" s="16"/>
      <c r="N20" s="16"/>
      <c r="O20" s="250"/>
    </row>
    <row r="21" spans="1:19" ht="20.149999999999999" customHeight="1" thickTop="1">
      <c r="A21" s="1148"/>
      <c r="B21" s="1149"/>
      <c r="C21" s="1149"/>
      <c r="D21" s="1149"/>
      <c r="E21" s="1149"/>
      <c r="F21" s="1149"/>
      <c r="G21" s="1149"/>
      <c r="H21" s="1149"/>
      <c r="I21" s="1149"/>
      <c r="J21" s="1150"/>
      <c r="K21" s="16"/>
      <c r="L21" s="189"/>
      <c r="M21" s="16"/>
      <c r="N21" s="16"/>
      <c r="O21" s="250"/>
    </row>
    <row r="22" spans="1:19" ht="25" customHeight="1" thickBot="1">
      <c r="A22" s="1136" t="s">
        <v>243</v>
      </c>
      <c r="B22" s="1137"/>
      <c r="C22" s="1137"/>
      <c r="D22" s="1137"/>
      <c r="E22" s="1137"/>
      <c r="F22" s="1137"/>
      <c r="G22" s="1137"/>
      <c r="H22" s="1137"/>
      <c r="I22" s="1137"/>
      <c r="J22" s="1138"/>
      <c r="K22" s="16"/>
      <c r="L22" s="16"/>
      <c r="M22" s="16"/>
      <c r="N22" s="16"/>
      <c r="O22" s="250"/>
    </row>
    <row r="23" spans="1:19" ht="25.5" thickBot="1">
      <c r="A23" s="1179" t="s">
        <v>684</v>
      </c>
      <c r="B23" s="1180"/>
      <c r="C23" s="1180"/>
      <c r="D23" s="1180"/>
      <c r="E23" s="1180"/>
      <c r="F23" s="1180"/>
      <c r="G23" s="1180"/>
      <c r="H23" s="1180"/>
      <c r="I23" s="1180"/>
      <c r="J23" s="1181"/>
      <c r="K23" s="16"/>
      <c r="L23" s="16"/>
      <c r="M23" s="16"/>
      <c r="N23" s="16"/>
      <c r="O23" s="250"/>
    </row>
    <row r="24" spans="1:19" ht="19" thickBot="1">
      <c r="A24" s="969" t="s">
        <v>42</v>
      </c>
      <c r="B24" s="970"/>
      <c r="C24" s="970"/>
      <c r="D24" s="970"/>
      <c r="E24" s="970"/>
      <c r="F24" s="971"/>
      <c r="G24" s="969" t="s">
        <v>41</v>
      </c>
      <c r="H24" s="1055"/>
      <c r="I24" s="1100"/>
      <c r="J24" s="140" t="s">
        <v>115</v>
      </c>
      <c r="K24" s="16"/>
      <c r="L24" s="16"/>
      <c r="M24" s="190"/>
      <c r="N24" s="190"/>
      <c r="O24" s="324"/>
      <c r="P24" s="87"/>
      <c r="Q24" s="87"/>
      <c r="R24" s="87"/>
      <c r="S24" s="87"/>
    </row>
    <row r="25" spans="1:19" ht="18" thickBot="1">
      <c r="A25" s="1056" t="s">
        <v>53</v>
      </c>
      <c r="B25" s="959"/>
      <c r="C25" s="959"/>
      <c r="D25" s="959"/>
      <c r="E25" s="959"/>
      <c r="F25" s="959"/>
      <c r="G25" s="959"/>
      <c r="H25" s="959"/>
      <c r="I25" s="959"/>
      <c r="J25" s="1057"/>
      <c r="K25" s="16"/>
      <c r="L25" s="16"/>
      <c r="M25" s="190"/>
      <c r="N25" s="190"/>
      <c r="O25" s="324"/>
      <c r="P25" s="87"/>
      <c r="Q25" s="87"/>
      <c r="R25" s="87"/>
      <c r="S25" s="87"/>
    </row>
    <row r="26" spans="1:19" ht="18" thickBot="1">
      <c r="A26" s="89" t="s">
        <v>1</v>
      </c>
      <c r="B26" s="89" t="s">
        <v>0</v>
      </c>
      <c r="C26" s="40" t="s">
        <v>48</v>
      </c>
      <c r="D26" s="42" t="s">
        <v>57</v>
      </c>
      <c r="E26" s="89" t="s">
        <v>16</v>
      </c>
      <c r="F26" s="40" t="s">
        <v>15</v>
      </c>
      <c r="G26" s="45" t="s">
        <v>17</v>
      </c>
      <c r="H26" s="43" t="s">
        <v>18</v>
      </c>
      <c r="I26" s="44" t="s">
        <v>31</v>
      </c>
      <c r="J26" s="46" t="s">
        <v>116</v>
      </c>
      <c r="K26" s="16"/>
      <c r="N26" s="190"/>
      <c r="O26" s="324"/>
      <c r="P26" s="87"/>
      <c r="Q26" s="87"/>
      <c r="R26" s="87"/>
      <c r="S26" s="87"/>
    </row>
    <row r="27" spans="1:19" ht="15" customHeight="1">
      <c r="A27" s="165" t="s">
        <v>306</v>
      </c>
      <c r="B27" s="56" t="s">
        <v>54</v>
      </c>
      <c r="C27" s="56" t="s">
        <v>86</v>
      </c>
      <c r="D27" s="353" t="s">
        <v>12</v>
      </c>
      <c r="E27" s="463">
        <f>+VLOOKUP(A27,'Summary List'!B:F,5,FALSE)</f>
        <v>39.6</v>
      </c>
      <c r="F27" s="92">
        <v>6</v>
      </c>
      <c r="G27" s="201" t="s">
        <v>112</v>
      </c>
      <c r="H27" s="94" t="s">
        <v>453</v>
      </c>
      <c r="I27" s="354">
        <f>(11*9.5*17)/1728</f>
        <v>1.0280671296296295</v>
      </c>
      <c r="J27" s="355" t="s">
        <v>117</v>
      </c>
      <c r="K27" s="758">
        <f>E27*6</f>
        <v>237.60000000000002</v>
      </c>
      <c r="L27" s="758">
        <f>K27*1.38</f>
        <v>327.88800000000003</v>
      </c>
      <c r="M27" s="674">
        <v>258.48</v>
      </c>
      <c r="N27" s="674">
        <v>361.87</v>
      </c>
      <c r="O27" s="324"/>
      <c r="P27" s="87"/>
      <c r="Q27" s="87"/>
      <c r="R27" s="87"/>
      <c r="S27" s="87"/>
    </row>
    <row r="28" spans="1:19" ht="15" customHeight="1">
      <c r="A28" s="155" t="s">
        <v>307</v>
      </c>
      <c r="B28" s="4" t="s">
        <v>55</v>
      </c>
      <c r="C28" s="4" t="s">
        <v>87</v>
      </c>
      <c r="D28" s="342" t="s">
        <v>12</v>
      </c>
      <c r="E28" s="463">
        <f>+VLOOKUP(A28,'Summary List'!B:F,5,FALSE)</f>
        <v>46.8</v>
      </c>
      <c r="F28" s="96">
        <v>6</v>
      </c>
      <c r="G28" s="205" t="s">
        <v>112</v>
      </c>
      <c r="H28" s="107" t="s">
        <v>477</v>
      </c>
      <c r="I28" s="219">
        <f>(11*9.5*17)/1728</f>
        <v>1.0280671296296295</v>
      </c>
      <c r="J28" s="157" t="s">
        <v>117</v>
      </c>
      <c r="K28" s="758">
        <f t="shared" ref="K28:K29" si="0">E28*6</f>
        <v>280.79999999999995</v>
      </c>
      <c r="L28" s="758">
        <f t="shared" ref="L28:L29" si="1">K28*1.38</f>
        <v>387.50399999999991</v>
      </c>
      <c r="M28" s="674">
        <v>305.27999999999997</v>
      </c>
      <c r="N28" s="674">
        <v>427.39</v>
      </c>
      <c r="O28" s="324"/>
      <c r="P28" s="87"/>
      <c r="Q28" s="87"/>
      <c r="R28" s="87"/>
      <c r="S28" s="87"/>
    </row>
    <row r="29" spans="1:19" ht="15" customHeight="1">
      <c r="A29" s="356" t="s">
        <v>308</v>
      </c>
      <c r="B29" s="4" t="s">
        <v>56</v>
      </c>
      <c r="C29" s="4" t="s">
        <v>88</v>
      </c>
      <c r="D29" s="342" t="s">
        <v>12</v>
      </c>
      <c r="E29" s="463">
        <f>+VLOOKUP(A29,'Summary List'!B:F,5,FALSE)</f>
        <v>50.16</v>
      </c>
      <c r="F29" s="96">
        <v>6</v>
      </c>
      <c r="G29" s="205" t="s">
        <v>113</v>
      </c>
      <c r="H29" s="98" t="s">
        <v>478</v>
      </c>
      <c r="I29" s="219">
        <f>(11*8.5*20)/1728</f>
        <v>1.0821759259259258</v>
      </c>
      <c r="J29" s="157" t="s">
        <v>117</v>
      </c>
      <c r="K29" s="758">
        <f t="shared" si="0"/>
        <v>300.95999999999998</v>
      </c>
      <c r="L29" s="758">
        <f t="shared" si="1"/>
        <v>415.32479999999993</v>
      </c>
      <c r="M29" s="674">
        <v>326.88</v>
      </c>
      <c r="N29" s="674">
        <v>457.63</v>
      </c>
      <c r="O29" s="250"/>
    </row>
    <row r="30" spans="1:19" ht="15" thickBot="1">
      <c r="A30" s="147"/>
      <c r="B30" s="52"/>
      <c r="C30" s="52"/>
      <c r="D30" s="54"/>
      <c r="E30" s="74"/>
      <c r="F30" s="52"/>
      <c r="G30" s="75"/>
      <c r="H30" s="53"/>
      <c r="I30" s="76"/>
      <c r="J30" s="146"/>
      <c r="K30" s="16"/>
      <c r="L30" s="16"/>
      <c r="M30" s="16"/>
      <c r="N30" s="16"/>
      <c r="O30" s="250"/>
    </row>
    <row r="31" spans="1:19" ht="18" thickBot="1">
      <c r="A31" s="1056" t="s">
        <v>59</v>
      </c>
      <c r="B31" s="959"/>
      <c r="C31" s="959"/>
      <c r="D31" s="959"/>
      <c r="E31" s="959"/>
      <c r="F31" s="959"/>
      <c r="G31" s="959"/>
      <c r="H31" s="959"/>
      <c r="I31" s="959"/>
      <c r="J31" s="1057"/>
      <c r="K31" s="16"/>
      <c r="L31" s="16"/>
      <c r="M31" s="16"/>
      <c r="N31" s="16"/>
      <c r="O31" s="250"/>
    </row>
    <row r="32" spans="1:19" ht="15" thickBot="1">
      <c r="A32" s="89" t="s">
        <v>1</v>
      </c>
      <c r="B32" s="40" t="s">
        <v>0</v>
      </c>
      <c r="C32" s="40" t="s">
        <v>48</v>
      </c>
      <c r="D32" s="40" t="s">
        <v>57</v>
      </c>
      <c r="E32" s="40" t="s">
        <v>16</v>
      </c>
      <c r="F32" s="90" t="s">
        <v>15</v>
      </c>
      <c r="G32" s="45" t="s">
        <v>17</v>
      </c>
      <c r="H32" s="44" t="s">
        <v>18</v>
      </c>
      <c r="I32" s="44" t="s">
        <v>31</v>
      </c>
      <c r="J32" s="46" t="s">
        <v>116</v>
      </c>
      <c r="K32" s="16"/>
      <c r="L32" s="16"/>
      <c r="M32" s="16"/>
      <c r="N32" s="16"/>
      <c r="O32" s="250"/>
    </row>
    <row r="33" spans="1:15">
      <c r="A33" s="352" t="s">
        <v>309</v>
      </c>
      <c r="B33" s="5" t="s">
        <v>63</v>
      </c>
      <c r="C33" s="346" t="s">
        <v>283</v>
      </c>
      <c r="D33" s="56" t="s">
        <v>268</v>
      </c>
      <c r="E33" s="463">
        <f>+VLOOKUP(A33,'Summary List'!B:F,5,FALSE)</f>
        <v>248.52</v>
      </c>
      <c r="F33" s="92">
        <v>2</v>
      </c>
      <c r="G33" s="93" t="s">
        <v>125</v>
      </c>
      <c r="H33" s="94" t="s">
        <v>480</v>
      </c>
      <c r="I33" s="354">
        <f>(18.5*16*14.5)/1728</f>
        <v>2.4837962962962963</v>
      </c>
      <c r="J33" s="355" t="s">
        <v>121</v>
      </c>
      <c r="K33" s="758">
        <f>E33*2</f>
        <v>497.04</v>
      </c>
      <c r="L33" s="758">
        <f>K33*1.38</f>
        <v>685.91520000000003</v>
      </c>
      <c r="M33" s="674">
        <v>540.24</v>
      </c>
      <c r="N33" s="674">
        <v>756.34</v>
      </c>
      <c r="O33" s="250"/>
    </row>
    <row r="34" spans="1:15">
      <c r="A34" s="155" t="s">
        <v>310</v>
      </c>
      <c r="B34" s="5" t="s">
        <v>55</v>
      </c>
      <c r="C34" s="4" t="s">
        <v>284</v>
      </c>
      <c r="D34" s="4" t="s">
        <v>268</v>
      </c>
      <c r="E34" s="463">
        <f>+VLOOKUP(A34,'Summary List'!B:F,5,FALSE)</f>
        <v>279.60000000000002</v>
      </c>
      <c r="F34" s="96">
        <v>2</v>
      </c>
      <c r="G34" s="97" t="s">
        <v>34</v>
      </c>
      <c r="H34" s="94" t="s">
        <v>481</v>
      </c>
      <c r="I34" s="219">
        <f>(18.5*16*15.5)/1728</f>
        <v>2.6550925925925926</v>
      </c>
      <c r="J34" s="157" t="s">
        <v>121</v>
      </c>
      <c r="K34" s="758">
        <f t="shared" ref="K34:K35" si="2">E34*2</f>
        <v>559.20000000000005</v>
      </c>
      <c r="L34" s="758">
        <f t="shared" ref="L34:L35" si="3">K34*1.38</f>
        <v>771.69600000000003</v>
      </c>
      <c r="M34" s="674">
        <v>607.91999999999996</v>
      </c>
      <c r="N34" s="674">
        <v>851.09</v>
      </c>
      <c r="O34" s="250"/>
    </row>
    <row r="35" spans="1:15">
      <c r="A35" s="155" t="s">
        <v>729</v>
      </c>
      <c r="B35" s="5" t="s">
        <v>56</v>
      </c>
      <c r="C35" s="4" t="s">
        <v>302</v>
      </c>
      <c r="D35" s="4" t="s">
        <v>268</v>
      </c>
      <c r="E35" s="463">
        <f>+VLOOKUP(A35,'Summary List'!B:F,5,FALSE)</f>
        <v>316.2</v>
      </c>
      <c r="F35" s="96">
        <v>2</v>
      </c>
      <c r="G35" s="97" t="s">
        <v>126</v>
      </c>
      <c r="H35" s="98" t="s">
        <v>482</v>
      </c>
      <c r="I35" s="219">
        <f>(18.5*16*18)/1728</f>
        <v>3.0833333333333335</v>
      </c>
      <c r="J35" s="156" t="s">
        <v>121</v>
      </c>
      <c r="K35" s="758">
        <f t="shared" si="2"/>
        <v>632.4</v>
      </c>
      <c r="L35" s="758">
        <f t="shared" si="3"/>
        <v>872.71199999999988</v>
      </c>
      <c r="M35" s="674">
        <v>681.02</v>
      </c>
      <c r="N35" s="674">
        <v>962.3</v>
      </c>
      <c r="O35" s="250"/>
    </row>
    <row r="36" spans="1:15" ht="15" thickBot="1">
      <c r="A36" s="130"/>
      <c r="B36" s="51"/>
      <c r="C36" s="51"/>
      <c r="D36" s="51"/>
      <c r="E36" s="72"/>
      <c r="F36" s="51"/>
      <c r="G36" s="149"/>
      <c r="H36" s="149"/>
      <c r="I36" s="73"/>
      <c r="J36" s="117"/>
      <c r="K36" s="16"/>
      <c r="L36" s="16"/>
      <c r="M36" s="16"/>
      <c r="N36" s="16"/>
      <c r="O36" s="250"/>
    </row>
    <row r="37" spans="1:15" ht="18" thickBot="1">
      <c r="A37" s="1056" t="s">
        <v>218</v>
      </c>
      <c r="B37" s="959"/>
      <c r="C37" s="959"/>
      <c r="D37" s="959"/>
      <c r="E37" s="959"/>
      <c r="F37" s="959"/>
      <c r="G37" s="959"/>
      <c r="H37" s="959"/>
      <c r="I37" s="959"/>
      <c r="J37" s="1057"/>
      <c r="K37" s="16"/>
      <c r="L37" s="16"/>
      <c r="M37" s="16"/>
      <c r="N37" s="16"/>
      <c r="O37" s="250"/>
    </row>
    <row r="38" spans="1:15" ht="15" thickBot="1">
      <c r="A38" s="89" t="s">
        <v>1</v>
      </c>
      <c r="B38" s="40" t="s">
        <v>0</v>
      </c>
      <c r="C38" s="40" t="s">
        <v>48</v>
      </c>
      <c r="D38" s="42" t="s">
        <v>81</v>
      </c>
      <c r="E38" s="40" t="s">
        <v>16</v>
      </c>
      <c r="F38" s="40" t="s">
        <v>15</v>
      </c>
      <c r="G38" s="45" t="s">
        <v>17</v>
      </c>
      <c r="H38" s="44" t="s">
        <v>18</v>
      </c>
      <c r="I38" s="44" t="s">
        <v>31</v>
      </c>
      <c r="J38" s="46" t="s">
        <v>116</v>
      </c>
      <c r="K38" s="16"/>
      <c r="L38" s="16"/>
      <c r="M38" s="16"/>
      <c r="N38" s="16"/>
      <c r="O38" s="250"/>
    </row>
    <row r="39" spans="1:15">
      <c r="A39" s="165" t="s">
        <v>311</v>
      </c>
      <c r="B39" s="56" t="s">
        <v>64</v>
      </c>
      <c r="C39" s="56" t="s">
        <v>108</v>
      </c>
      <c r="D39" s="56" t="s">
        <v>84</v>
      </c>
      <c r="E39" s="463">
        <f>+VLOOKUP(A39,'Summary List'!B:F,5,FALSE)</f>
        <v>233.88</v>
      </c>
      <c r="F39" s="92">
        <v>2</v>
      </c>
      <c r="G39" s="357" t="s">
        <v>125</v>
      </c>
      <c r="H39" s="93" t="s">
        <v>461</v>
      </c>
      <c r="I39" s="354">
        <f>(18.5*16*14.5)/1728</f>
        <v>2.4837962962962963</v>
      </c>
      <c r="J39" s="355" t="s">
        <v>121</v>
      </c>
      <c r="K39" s="758">
        <f>E39*2</f>
        <v>467.76</v>
      </c>
      <c r="L39" s="758">
        <f>K39*1.38</f>
        <v>645.50879999999995</v>
      </c>
      <c r="M39" s="674">
        <v>508.32</v>
      </c>
      <c r="N39" s="674">
        <v>711.65</v>
      </c>
      <c r="O39" s="250"/>
    </row>
    <row r="40" spans="1:15">
      <c r="A40" s="347" t="s">
        <v>312</v>
      </c>
      <c r="B40" s="4" t="s">
        <v>55</v>
      </c>
      <c r="C40" s="4" t="s">
        <v>109</v>
      </c>
      <c r="D40" s="4" t="s">
        <v>84</v>
      </c>
      <c r="E40" s="463">
        <f>+VLOOKUP(A40,'Summary List'!B:F,5,FALSE)</f>
        <v>262.08</v>
      </c>
      <c r="F40" s="96">
        <v>2</v>
      </c>
      <c r="G40" s="210" t="s">
        <v>34</v>
      </c>
      <c r="H40" s="97" t="s">
        <v>479</v>
      </c>
      <c r="I40" s="343">
        <f>(18.5*16*15.5)/1728</f>
        <v>2.6550925925925926</v>
      </c>
      <c r="J40" s="157" t="s">
        <v>121</v>
      </c>
      <c r="K40" s="758">
        <f t="shared" ref="K40:K41" si="4">E40*2</f>
        <v>524.16</v>
      </c>
      <c r="L40" s="758">
        <f t="shared" ref="L40:L41" si="5">K40*1.38</f>
        <v>723.34079999999994</v>
      </c>
      <c r="M40" s="674">
        <v>569.76</v>
      </c>
      <c r="N40" s="674">
        <v>797.66</v>
      </c>
      <c r="O40" s="250"/>
    </row>
    <row r="41" spans="1:15">
      <c r="A41" s="155" t="s">
        <v>313</v>
      </c>
      <c r="B41" s="4" t="s">
        <v>56</v>
      </c>
      <c r="C41" s="4" t="s">
        <v>110</v>
      </c>
      <c r="D41" s="4" t="s">
        <v>84</v>
      </c>
      <c r="E41" s="463">
        <f>+VLOOKUP(A41,'Summary List'!B:F,5,FALSE)</f>
        <v>287.88</v>
      </c>
      <c r="F41" s="96">
        <v>2</v>
      </c>
      <c r="G41" s="97" t="s">
        <v>126</v>
      </c>
      <c r="H41" s="98" t="s">
        <v>466</v>
      </c>
      <c r="I41" s="343">
        <f>(18.5*16*18)/1728</f>
        <v>3.0833333333333335</v>
      </c>
      <c r="J41" s="157" t="s">
        <v>121</v>
      </c>
      <c r="K41" s="758">
        <f t="shared" si="4"/>
        <v>575.76</v>
      </c>
      <c r="L41" s="758">
        <f t="shared" si="5"/>
        <v>794.54879999999991</v>
      </c>
      <c r="M41" s="674">
        <v>625.91999999999996</v>
      </c>
      <c r="N41" s="674">
        <v>876.29</v>
      </c>
      <c r="O41" s="250"/>
    </row>
    <row r="42" spans="1:15" ht="15" thickBot="1">
      <c r="A42" s="130"/>
      <c r="B42" s="51"/>
      <c r="C42" s="51"/>
      <c r="D42" s="51"/>
      <c r="E42" s="72"/>
      <c r="F42" s="51"/>
      <c r="G42" s="149"/>
      <c r="H42" s="149"/>
      <c r="I42" s="73"/>
      <c r="J42" s="117"/>
      <c r="K42" s="16"/>
      <c r="L42" s="16"/>
      <c r="M42" s="16"/>
      <c r="N42" s="16"/>
      <c r="O42" s="250"/>
    </row>
    <row r="43" spans="1:15" ht="18" thickBot="1">
      <c r="A43" s="1056" t="s">
        <v>314</v>
      </c>
      <c r="B43" s="959"/>
      <c r="C43" s="959"/>
      <c r="D43" s="959"/>
      <c r="E43" s="959"/>
      <c r="F43" s="959"/>
      <c r="G43" s="959"/>
      <c r="H43" s="959"/>
      <c r="I43" s="959"/>
      <c r="J43" s="1057"/>
      <c r="K43" s="16"/>
      <c r="L43" s="16"/>
      <c r="M43" s="16"/>
      <c r="N43" s="16"/>
      <c r="O43" s="250"/>
    </row>
    <row r="44" spans="1:15" ht="15" thickBot="1">
      <c r="A44" s="133" t="s">
        <v>1</v>
      </c>
      <c r="B44" s="22" t="s">
        <v>0</v>
      </c>
      <c r="C44" s="39" t="s">
        <v>48</v>
      </c>
      <c r="D44" s="1130" t="s">
        <v>340</v>
      </c>
      <c r="E44" s="1131"/>
      <c r="F44" s="40" t="s">
        <v>626</v>
      </c>
      <c r="G44" s="45" t="s">
        <v>17</v>
      </c>
      <c r="H44" s="44" t="s">
        <v>18</v>
      </c>
      <c r="I44" s="44" t="s">
        <v>31</v>
      </c>
      <c r="J44" s="46" t="s">
        <v>625</v>
      </c>
      <c r="K44" s="16"/>
      <c r="L44" s="16"/>
      <c r="M44" s="16"/>
      <c r="N44" s="16"/>
      <c r="O44" s="250"/>
    </row>
    <row r="45" spans="1:15">
      <c r="A45" s="352" t="s">
        <v>315</v>
      </c>
      <c r="B45" s="388" t="s">
        <v>60</v>
      </c>
      <c r="C45" s="346" t="s">
        <v>320</v>
      </c>
      <c r="D45" s="1125">
        <f>+VLOOKUP(A45,'Summary List'!B:F,5,FALSE)</f>
        <v>39.119999999999997</v>
      </c>
      <c r="E45" s="1126">
        <v>0</v>
      </c>
      <c r="F45" s="389">
        <v>12</v>
      </c>
      <c r="G45" s="357" t="s">
        <v>291</v>
      </c>
      <c r="H45" s="107" t="s">
        <v>483</v>
      </c>
      <c r="I45" s="390">
        <f>(18.5*16*12.25)/1728</f>
        <v>2.0983796296296298</v>
      </c>
      <c r="J45" s="345" t="s">
        <v>328</v>
      </c>
      <c r="K45" s="758">
        <f>D45*12</f>
        <v>469.43999999999994</v>
      </c>
      <c r="L45" s="758">
        <f>K45*1.38</f>
        <v>647.82719999999983</v>
      </c>
      <c r="M45" s="674">
        <v>509.76</v>
      </c>
      <c r="N45" s="674">
        <v>713.66</v>
      </c>
      <c r="O45" s="250"/>
    </row>
    <row r="46" spans="1:15">
      <c r="A46" s="155" t="s">
        <v>316</v>
      </c>
      <c r="B46" s="368" t="s">
        <v>63</v>
      </c>
      <c r="C46" s="8" t="s">
        <v>321</v>
      </c>
      <c r="D46" s="1134">
        <f>+VLOOKUP(A46,'Summary List'!B:F,5,FALSE)</f>
        <v>41.52</v>
      </c>
      <c r="E46" s="1135">
        <v>0</v>
      </c>
      <c r="F46" s="369">
        <v>12</v>
      </c>
      <c r="G46" s="97" t="s">
        <v>291</v>
      </c>
      <c r="H46" s="334" t="s">
        <v>484</v>
      </c>
      <c r="I46" s="219">
        <f>(18.5*16*12.25)/1728</f>
        <v>2.0983796296296298</v>
      </c>
      <c r="J46" s="157" t="s">
        <v>328</v>
      </c>
      <c r="K46" s="758">
        <f t="shared" ref="K46:K48" si="6">D46*12</f>
        <v>498.24</v>
      </c>
      <c r="L46" s="758">
        <f t="shared" ref="L46:L48" si="7">K46*1.38</f>
        <v>687.57119999999998</v>
      </c>
      <c r="M46" s="674">
        <v>541.44000000000005</v>
      </c>
      <c r="N46" s="674">
        <v>758.02</v>
      </c>
      <c r="O46" s="250"/>
    </row>
    <row r="47" spans="1:15">
      <c r="A47" s="352" t="s">
        <v>317</v>
      </c>
      <c r="B47" s="368" t="s">
        <v>55</v>
      </c>
      <c r="C47" s="8" t="s">
        <v>322</v>
      </c>
      <c r="D47" s="1134">
        <f>+VLOOKUP(A47,'Summary List'!B:F,5,FALSE)</f>
        <v>46.8</v>
      </c>
      <c r="E47" s="1135">
        <v>0</v>
      </c>
      <c r="F47" s="369">
        <v>12</v>
      </c>
      <c r="G47" s="97" t="s">
        <v>125</v>
      </c>
      <c r="H47" s="334" t="s">
        <v>485</v>
      </c>
      <c r="I47" s="219">
        <f>(18.5*16*14.5)/1728</f>
        <v>2.4837962962962963</v>
      </c>
      <c r="J47" s="157" t="s">
        <v>329</v>
      </c>
      <c r="K47" s="758">
        <f t="shared" si="6"/>
        <v>561.59999999999991</v>
      </c>
      <c r="L47" s="758">
        <f t="shared" si="7"/>
        <v>775.00799999999981</v>
      </c>
      <c r="M47" s="674">
        <v>610.55999999999995</v>
      </c>
      <c r="N47" s="674">
        <v>854.78</v>
      </c>
      <c r="O47" s="250"/>
    </row>
    <row r="48" spans="1:15">
      <c r="A48" s="155" t="s">
        <v>318</v>
      </c>
      <c r="B48" s="367" t="s">
        <v>56</v>
      </c>
      <c r="C48" s="4" t="s">
        <v>323</v>
      </c>
      <c r="D48" s="1134">
        <f>+VLOOKUP(A48,'Summary List'!B:F,5,FALSE)</f>
        <v>49.2</v>
      </c>
      <c r="E48" s="1135">
        <v>0</v>
      </c>
      <c r="F48" s="96">
        <v>12</v>
      </c>
      <c r="G48" s="93" t="s">
        <v>331</v>
      </c>
      <c r="H48" s="391" t="s">
        <v>486</v>
      </c>
      <c r="I48" s="354">
        <f>(18.5*16*15.5)/1728</f>
        <v>2.6550925925925926</v>
      </c>
      <c r="J48" s="355" t="s">
        <v>329</v>
      </c>
      <c r="K48" s="758">
        <f t="shared" si="6"/>
        <v>590.40000000000009</v>
      </c>
      <c r="L48" s="758">
        <f t="shared" si="7"/>
        <v>814.75200000000007</v>
      </c>
      <c r="M48" s="674">
        <v>642.24</v>
      </c>
      <c r="N48" s="674">
        <v>899.14</v>
      </c>
      <c r="O48" s="250"/>
    </row>
    <row r="49" spans="1:15" ht="15" thickBot="1">
      <c r="A49" s="130"/>
      <c r="B49" s="51"/>
      <c r="C49" s="51"/>
      <c r="D49" s="51"/>
      <c r="E49" s="51"/>
      <c r="F49" s="51"/>
      <c r="G49" s="149"/>
      <c r="H49" s="149"/>
      <c r="I49" s="73"/>
      <c r="J49" s="117"/>
      <c r="K49" s="16"/>
      <c r="L49" s="16"/>
      <c r="M49" s="16"/>
      <c r="N49" s="16"/>
      <c r="O49" s="250"/>
    </row>
    <row r="50" spans="1:15" ht="18" thickBot="1">
      <c r="A50" s="1056" t="s">
        <v>319</v>
      </c>
      <c r="B50" s="959"/>
      <c r="C50" s="959"/>
      <c r="D50" s="959"/>
      <c r="E50" s="959"/>
      <c r="F50" s="959"/>
      <c r="G50" s="959"/>
      <c r="H50" s="959"/>
      <c r="I50" s="959"/>
      <c r="J50" s="1057"/>
      <c r="K50" s="16"/>
      <c r="L50" s="16"/>
      <c r="M50" s="16"/>
      <c r="N50" s="16"/>
      <c r="O50" s="250"/>
    </row>
    <row r="51" spans="1:15" ht="15" thickBot="1">
      <c r="A51" s="133" t="s">
        <v>1</v>
      </c>
      <c r="B51" s="22" t="s">
        <v>0</v>
      </c>
      <c r="C51" s="39" t="s">
        <v>48</v>
      </c>
      <c r="D51" s="1130" t="s">
        <v>340</v>
      </c>
      <c r="E51" s="1131"/>
      <c r="F51" s="40" t="s">
        <v>626</v>
      </c>
      <c r="G51" s="45" t="s">
        <v>17</v>
      </c>
      <c r="H51" s="44" t="s">
        <v>18</v>
      </c>
      <c r="I51" s="44" t="s">
        <v>31</v>
      </c>
      <c r="J51" s="46" t="s">
        <v>625</v>
      </c>
      <c r="K51" s="16"/>
      <c r="L51" s="16"/>
      <c r="M51" s="16"/>
      <c r="N51" s="16"/>
      <c r="O51" s="250"/>
    </row>
    <row r="52" spans="1:15">
      <c r="A52" s="165" t="s">
        <v>325</v>
      </c>
      <c r="B52" s="388" t="s">
        <v>54</v>
      </c>
      <c r="C52" s="56" t="s">
        <v>324</v>
      </c>
      <c r="D52" s="1177">
        <f>+VLOOKUP(A52,'Summary List'!B:F,5,FALSE)</f>
        <v>8.16</v>
      </c>
      <c r="E52" s="1178">
        <v>0</v>
      </c>
      <c r="F52" s="389">
        <v>24</v>
      </c>
      <c r="G52" s="93" t="s">
        <v>332</v>
      </c>
      <c r="H52" s="94" t="s">
        <v>487</v>
      </c>
      <c r="I52" s="95">
        <f>(13*10*9)/1728</f>
        <v>0.67708333333333337</v>
      </c>
      <c r="J52" s="355" t="s">
        <v>330</v>
      </c>
      <c r="K52" s="758">
        <f>D52*24</f>
        <v>195.84</v>
      </c>
      <c r="L52" s="758">
        <f>K52*1.38</f>
        <v>270.25919999999996</v>
      </c>
      <c r="M52" s="674">
        <v>213.12</v>
      </c>
      <c r="N52" s="674">
        <v>298.37</v>
      </c>
      <c r="O52" s="250"/>
    </row>
    <row r="53" spans="1:15">
      <c r="A53" s="352" t="s">
        <v>326</v>
      </c>
      <c r="B53" s="368" t="s">
        <v>55</v>
      </c>
      <c r="C53" s="4" t="s">
        <v>338</v>
      </c>
      <c r="D53" s="1134">
        <f>+VLOOKUP(A53,'Summary List'!B:F,5,FALSE)</f>
        <v>9.6</v>
      </c>
      <c r="E53" s="1135">
        <v>0</v>
      </c>
      <c r="F53" s="369">
        <v>24</v>
      </c>
      <c r="G53" s="357" t="s">
        <v>332</v>
      </c>
      <c r="H53" s="348" t="s">
        <v>488</v>
      </c>
      <c r="I53" s="392">
        <f>(13*10*9)/1728</f>
        <v>0.67708333333333337</v>
      </c>
      <c r="J53" s="345" t="s">
        <v>330</v>
      </c>
      <c r="K53" s="758">
        <f t="shared" ref="K53:K54" si="8">D53*24</f>
        <v>230.39999999999998</v>
      </c>
      <c r="L53" s="758">
        <f t="shared" ref="L53:L54" si="9">K53*1.38</f>
        <v>317.95199999999994</v>
      </c>
      <c r="M53" s="674">
        <v>250.56</v>
      </c>
      <c r="N53" s="674">
        <v>350.78</v>
      </c>
      <c r="O53" s="250"/>
    </row>
    <row r="54" spans="1:15">
      <c r="A54" s="155" t="s">
        <v>327</v>
      </c>
      <c r="B54" s="367" t="s">
        <v>56</v>
      </c>
      <c r="C54" s="4" t="s">
        <v>339</v>
      </c>
      <c r="D54" s="1134">
        <f>+VLOOKUP(A54,'Summary List'!B:F,5,FALSE)</f>
        <v>11.4</v>
      </c>
      <c r="E54" s="1135">
        <v>0</v>
      </c>
      <c r="F54" s="96">
        <v>24</v>
      </c>
      <c r="G54" s="97" t="s">
        <v>332</v>
      </c>
      <c r="H54" s="98" t="s">
        <v>489</v>
      </c>
      <c r="I54" s="99">
        <f>(13*10*9)/1728</f>
        <v>0.67708333333333337</v>
      </c>
      <c r="J54" s="157" t="s">
        <v>330</v>
      </c>
      <c r="K54" s="758">
        <f t="shared" si="8"/>
        <v>273.60000000000002</v>
      </c>
      <c r="L54" s="758">
        <f t="shared" si="9"/>
        <v>377.56799999999998</v>
      </c>
      <c r="M54" s="674">
        <v>296.64</v>
      </c>
      <c r="N54" s="674">
        <v>415.3</v>
      </c>
      <c r="O54" s="250"/>
    </row>
    <row r="55" spans="1:15" ht="17.5">
      <c r="A55" s="1058" t="s">
        <v>47</v>
      </c>
      <c r="B55" s="1059"/>
      <c r="C55" s="1059"/>
      <c r="D55" s="1059"/>
      <c r="E55" s="1059"/>
      <c r="F55" s="1059"/>
      <c r="G55" s="1059"/>
      <c r="H55" s="1059"/>
      <c r="I55" s="1059"/>
      <c r="J55" s="1060"/>
      <c r="K55" s="16"/>
      <c r="L55" s="16"/>
      <c r="M55" s="16"/>
      <c r="N55" s="16"/>
      <c r="O55" s="250"/>
    </row>
    <row r="56" spans="1:15" ht="21.5" thickBot="1">
      <c r="A56" s="1061" t="s">
        <v>627</v>
      </c>
      <c r="B56" s="1062"/>
      <c r="C56" s="1062"/>
      <c r="D56" s="1062"/>
      <c r="E56" s="1062"/>
      <c r="F56" s="1062"/>
      <c r="G56" s="1062"/>
      <c r="H56" s="1062"/>
      <c r="I56" s="1062"/>
      <c r="J56" s="1063"/>
      <c r="K56" s="16"/>
      <c r="L56" s="16"/>
      <c r="M56" s="16"/>
      <c r="N56" s="16"/>
      <c r="O56" s="250"/>
    </row>
    <row r="57" spans="1:15" ht="21">
      <c r="A57" s="1121" t="s">
        <v>733</v>
      </c>
      <c r="B57" s="962"/>
      <c r="C57" s="962"/>
      <c r="D57" s="962"/>
      <c r="E57" s="962"/>
      <c r="F57" s="962"/>
      <c r="G57" s="962"/>
      <c r="H57" s="962"/>
      <c r="I57" s="962"/>
      <c r="J57" s="1122"/>
      <c r="K57" s="16"/>
      <c r="L57" s="16"/>
      <c r="M57" s="16"/>
      <c r="N57" s="16"/>
      <c r="O57" s="250"/>
    </row>
    <row r="58" spans="1:15" ht="21">
      <c r="A58" s="1082" t="s">
        <v>734</v>
      </c>
      <c r="B58" s="950"/>
      <c r="C58" s="950"/>
      <c r="D58" s="950"/>
      <c r="E58" s="950"/>
      <c r="F58" s="950"/>
      <c r="G58" s="950"/>
      <c r="H58" s="950"/>
      <c r="I58" s="950"/>
      <c r="J58" s="1083"/>
      <c r="K58" s="16"/>
      <c r="L58" s="16"/>
      <c r="M58" s="16"/>
      <c r="N58" s="16"/>
      <c r="O58" s="250"/>
    </row>
    <row r="59" spans="1:15" ht="21">
      <c r="A59" s="1082" t="s">
        <v>735</v>
      </c>
      <c r="B59" s="950"/>
      <c r="C59" s="950"/>
      <c r="D59" s="950"/>
      <c r="E59" s="950"/>
      <c r="F59" s="950"/>
      <c r="G59" s="950"/>
      <c r="H59" s="950"/>
      <c r="I59" s="950"/>
      <c r="J59" s="1083"/>
      <c r="K59" s="16"/>
      <c r="L59" s="16"/>
      <c r="M59" s="16"/>
      <c r="N59" s="16"/>
      <c r="O59" s="250"/>
    </row>
    <row r="60" spans="1:15" ht="21">
      <c r="A60" s="1082" t="s">
        <v>736</v>
      </c>
      <c r="B60" s="950"/>
      <c r="C60" s="950"/>
      <c r="D60" s="950"/>
      <c r="E60" s="950"/>
      <c r="F60" s="950"/>
      <c r="G60" s="950"/>
      <c r="H60" s="950"/>
      <c r="I60" s="950"/>
      <c r="J60" s="1083"/>
      <c r="K60" s="16"/>
      <c r="L60" s="16"/>
      <c r="M60" s="16"/>
      <c r="N60" s="16"/>
      <c r="O60" s="250"/>
    </row>
    <row r="61" spans="1:15" ht="21.5" thickBot="1">
      <c r="A61" s="1084" t="s">
        <v>127</v>
      </c>
      <c r="B61" s="1085"/>
      <c r="C61" s="1085"/>
      <c r="D61" s="1085"/>
      <c r="E61" s="1085"/>
      <c r="F61" s="1085"/>
      <c r="G61" s="1085"/>
      <c r="H61" s="1085"/>
      <c r="I61" s="1085"/>
      <c r="J61" s="1086"/>
      <c r="K61" s="16"/>
      <c r="L61" s="16"/>
      <c r="M61" s="16"/>
      <c r="N61" s="16"/>
      <c r="O61" s="250"/>
    </row>
    <row r="62" spans="1:15" ht="23.5">
      <c r="A62" s="1182" t="s">
        <v>676</v>
      </c>
      <c r="B62" s="1182"/>
      <c r="C62" s="1182"/>
      <c r="D62" s="1182"/>
      <c r="E62" s="1182"/>
      <c r="F62" s="1182"/>
      <c r="G62" s="1182"/>
      <c r="H62" s="1182"/>
      <c r="I62" s="1182"/>
      <c r="J62" s="1182"/>
      <c r="K62" s="16"/>
      <c r="L62" s="16"/>
      <c r="M62" s="16"/>
      <c r="N62" s="16"/>
      <c r="O62" s="250"/>
    </row>
    <row r="63" spans="1:15" ht="21">
      <c r="A63" s="1008" t="s">
        <v>654</v>
      </c>
      <c r="B63" s="953"/>
      <c r="C63" s="953"/>
      <c r="D63" s="953"/>
      <c r="E63" s="953"/>
      <c r="F63" s="953"/>
      <c r="G63" s="953"/>
      <c r="H63" s="953"/>
      <c r="I63" s="953"/>
      <c r="J63" s="1009"/>
      <c r="K63" s="16"/>
      <c r="L63" s="16"/>
      <c r="M63" s="16"/>
      <c r="N63" s="16"/>
      <c r="O63" s="250"/>
    </row>
    <row r="64" spans="1:15" ht="21">
      <c r="A64" s="1008" t="s">
        <v>655</v>
      </c>
      <c r="B64" s="1010"/>
      <c r="C64" s="1010"/>
      <c r="D64" s="1010"/>
      <c r="E64" s="1010"/>
      <c r="F64" s="1010"/>
      <c r="G64" s="1010"/>
      <c r="H64" s="1010"/>
      <c r="I64" s="1010"/>
      <c r="J64" s="1011"/>
      <c r="K64" s="16"/>
      <c r="L64" s="16"/>
      <c r="M64" s="16"/>
      <c r="N64" s="16"/>
      <c r="O64" s="250"/>
    </row>
    <row r="65" spans="1:15" ht="21">
      <c r="A65" s="1004" t="s">
        <v>656</v>
      </c>
      <c r="B65" s="994"/>
      <c r="C65" s="994"/>
      <c r="D65" s="994"/>
      <c r="E65" s="994"/>
      <c r="F65" s="994"/>
      <c r="G65" s="994"/>
      <c r="H65" s="994"/>
      <c r="I65" s="994"/>
      <c r="J65" s="1005"/>
      <c r="K65" s="16"/>
      <c r="L65" s="16"/>
      <c r="M65" s="16"/>
      <c r="N65" s="16"/>
      <c r="O65" s="250"/>
    </row>
    <row r="66" spans="1:15" ht="21">
      <c r="A66" s="1012" t="s">
        <v>657</v>
      </c>
      <c r="B66" s="997"/>
      <c r="C66" s="997"/>
      <c r="D66" s="997"/>
      <c r="E66" s="997"/>
      <c r="F66" s="997"/>
      <c r="G66" s="997"/>
      <c r="H66" s="997"/>
      <c r="I66" s="997"/>
      <c r="J66" s="1013"/>
      <c r="K66" s="16"/>
      <c r="L66" s="16"/>
      <c r="M66" s="16"/>
      <c r="N66" s="16"/>
      <c r="O66" s="250"/>
    </row>
    <row r="67" spans="1:15" ht="18.75" customHeight="1">
      <c r="A67" s="1004" t="s">
        <v>658</v>
      </c>
      <c r="B67" s="994"/>
      <c r="C67" s="994"/>
      <c r="D67" s="994"/>
      <c r="E67" s="994"/>
      <c r="F67" s="994"/>
      <c r="G67" s="994"/>
      <c r="H67" s="994"/>
      <c r="I67" s="994"/>
      <c r="J67" s="1005"/>
      <c r="K67" s="16"/>
      <c r="L67" s="16"/>
      <c r="M67" s="16"/>
      <c r="N67" s="16"/>
      <c r="O67" s="250"/>
    </row>
    <row r="68" spans="1:15" ht="22.5" customHeight="1">
      <c r="A68" s="1004"/>
      <c r="B68" s="994"/>
      <c r="C68" s="994"/>
      <c r="D68" s="994"/>
      <c r="E68" s="994"/>
      <c r="F68" s="994"/>
      <c r="G68" s="994"/>
      <c r="H68" s="994"/>
      <c r="I68" s="994"/>
      <c r="J68" s="1005"/>
      <c r="K68" s="16"/>
      <c r="L68" s="16"/>
      <c r="M68" s="16"/>
      <c r="N68" s="16"/>
      <c r="O68" s="250"/>
    </row>
    <row r="69" spans="1:15" ht="23.5">
      <c r="A69" s="1017" t="s">
        <v>677</v>
      </c>
      <c r="B69" s="1018"/>
      <c r="C69" s="1018"/>
      <c r="D69" s="1018"/>
      <c r="E69" s="1018"/>
      <c r="F69" s="1018"/>
      <c r="G69" s="1018"/>
      <c r="H69" s="1018"/>
      <c r="I69" s="1018"/>
      <c r="J69" s="1019"/>
      <c r="K69" s="16"/>
      <c r="L69" s="16"/>
      <c r="M69" s="16"/>
      <c r="N69" s="16"/>
      <c r="O69" s="250"/>
    </row>
    <row r="70" spans="1:15" ht="18" customHeight="1">
      <c r="A70" s="1073" t="s">
        <v>857</v>
      </c>
      <c r="B70" s="1074"/>
      <c r="C70" s="1074"/>
      <c r="D70" s="1074"/>
      <c r="E70" s="1074"/>
      <c r="F70" s="1074"/>
      <c r="G70" s="1074"/>
      <c r="H70" s="1074"/>
      <c r="I70" s="1074"/>
      <c r="J70" s="1075"/>
      <c r="K70" s="16"/>
      <c r="L70" s="16"/>
      <c r="M70" s="16"/>
      <c r="N70" s="16"/>
      <c r="O70" s="250"/>
    </row>
    <row r="71" spans="1:15" ht="18" customHeight="1">
      <c r="A71" s="1006"/>
      <c r="B71" s="987"/>
      <c r="C71" s="987"/>
      <c r="D71" s="987"/>
      <c r="E71" s="987"/>
      <c r="F71" s="987"/>
      <c r="G71" s="987"/>
      <c r="H71" s="987"/>
      <c r="I71" s="987"/>
      <c r="J71" s="1007"/>
      <c r="K71" s="16"/>
      <c r="L71" s="16"/>
      <c r="M71" s="16"/>
      <c r="N71" s="16"/>
      <c r="O71" s="250"/>
    </row>
    <row r="72" spans="1:15" ht="18" customHeight="1">
      <c r="A72" s="1006"/>
      <c r="B72" s="987"/>
      <c r="C72" s="987"/>
      <c r="D72" s="987"/>
      <c r="E72" s="987"/>
      <c r="F72" s="987"/>
      <c r="G72" s="987"/>
      <c r="H72" s="987"/>
      <c r="I72" s="987"/>
      <c r="J72" s="1007"/>
      <c r="K72" s="16"/>
      <c r="L72" s="16"/>
      <c r="M72" s="16"/>
      <c r="N72" s="16"/>
      <c r="O72" s="250"/>
    </row>
    <row r="73" spans="1:15" ht="21" customHeight="1">
      <c r="A73" s="1006"/>
      <c r="B73" s="987"/>
      <c r="C73" s="987"/>
      <c r="D73" s="987"/>
      <c r="E73" s="987"/>
      <c r="F73" s="987"/>
      <c r="G73" s="987"/>
      <c r="H73" s="987"/>
      <c r="I73" s="987"/>
      <c r="J73" s="1007"/>
      <c r="K73" s="16"/>
      <c r="L73" s="16"/>
      <c r="M73" s="16"/>
      <c r="N73" s="16"/>
      <c r="O73" s="250"/>
    </row>
    <row r="74" spans="1:15">
      <c r="A74" s="1008" t="s">
        <v>678</v>
      </c>
      <c r="B74" s="953"/>
      <c r="C74" s="953"/>
      <c r="D74" s="953"/>
      <c r="E74" s="953"/>
      <c r="F74" s="953"/>
      <c r="G74" s="953"/>
      <c r="H74" s="953"/>
      <c r="I74" s="953"/>
      <c r="J74" s="1009"/>
      <c r="K74" s="16"/>
      <c r="L74" s="16"/>
      <c r="M74" s="16"/>
      <c r="N74" s="16"/>
      <c r="O74" s="250"/>
    </row>
    <row r="75" spans="1:15">
      <c r="A75" s="1008"/>
      <c r="B75" s="953"/>
      <c r="C75" s="953"/>
      <c r="D75" s="953"/>
      <c r="E75" s="953"/>
      <c r="F75" s="953"/>
      <c r="G75" s="953"/>
      <c r="H75" s="953"/>
      <c r="I75" s="953"/>
      <c r="J75" s="1009"/>
      <c r="K75" s="16"/>
      <c r="L75" s="16"/>
      <c r="M75" s="16"/>
      <c r="N75" s="16"/>
      <c r="O75" s="250"/>
    </row>
    <row r="76" spans="1:15">
      <c r="A76" s="1008"/>
      <c r="B76" s="953"/>
      <c r="C76" s="953"/>
      <c r="D76" s="953"/>
      <c r="E76" s="953"/>
      <c r="F76" s="953"/>
      <c r="G76" s="953"/>
      <c r="H76" s="953"/>
      <c r="I76" s="953"/>
      <c r="J76" s="1009"/>
      <c r="K76" s="16"/>
      <c r="L76" s="16"/>
      <c r="M76" s="16"/>
      <c r="N76" s="16"/>
      <c r="O76" s="250"/>
    </row>
    <row r="77" spans="1:15" ht="15" thickBot="1">
      <c r="A77" s="1020" t="s">
        <v>632</v>
      </c>
      <c r="B77" s="1021"/>
      <c r="C77" s="1021"/>
      <c r="D77" s="1021"/>
      <c r="E77" s="1021"/>
      <c r="F77" s="1021"/>
      <c r="G77" s="1021"/>
      <c r="H77" s="1021"/>
      <c r="I77" s="1021"/>
      <c r="J77" s="1022"/>
      <c r="K77" s="16"/>
      <c r="L77" s="16"/>
      <c r="M77" s="16"/>
      <c r="N77" s="16"/>
      <c r="O77" s="250"/>
    </row>
    <row r="78" spans="1:15">
      <c r="K78" s="241"/>
      <c r="L78" s="241"/>
      <c r="M78" s="241"/>
      <c r="N78" s="241"/>
    </row>
  </sheetData>
  <mergeCells count="47">
    <mergeCell ref="A77:J77"/>
    <mergeCell ref="A66:J66"/>
    <mergeCell ref="A67:J68"/>
    <mergeCell ref="A69:J69"/>
    <mergeCell ref="A70:J73"/>
    <mergeCell ref="A74:J76"/>
    <mergeCell ref="A65:J65"/>
    <mergeCell ref="A60:J60"/>
    <mergeCell ref="D44:E44"/>
    <mergeCell ref="A23:J23"/>
    <mergeCell ref="A17:J21"/>
    <mergeCell ref="D45:E45"/>
    <mergeCell ref="D46:E46"/>
    <mergeCell ref="A64:J64"/>
    <mergeCell ref="A61:J61"/>
    <mergeCell ref="A24:F24"/>
    <mergeCell ref="G24:I24"/>
    <mergeCell ref="A58:J58"/>
    <mergeCell ref="A59:J59"/>
    <mergeCell ref="A62:J62"/>
    <mergeCell ref="A63:J63"/>
    <mergeCell ref="A56:J56"/>
    <mergeCell ref="A1:J8"/>
    <mergeCell ref="A25:J25"/>
    <mergeCell ref="A31:J31"/>
    <mergeCell ref="A37:J37"/>
    <mergeCell ref="A55:J55"/>
    <mergeCell ref="A43:J43"/>
    <mergeCell ref="A50:J50"/>
    <mergeCell ref="A9:J9"/>
    <mergeCell ref="A10:J10"/>
    <mergeCell ref="A11:J11"/>
    <mergeCell ref="A12:J12"/>
    <mergeCell ref="A13:J13"/>
    <mergeCell ref="F14:H14"/>
    <mergeCell ref="I14:J14"/>
    <mergeCell ref="A14:B14"/>
    <mergeCell ref="A57:J57"/>
    <mergeCell ref="C14:E14"/>
    <mergeCell ref="D51:E51"/>
    <mergeCell ref="D53:E53"/>
    <mergeCell ref="D54:E54"/>
    <mergeCell ref="D47:E47"/>
    <mergeCell ref="D48:E48"/>
    <mergeCell ref="D52:E52"/>
    <mergeCell ref="A22:J22"/>
    <mergeCell ref="A15:J16"/>
  </mergeCells>
  <hyperlinks>
    <hyperlink ref="A56:J56" r:id="rId1" display="Visit our website www.thomastonmills.com for more information and selling tools, including:"/>
    <hyperlink ref="A77" location="'TABLE OF CONTENTS'!A1" tooltip="TABLE OF CONTENTS" display="Back"/>
    <hyperlink ref="A57:J57" r:id="rId2" tooltip="Sell Sheets" display="   ◦ Descriptive Sell Sheets that you can send to your customers (PDF's) - Click Here"/>
    <hyperlink ref="A58:J58" r:id="rId3" tooltip="Photographs" display="   ◦ Photographs - Click Here"/>
    <hyperlink ref="A59:J59" r:id="rId4" tooltip="Care Instructions" display="   ◦ Suggested Care Instructions - Click Here"/>
    <hyperlink ref="A60:J60" r:id="rId5" tooltip="Linen Forum" display="   ◦ Linen Forum - Click Here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</hyperlinks>
  <pageMargins left="0.7" right="0.7" top="0.75" bottom="0.75" header="0.3" footer="0.3"/>
  <pageSetup scale="65" orientation="portrait" r:id="rId6"/>
  <headerFooter>
    <oddHeader xml:space="preserve">&amp;C
</oddHeader>
  </headerFooter>
  <drawing r:id="rId7"/>
  <legacyDrawingHF r:id="rId8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D4305F"/>
    <pageSetUpPr fitToPage="1"/>
  </sheetPr>
  <dimension ref="A1:O88"/>
  <sheetViews>
    <sheetView showWhiteSpace="0" topLeftCell="A28" zoomScale="90" zoomScaleNormal="90" zoomScaleSheetLayoutView="100" workbookViewId="0">
      <selection activeCell="L62" sqref="L62"/>
    </sheetView>
  </sheetViews>
  <sheetFormatPr defaultRowHeight="14.5"/>
  <cols>
    <col min="1" max="1" width="14.6328125" customWidth="1"/>
    <col min="2" max="2" width="22.81640625" customWidth="1"/>
    <col min="3" max="3" width="10.7265625" customWidth="1"/>
    <col min="4" max="4" width="8.7265625" customWidth="1"/>
    <col min="5" max="5" width="9.08984375" customWidth="1"/>
    <col min="6" max="6" width="8.08984375" customWidth="1"/>
    <col min="7" max="7" width="17" customWidth="1"/>
    <col min="8" max="8" width="14.6328125" customWidth="1"/>
    <col min="9" max="9" width="14.36328125" customWidth="1"/>
    <col min="10" max="10" width="12.7265625" customWidth="1"/>
    <col min="11" max="11" width="11.1796875" customWidth="1"/>
    <col min="12" max="12" width="10.36328125" customWidth="1"/>
    <col min="13" max="13" width="10.7265625" customWidth="1"/>
    <col min="14" max="14" width="8.7265625" customWidth="1"/>
  </cols>
  <sheetData>
    <row r="1" spans="1:15" ht="15.75" customHeight="1" thickTop="1">
      <c r="A1" s="1035" t="s">
        <v>128</v>
      </c>
      <c r="B1" s="1036"/>
      <c r="C1" s="1036"/>
      <c r="D1" s="1036"/>
      <c r="E1" s="1036"/>
      <c r="F1" s="1036"/>
      <c r="G1" s="1036"/>
      <c r="H1" s="1036"/>
      <c r="I1" s="1036"/>
      <c r="J1" s="1037"/>
      <c r="K1" s="116"/>
      <c r="L1" s="221" t="s">
        <v>679</v>
      </c>
      <c r="M1" s="16"/>
      <c r="N1" s="16"/>
      <c r="O1" s="290"/>
    </row>
    <row r="2" spans="1:15" ht="25" customHeight="1">
      <c r="A2" s="1038"/>
      <c r="B2" s="982"/>
      <c r="C2" s="982"/>
      <c r="D2" s="982"/>
      <c r="E2" s="982"/>
      <c r="F2" s="982"/>
      <c r="G2" s="982"/>
      <c r="H2" s="982"/>
      <c r="I2" s="982"/>
      <c r="J2" s="1039"/>
      <c r="K2" s="116"/>
      <c r="L2" s="616" t="s">
        <v>858</v>
      </c>
      <c r="M2" s="16"/>
      <c r="N2" s="16"/>
      <c r="O2" s="290"/>
    </row>
    <row r="3" spans="1:15" ht="15.75" customHeight="1">
      <c r="A3" s="1038"/>
      <c r="B3" s="982"/>
      <c r="C3" s="982"/>
      <c r="D3" s="982"/>
      <c r="E3" s="982"/>
      <c r="F3" s="982"/>
      <c r="G3" s="982"/>
      <c r="H3" s="982"/>
      <c r="I3" s="982"/>
      <c r="J3" s="1039"/>
      <c r="K3" s="116"/>
      <c r="L3" s="222" t="s">
        <v>661</v>
      </c>
      <c r="M3" s="16"/>
      <c r="N3" s="16"/>
      <c r="O3" s="290"/>
    </row>
    <row r="4" spans="1:15" ht="15.75" customHeight="1">
      <c r="A4" s="1038"/>
      <c r="B4" s="982"/>
      <c r="C4" s="982"/>
      <c r="D4" s="982"/>
      <c r="E4" s="982"/>
      <c r="F4" s="982"/>
      <c r="G4" s="982"/>
      <c r="H4" s="982"/>
      <c r="I4" s="982"/>
      <c r="J4" s="1039"/>
      <c r="K4" s="116"/>
      <c r="L4" s="223" t="s">
        <v>662</v>
      </c>
      <c r="M4" s="16"/>
      <c r="N4" s="16"/>
      <c r="O4" s="290"/>
    </row>
    <row r="5" spans="1:15" ht="15.75" customHeight="1">
      <c r="A5" s="1038"/>
      <c r="B5" s="982"/>
      <c r="C5" s="982"/>
      <c r="D5" s="982"/>
      <c r="E5" s="982"/>
      <c r="F5" s="982"/>
      <c r="G5" s="982"/>
      <c r="H5" s="982"/>
      <c r="I5" s="982"/>
      <c r="J5" s="1039"/>
      <c r="K5" s="116"/>
      <c r="L5" s="224" t="s">
        <v>663</v>
      </c>
      <c r="M5" s="16"/>
      <c r="N5" s="16"/>
      <c r="O5" s="290"/>
    </row>
    <row r="6" spans="1:15" ht="15.75" customHeight="1">
      <c r="A6" s="1038"/>
      <c r="B6" s="982"/>
      <c r="C6" s="982"/>
      <c r="D6" s="982"/>
      <c r="E6" s="982"/>
      <c r="F6" s="982"/>
      <c r="G6" s="982"/>
      <c r="H6" s="982"/>
      <c r="I6" s="982"/>
      <c r="J6" s="1039"/>
      <c r="K6" s="116"/>
      <c r="L6" s="225" t="s">
        <v>664</v>
      </c>
      <c r="M6" s="16"/>
      <c r="N6" s="16"/>
      <c r="O6" s="290"/>
    </row>
    <row r="7" spans="1:15" ht="15.75" customHeight="1">
      <c r="A7" s="1038"/>
      <c r="B7" s="982"/>
      <c r="C7" s="982"/>
      <c r="D7" s="982"/>
      <c r="E7" s="982"/>
      <c r="F7" s="982"/>
      <c r="G7" s="982"/>
      <c r="H7" s="982"/>
      <c r="I7" s="982"/>
      <c r="J7" s="1039"/>
      <c r="K7" s="116"/>
      <c r="L7" s="226" t="s">
        <v>665</v>
      </c>
      <c r="M7" s="16"/>
      <c r="N7" s="16"/>
      <c r="O7" s="290"/>
    </row>
    <row r="8" spans="1:15" ht="15.75" customHeight="1">
      <c r="A8" s="1038"/>
      <c r="B8" s="982"/>
      <c r="C8" s="982"/>
      <c r="D8" s="982"/>
      <c r="E8" s="982"/>
      <c r="F8" s="982"/>
      <c r="G8" s="982"/>
      <c r="H8" s="982"/>
      <c r="I8" s="982"/>
      <c r="J8" s="1039"/>
      <c r="K8" s="116"/>
      <c r="L8" s="227" t="s">
        <v>666</v>
      </c>
      <c r="M8" s="16"/>
      <c r="N8" s="16"/>
      <c r="O8" s="290"/>
    </row>
    <row r="9" spans="1:15" ht="15.75" customHeight="1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1040"/>
      <c r="K9" s="116"/>
      <c r="L9" s="228" t="s">
        <v>667</v>
      </c>
      <c r="M9" s="16"/>
      <c r="N9" s="16"/>
      <c r="O9" s="290"/>
    </row>
    <row r="10" spans="1:15" ht="15.75" customHeight="1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1040"/>
      <c r="K10" s="116"/>
      <c r="L10" s="229" t="s">
        <v>668</v>
      </c>
      <c r="M10" s="16"/>
      <c r="N10" s="16"/>
      <c r="O10" s="290"/>
    </row>
    <row r="11" spans="1:15" ht="15.75" customHeight="1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1040"/>
      <c r="K11" s="116"/>
      <c r="L11" s="230" t="s">
        <v>669</v>
      </c>
      <c r="M11" s="16"/>
      <c r="N11" s="16"/>
      <c r="O11" s="290"/>
    </row>
    <row r="12" spans="1:15" ht="15.75" customHeight="1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1040"/>
      <c r="K12" s="116"/>
      <c r="L12" s="231" t="s">
        <v>670</v>
      </c>
      <c r="M12" s="16"/>
      <c r="N12" s="16"/>
      <c r="O12" s="290"/>
    </row>
    <row r="13" spans="1:15" ht="15.75" customHeight="1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1104"/>
      <c r="K13" s="116"/>
      <c r="L13" s="232" t="s">
        <v>671</v>
      </c>
      <c r="M13" s="16"/>
      <c r="N13" s="16"/>
      <c r="O13" s="290"/>
    </row>
    <row r="14" spans="1:15" s="50" customFormat="1" ht="18" customHeight="1" thickBot="1">
      <c r="A14" s="1050" t="s">
        <v>545</v>
      </c>
      <c r="B14" s="1052"/>
      <c r="C14" s="1095" t="str">
        <f>+'Summary List'!B2</f>
        <v>Hotels for Humanity</v>
      </c>
      <c r="D14" s="1095"/>
      <c r="E14" s="1096"/>
      <c r="F14" s="1050" t="s">
        <v>546</v>
      </c>
      <c r="G14" s="1051"/>
      <c r="H14" s="1052"/>
      <c r="I14" s="1053" t="str">
        <f>+'Summary List'!E2</f>
        <v>October 15, 2023</v>
      </c>
      <c r="J14" s="1105"/>
      <c r="K14" s="451"/>
      <c r="L14" s="233" t="s">
        <v>672</v>
      </c>
      <c r="M14" s="189"/>
      <c r="N14" s="189"/>
      <c r="O14" s="295"/>
    </row>
    <row r="15" spans="1:15" ht="29.25" customHeight="1">
      <c r="A15" s="1044" t="s">
        <v>408</v>
      </c>
      <c r="B15" s="1045"/>
      <c r="C15" s="1045"/>
      <c r="D15" s="1045"/>
      <c r="E15" s="1045"/>
      <c r="F15" s="1045"/>
      <c r="G15" s="1045"/>
      <c r="H15" s="1045"/>
      <c r="I15" s="1045"/>
      <c r="J15" s="1046"/>
      <c r="K15" s="116"/>
      <c r="L15" s="234" t="s">
        <v>673</v>
      </c>
      <c r="M15" s="16"/>
      <c r="N15" s="16"/>
      <c r="O15" s="290"/>
    </row>
    <row r="16" spans="1:15" ht="26">
      <c r="A16" s="1183" t="s">
        <v>49</v>
      </c>
      <c r="B16" s="1184"/>
      <c r="C16" s="1184"/>
      <c r="D16" s="1184"/>
      <c r="E16" s="1184"/>
      <c r="F16" s="1184"/>
      <c r="G16" s="1184"/>
      <c r="H16" s="1184"/>
      <c r="I16" s="1184"/>
      <c r="J16" s="1185"/>
      <c r="K16" s="116"/>
      <c r="L16" s="235" t="s">
        <v>674</v>
      </c>
      <c r="M16" s="16"/>
      <c r="N16" s="16"/>
      <c r="O16" s="290"/>
    </row>
    <row r="17" spans="1:15" ht="14.25" customHeight="1">
      <c r="A17" s="1186" t="s">
        <v>409</v>
      </c>
      <c r="B17" s="1187"/>
      <c r="C17" s="1187"/>
      <c r="D17" s="1187"/>
      <c r="E17" s="1187"/>
      <c r="F17" s="1187"/>
      <c r="G17" s="1187"/>
      <c r="H17" s="1187"/>
      <c r="I17" s="1187"/>
      <c r="J17" s="1188"/>
      <c r="K17" s="116"/>
      <c r="L17" s="236" t="s">
        <v>675</v>
      </c>
      <c r="M17" s="16"/>
      <c r="N17" s="16"/>
      <c r="O17" s="290"/>
    </row>
    <row r="18" spans="1:15" ht="20.149999999999999" customHeight="1" thickBot="1">
      <c r="A18" s="1189" t="s">
        <v>410</v>
      </c>
      <c r="B18" s="1190"/>
      <c r="C18" s="1190"/>
      <c r="D18" s="1190"/>
      <c r="E18" s="1190"/>
      <c r="F18" s="1190"/>
      <c r="G18" s="1190"/>
      <c r="H18" s="1190"/>
      <c r="I18" s="1190"/>
      <c r="J18" s="1191"/>
      <c r="K18" s="116"/>
      <c r="L18" s="237" t="s">
        <v>624</v>
      </c>
      <c r="M18" s="16"/>
      <c r="N18" s="16"/>
      <c r="O18" s="290"/>
    </row>
    <row r="19" spans="1:15" ht="26.5" thickBot="1">
      <c r="A19" s="1087" t="s">
        <v>52</v>
      </c>
      <c r="B19" s="1088"/>
      <c r="C19" s="1088"/>
      <c r="D19" s="1088"/>
      <c r="E19" s="1088"/>
      <c r="F19" s="1088"/>
      <c r="G19" s="1088"/>
      <c r="H19" s="1088"/>
      <c r="I19" s="1088"/>
      <c r="J19" s="1089"/>
      <c r="K19" s="116"/>
      <c r="L19" s="459" t="s">
        <v>727</v>
      </c>
      <c r="M19" s="16"/>
      <c r="N19" s="16"/>
      <c r="O19" s="290"/>
    </row>
    <row r="20" spans="1:15" ht="18.649999999999999" customHeight="1" thickTop="1" thickBot="1">
      <c r="A20" s="1093" t="s">
        <v>42</v>
      </c>
      <c r="B20" s="1094"/>
      <c r="C20" s="1094"/>
      <c r="D20" s="1094"/>
      <c r="E20" s="1094"/>
      <c r="F20" s="1094"/>
      <c r="G20" s="969" t="s">
        <v>41</v>
      </c>
      <c r="H20" s="1055"/>
      <c r="I20" s="1055"/>
      <c r="J20" s="118" t="s">
        <v>115</v>
      </c>
      <c r="L20" s="238" t="s">
        <v>632</v>
      </c>
      <c r="M20" s="16"/>
      <c r="N20" s="16"/>
      <c r="O20" s="290"/>
    </row>
    <row r="21" spans="1:15" ht="18" thickBot="1">
      <c r="A21" s="1056" t="s">
        <v>53</v>
      </c>
      <c r="B21" s="959"/>
      <c r="C21" s="959"/>
      <c r="D21" s="959"/>
      <c r="E21" s="959"/>
      <c r="F21" s="959"/>
      <c r="G21" s="959"/>
      <c r="H21" s="959"/>
      <c r="I21" s="959"/>
      <c r="J21" s="1057"/>
      <c r="K21" s="16"/>
      <c r="L21" s="16"/>
      <c r="M21" s="16"/>
      <c r="N21" s="16"/>
      <c r="O21" s="290"/>
    </row>
    <row r="22" spans="1:15" ht="15" thickBot="1">
      <c r="A22" s="89" t="s">
        <v>1</v>
      </c>
      <c r="B22" s="89" t="s">
        <v>0</v>
      </c>
      <c r="C22" s="89" t="s">
        <v>48</v>
      </c>
      <c r="D22" s="89" t="s">
        <v>57</v>
      </c>
      <c r="E22" s="40" t="s">
        <v>16</v>
      </c>
      <c r="F22" s="90" t="s">
        <v>15</v>
      </c>
      <c r="G22" s="36" t="s">
        <v>17</v>
      </c>
      <c r="H22" s="43" t="s">
        <v>18</v>
      </c>
      <c r="I22" s="44" t="s">
        <v>31</v>
      </c>
      <c r="J22" s="46" t="s">
        <v>116</v>
      </c>
      <c r="K22" s="192" t="s">
        <v>680</v>
      </c>
      <c r="M22" s="16"/>
      <c r="N22" s="16"/>
      <c r="O22" s="290"/>
    </row>
    <row r="23" spans="1:15" ht="17">
      <c r="A23" s="153" t="s">
        <v>411</v>
      </c>
      <c r="B23" s="56" t="s">
        <v>54</v>
      </c>
      <c r="C23" s="346" t="s">
        <v>85</v>
      </c>
      <c r="D23" s="353" t="s">
        <v>58</v>
      </c>
      <c r="E23" s="463">
        <f>+VLOOKUP(A23,'Summary List'!B:F,5,FALSE)</f>
        <v>11.4</v>
      </c>
      <c r="F23" s="359">
        <v>6</v>
      </c>
      <c r="G23" s="393" t="s">
        <v>440</v>
      </c>
      <c r="H23" s="393" t="s">
        <v>454</v>
      </c>
      <c r="I23" s="385">
        <f>(11*7.5*16.5)/1728</f>
        <v>0.78776041666666663</v>
      </c>
      <c r="J23" s="362" t="s">
        <v>117</v>
      </c>
      <c r="K23" s="760">
        <f>E23*6</f>
        <v>68.400000000000006</v>
      </c>
      <c r="L23" s="761">
        <f>K23*1.38</f>
        <v>94.391999999999996</v>
      </c>
      <c r="M23" s="674">
        <v>75.599999999999994</v>
      </c>
      <c r="N23" s="674">
        <v>105.84</v>
      </c>
      <c r="O23" s="290"/>
    </row>
    <row r="24" spans="1:15" ht="17">
      <c r="A24" s="155" t="s">
        <v>412</v>
      </c>
      <c r="B24" s="4" t="s">
        <v>54</v>
      </c>
      <c r="C24" s="4" t="s">
        <v>86</v>
      </c>
      <c r="D24" s="342" t="s">
        <v>12</v>
      </c>
      <c r="E24" s="463">
        <f>+VLOOKUP(A24,'Summary List'!B:F,5,FALSE)</f>
        <v>12.12</v>
      </c>
      <c r="F24" s="96">
        <v>6</v>
      </c>
      <c r="G24" s="97" t="s">
        <v>440</v>
      </c>
      <c r="H24" s="97" t="s">
        <v>454</v>
      </c>
      <c r="I24" s="219">
        <f>(11*7.5*16.5)/1728</f>
        <v>0.78776041666666663</v>
      </c>
      <c r="J24" s="345" t="s">
        <v>117</v>
      </c>
      <c r="K24" s="760">
        <f t="shared" ref="K24:K25" si="0">E24*6</f>
        <v>72.72</v>
      </c>
      <c r="L24" s="761">
        <f t="shared" ref="L24:L25" si="1">K24*1.38</f>
        <v>100.35359999999999</v>
      </c>
      <c r="M24" s="674">
        <v>80.64</v>
      </c>
      <c r="N24" s="674">
        <v>112.9</v>
      </c>
      <c r="O24" s="290"/>
    </row>
    <row r="25" spans="1:15" ht="17">
      <c r="A25" s="155" t="s">
        <v>413</v>
      </c>
      <c r="B25" s="4" t="s">
        <v>56</v>
      </c>
      <c r="C25" s="394" t="s">
        <v>88</v>
      </c>
      <c r="D25" s="342" t="s">
        <v>12</v>
      </c>
      <c r="E25" s="463">
        <f>+VLOOKUP(A25,'Summary List'!B:F,5,FALSE)</f>
        <v>15.24</v>
      </c>
      <c r="F25" s="92">
        <v>6</v>
      </c>
      <c r="G25" s="97" t="s">
        <v>441</v>
      </c>
      <c r="H25" s="334" t="s">
        <v>506</v>
      </c>
      <c r="I25" s="219">
        <f>(12*7*21)/1728</f>
        <v>1.0208333333333333</v>
      </c>
      <c r="J25" s="157" t="s">
        <v>117</v>
      </c>
      <c r="K25" s="760">
        <f t="shared" si="0"/>
        <v>91.44</v>
      </c>
      <c r="L25" s="761">
        <f t="shared" si="1"/>
        <v>126.18719999999999</v>
      </c>
      <c r="M25" s="674">
        <v>101.52</v>
      </c>
      <c r="N25" s="674">
        <v>142.13</v>
      </c>
      <c r="O25" s="290"/>
    </row>
    <row r="26" spans="1:15" ht="20.149999999999999" customHeight="1" thickBot="1">
      <c r="A26" s="130"/>
      <c r="B26" s="51"/>
      <c r="C26" s="51"/>
      <c r="D26" s="77"/>
      <c r="E26" s="72"/>
      <c r="F26" s="51"/>
      <c r="G26" s="149"/>
      <c r="H26" s="149"/>
      <c r="I26" s="73"/>
      <c r="J26" s="138"/>
      <c r="K26" s="16"/>
      <c r="L26" s="16"/>
      <c r="M26" s="16"/>
      <c r="N26" s="16"/>
      <c r="O26" s="290"/>
    </row>
    <row r="27" spans="1:15" ht="18" thickBot="1">
      <c r="A27" s="1056" t="s">
        <v>414</v>
      </c>
      <c r="B27" s="959"/>
      <c r="C27" s="959"/>
      <c r="D27" s="959"/>
      <c r="E27" s="959"/>
      <c r="F27" s="959"/>
      <c r="G27" s="959"/>
      <c r="H27" s="959"/>
      <c r="I27" s="959"/>
      <c r="J27" s="1057"/>
      <c r="K27" s="16"/>
      <c r="L27" s="16"/>
      <c r="M27" s="16"/>
      <c r="N27" s="16"/>
      <c r="O27" s="290"/>
    </row>
    <row r="28" spans="1:15" ht="15" thickBot="1">
      <c r="A28" s="40" t="s">
        <v>1</v>
      </c>
      <c r="B28" s="42" t="s">
        <v>0</v>
      </c>
      <c r="C28" s="40" t="s">
        <v>48</v>
      </c>
      <c r="D28" s="40" t="s">
        <v>57</v>
      </c>
      <c r="E28" s="40" t="s">
        <v>16</v>
      </c>
      <c r="F28" s="90" t="s">
        <v>15</v>
      </c>
      <c r="G28" s="46" t="s">
        <v>17</v>
      </c>
      <c r="H28" s="44" t="s">
        <v>18</v>
      </c>
      <c r="I28" s="44" t="s">
        <v>31</v>
      </c>
      <c r="J28" s="44" t="s">
        <v>116</v>
      </c>
      <c r="K28" s="192"/>
      <c r="L28" s="16"/>
      <c r="M28" s="16"/>
      <c r="N28" s="16"/>
      <c r="O28" s="290"/>
    </row>
    <row r="29" spans="1:15">
      <c r="A29" s="141" t="s">
        <v>415</v>
      </c>
      <c r="B29" s="56" t="s">
        <v>71</v>
      </c>
      <c r="C29" s="56" t="s">
        <v>89</v>
      </c>
      <c r="D29" s="56" t="s">
        <v>267</v>
      </c>
      <c r="E29" s="463">
        <f>+VLOOKUP(A29,'Summary List'!B:F,5,FALSE)</f>
        <v>33.36</v>
      </c>
      <c r="F29" s="92">
        <v>2</v>
      </c>
      <c r="G29" s="107" t="s">
        <v>442</v>
      </c>
      <c r="H29" s="395" t="s">
        <v>507</v>
      </c>
      <c r="I29" s="385">
        <f>(11*9.5*17)/1728</f>
        <v>1.0280671296296295</v>
      </c>
      <c r="J29" s="355" t="s">
        <v>118</v>
      </c>
      <c r="K29" s="758">
        <f>E29*2</f>
        <v>66.72</v>
      </c>
      <c r="L29" s="758">
        <f>K29*1.38</f>
        <v>92.073599999999985</v>
      </c>
      <c r="M29" s="16"/>
      <c r="N29" s="16"/>
      <c r="O29" s="290"/>
    </row>
    <row r="30" spans="1:15">
      <c r="A30" s="356" t="s">
        <v>416</v>
      </c>
      <c r="B30" s="4" t="s">
        <v>72</v>
      </c>
      <c r="C30" s="4" t="s">
        <v>90</v>
      </c>
      <c r="D30" s="4" t="s">
        <v>267</v>
      </c>
      <c r="E30" s="463">
        <f>+VLOOKUP(A30,'Summary List'!B:F,5,FALSE)</f>
        <v>37.56</v>
      </c>
      <c r="F30" s="96">
        <v>2</v>
      </c>
      <c r="G30" s="396" t="s">
        <v>443</v>
      </c>
      <c r="H30" s="98" t="s">
        <v>454</v>
      </c>
      <c r="I30" s="219">
        <f>(11*9.5*17)/1728</f>
        <v>1.0280671296296295</v>
      </c>
      <c r="J30" s="157" t="s">
        <v>118</v>
      </c>
      <c r="K30" s="758">
        <f>E30*2</f>
        <v>75.12</v>
      </c>
      <c r="L30" s="758">
        <f>K30*1.38</f>
        <v>103.6656</v>
      </c>
      <c r="M30" s="16"/>
      <c r="N30" s="16"/>
      <c r="O30" s="290"/>
    </row>
    <row r="31" spans="1:15" ht="20.149999999999999" customHeight="1" thickBot="1">
      <c r="A31" s="130"/>
      <c r="B31" s="51"/>
      <c r="C31" s="51"/>
      <c r="D31" s="51"/>
      <c r="E31" s="72"/>
      <c r="F31" s="51"/>
      <c r="G31" s="149"/>
      <c r="H31" s="149"/>
      <c r="I31" s="73"/>
      <c r="J31" s="117"/>
      <c r="K31" s="16"/>
      <c r="L31" s="16"/>
      <c r="M31" s="16"/>
      <c r="N31" s="16"/>
      <c r="O31" s="290"/>
    </row>
    <row r="32" spans="1:15" ht="18" thickBot="1">
      <c r="A32" s="1056" t="s">
        <v>59</v>
      </c>
      <c r="B32" s="959"/>
      <c r="C32" s="959"/>
      <c r="D32" s="959"/>
      <c r="E32" s="959"/>
      <c r="F32" s="959"/>
      <c r="G32" s="959"/>
      <c r="H32" s="959"/>
      <c r="I32" s="959"/>
      <c r="J32" s="1057"/>
      <c r="K32" s="16"/>
      <c r="L32" s="16"/>
      <c r="M32" s="16"/>
      <c r="N32" s="16"/>
      <c r="O32" s="290"/>
    </row>
    <row r="33" spans="1:15" ht="15" thickBot="1">
      <c r="A33" s="80" t="s">
        <v>1</v>
      </c>
      <c r="B33" s="42" t="s">
        <v>0</v>
      </c>
      <c r="C33" s="40" t="s">
        <v>48</v>
      </c>
      <c r="D33" s="40" t="s">
        <v>57</v>
      </c>
      <c r="E33" s="40" t="s">
        <v>16</v>
      </c>
      <c r="F33" s="90" t="s">
        <v>15</v>
      </c>
      <c r="G33" s="46" t="s">
        <v>17</v>
      </c>
      <c r="H33" s="44" t="s">
        <v>18</v>
      </c>
      <c r="I33" s="44" t="s">
        <v>31</v>
      </c>
      <c r="J33" s="44" t="s">
        <v>116</v>
      </c>
      <c r="K33" s="192" t="s">
        <v>680</v>
      </c>
      <c r="L33" s="16"/>
      <c r="M33" s="16"/>
      <c r="N33" s="16"/>
      <c r="O33" s="290"/>
    </row>
    <row r="34" spans="1:15">
      <c r="A34" s="141" t="s">
        <v>417</v>
      </c>
      <c r="B34" s="4" t="s">
        <v>60</v>
      </c>
      <c r="C34" s="4" t="s">
        <v>91</v>
      </c>
      <c r="D34" s="4" t="s">
        <v>267</v>
      </c>
      <c r="E34" s="463">
        <f>+VLOOKUP(A34,'Summary List'!B:F,5,FALSE)</f>
        <v>49.2</v>
      </c>
      <c r="F34" s="96">
        <v>2</v>
      </c>
      <c r="G34" s="397" t="s">
        <v>444</v>
      </c>
      <c r="H34" s="395" t="s">
        <v>508</v>
      </c>
      <c r="I34" s="219">
        <f>(14*7.5*18)/1728</f>
        <v>1.09375</v>
      </c>
      <c r="J34" s="157" t="s">
        <v>119</v>
      </c>
      <c r="K34" s="758">
        <f>E34*2</f>
        <v>98.4</v>
      </c>
      <c r="L34" s="758">
        <f>K34*1.38</f>
        <v>135.792</v>
      </c>
      <c r="M34" s="674">
        <v>109.2</v>
      </c>
      <c r="N34" s="674">
        <v>152.88</v>
      </c>
      <c r="O34" s="290"/>
    </row>
    <row r="35" spans="1:15">
      <c r="A35" s="155" t="s">
        <v>418</v>
      </c>
      <c r="B35" s="4" t="s">
        <v>62</v>
      </c>
      <c r="C35" s="4" t="s">
        <v>93</v>
      </c>
      <c r="D35" s="4" t="s">
        <v>267</v>
      </c>
      <c r="E35" s="463">
        <f>+VLOOKUP(A35,'Summary List'!B:F,5,FALSE)</f>
        <v>54.48</v>
      </c>
      <c r="F35" s="96">
        <v>2</v>
      </c>
      <c r="G35" s="357" t="s">
        <v>444</v>
      </c>
      <c r="H35" s="107" t="s">
        <v>469</v>
      </c>
      <c r="I35" s="219">
        <f>(14*7.5*18)/1728</f>
        <v>1.09375</v>
      </c>
      <c r="J35" s="157" t="s">
        <v>119</v>
      </c>
      <c r="K35" s="758">
        <f t="shared" ref="K35:K42" si="2">E35*2</f>
        <v>108.96</v>
      </c>
      <c r="L35" s="758">
        <f t="shared" ref="L35:L42" si="3">K35*1.38</f>
        <v>150.36479999999997</v>
      </c>
      <c r="M35" s="674">
        <v>120.96</v>
      </c>
      <c r="N35" s="674">
        <v>169.34</v>
      </c>
      <c r="O35" s="290"/>
    </row>
    <row r="36" spans="1:15">
      <c r="A36" s="165" t="s">
        <v>419</v>
      </c>
      <c r="B36" s="4" t="s">
        <v>63</v>
      </c>
      <c r="C36" s="4" t="s">
        <v>94</v>
      </c>
      <c r="D36" s="4" t="s">
        <v>268</v>
      </c>
      <c r="E36" s="463">
        <f>+VLOOKUP(A36,'Summary List'!B:F,5,FALSE)</f>
        <v>62.16</v>
      </c>
      <c r="F36" s="96">
        <v>2</v>
      </c>
      <c r="G36" s="97" t="s">
        <v>445</v>
      </c>
      <c r="H36" s="351" t="s">
        <v>509</v>
      </c>
      <c r="I36" s="219">
        <f>(15*7.5*21.5)/1728</f>
        <v>1.3997395833333333</v>
      </c>
      <c r="J36" s="157" t="s">
        <v>120</v>
      </c>
      <c r="K36" s="758">
        <f t="shared" si="2"/>
        <v>124.32</v>
      </c>
      <c r="L36" s="758">
        <f t="shared" si="3"/>
        <v>171.56159999999997</v>
      </c>
      <c r="M36" s="674">
        <v>138</v>
      </c>
      <c r="N36" s="16">
        <v>193.2</v>
      </c>
      <c r="O36" s="290"/>
    </row>
    <row r="37" spans="1:15">
      <c r="A37" s="153" t="s">
        <v>420</v>
      </c>
      <c r="B37" s="4" t="s">
        <v>64</v>
      </c>
      <c r="C37" s="4" t="s">
        <v>95</v>
      </c>
      <c r="D37" s="4" t="s">
        <v>268</v>
      </c>
      <c r="E37" s="463">
        <f>+VLOOKUP(A37,'Summary List'!B:F,5,FALSE)</f>
        <v>64.44</v>
      </c>
      <c r="F37" s="96">
        <v>2</v>
      </c>
      <c r="G37" s="210" t="s">
        <v>445</v>
      </c>
      <c r="H37" s="351" t="s">
        <v>472</v>
      </c>
      <c r="I37" s="219">
        <f>(15*7.5*21.5)/1728</f>
        <v>1.3997395833333333</v>
      </c>
      <c r="J37" s="157" t="s">
        <v>120</v>
      </c>
      <c r="K37" s="758">
        <f t="shared" si="2"/>
        <v>128.88</v>
      </c>
      <c r="L37" s="758">
        <f t="shared" si="3"/>
        <v>177.85439999999997</v>
      </c>
      <c r="M37" s="674">
        <v>143.28</v>
      </c>
      <c r="N37" s="674">
        <v>200.59</v>
      </c>
      <c r="O37" s="290"/>
    </row>
    <row r="38" spans="1:15">
      <c r="A38" s="155" t="s">
        <v>421</v>
      </c>
      <c r="B38" s="4" t="s">
        <v>65</v>
      </c>
      <c r="C38" s="4" t="s">
        <v>96</v>
      </c>
      <c r="D38" s="4" t="s">
        <v>268</v>
      </c>
      <c r="E38" s="463">
        <f>+VLOOKUP(A38,'Summary List'!B:F,5,FALSE)</f>
        <v>68.64</v>
      </c>
      <c r="F38" s="96">
        <v>2</v>
      </c>
      <c r="G38" s="97" t="s">
        <v>445</v>
      </c>
      <c r="H38" s="351" t="s">
        <v>457</v>
      </c>
      <c r="I38" s="219">
        <f>(15*7.5*21.5)/1728</f>
        <v>1.3997395833333333</v>
      </c>
      <c r="J38" s="157" t="s">
        <v>120</v>
      </c>
      <c r="K38" s="758">
        <f t="shared" si="2"/>
        <v>137.28</v>
      </c>
      <c r="L38" s="758">
        <f t="shared" si="3"/>
        <v>189.44639999999998</v>
      </c>
      <c r="M38" s="674">
        <v>152.63999999999999</v>
      </c>
      <c r="N38" s="674">
        <v>213.7</v>
      </c>
      <c r="O38" s="290"/>
    </row>
    <row r="39" spans="1:15">
      <c r="A39" s="165" t="s">
        <v>422</v>
      </c>
      <c r="B39" s="4" t="s">
        <v>55</v>
      </c>
      <c r="C39" s="4" t="s">
        <v>97</v>
      </c>
      <c r="D39" s="4" t="s">
        <v>268</v>
      </c>
      <c r="E39" s="463">
        <f>+VLOOKUP(A39,'Summary List'!B:F,5,FALSE)</f>
        <v>69.599999999999994</v>
      </c>
      <c r="F39" s="96">
        <v>2</v>
      </c>
      <c r="G39" s="333" t="s">
        <v>446</v>
      </c>
      <c r="H39" s="98" t="s">
        <v>483</v>
      </c>
      <c r="I39" s="219">
        <f>(15*7.5*24)/1728</f>
        <v>1.5625</v>
      </c>
      <c r="J39" s="157" t="s">
        <v>121</v>
      </c>
      <c r="K39" s="758">
        <f t="shared" si="2"/>
        <v>139.19999999999999</v>
      </c>
      <c r="L39" s="758">
        <f t="shared" si="3"/>
        <v>192.09599999999998</v>
      </c>
      <c r="M39" s="674">
        <v>154.56</v>
      </c>
      <c r="N39" s="674">
        <v>216.38</v>
      </c>
      <c r="O39" s="290"/>
    </row>
    <row r="40" spans="1:15">
      <c r="A40" s="153" t="s">
        <v>423</v>
      </c>
      <c r="B40" s="4" t="s">
        <v>67</v>
      </c>
      <c r="C40" s="4" t="s">
        <v>98</v>
      </c>
      <c r="D40" s="4" t="s">
        <v>268</v>
      </c>
      <c r="E40" s="463">
        <f>+VLOOKUP(A40,'Summary List'!B:F,5,FALSE)</f>
        <v>72.84</v>
      </c>
      <c r="F40" s="96">
        <v>2</v>
      </c>
      <c r="G40" s="398" t="s">
        <v>446</v>
      </c>
      <c r="H40" s="94" t="s">
        <v>459</v>
      </c>
      <c r="I40" s="219">
        <f>(15*7.5*24)/1728</f>
        <v>1.5625</v>
      </c>
      <c r="J40" s="157" t="s">
        <v>121</v>
      </c>
      <c r="K40" s="758">
        <f t="shared" si="2"/>
        <v>145.68</v>
      </c>
      <c r="L40" s="758">
        <f t="shared" si="3"/>
        <v>201.0384</v>
      </c>
      <c r="M40" s="674">
        <v>161.76</v>
      </c>
      <c r="N40" s="674">
        <v>226.46</v>
      </c>
      <c r="O40" s="290"/>
    </row>
    <row r="41" spans="1:15">
      <c r="A41" s="155" t="s">
        <v>424</v>
      </c>
      <c r="B41" s="4" t="s">
        <v>56</v>
      </c>
      <c r="C41" s="4" t="s">
        <v>100</v>
      </c>
      <c r="D41" s="4" t="s">
        <v>268</v>
      </c>
      <c r="E41" s="463">
        <f>+VLOOKUP(A41,'Summary List'!B:F,5,FALSE)</f>
        <v>80.52</v>
      </c>
      <c r="F41" s="96">
        <v>2</v>
      </c>
      <c r="G41" s="333" t="s">
        <v>447</v>
      </c>
      <c r="H41" s="98" t="s">
        <v>461</v>
      </c>
      <c r="I41" s="219">
        <f>(15*7.5*28)/1728</f>
        <v>1.8229166666666667</v>
      </c>
      <c r="J41" s="157" t="s">
        <v>121</v>
      </c>
      <c r="K41" s="758">
        <f t="shared" si="2"/>
        <v>161.04</v>
      </c>
      <c r="L41" s="758">
        <f t="shared" si="3"/>
        <v>222.23519999999996</v>
      </c>
      <c r="M41" s="674">
        <v>178.8</v>
      </c>
      <c r="N41" s="674">
        <v>250.32</v>
      </c>
      <c r="O41" s="290"/>
    </row>
    <row r="42" spans="1:15">
      <c r="A42" s="356" t="s">
        <v>425</v>
      </c>
      <c r="B42" s="4" t="s">
        <v>69</v>
      </c>
      <c r="C42" s="4" t="s">
        <v>101</v>
      </c>
      <c r="D42" s="4" t="s">
        <v>268</v>
      </c>
      <c r="E42" s="463">
        <f>+VLOOKUP(A42,'Summary List'!B:F,5,FALSE)</f>
        <v>84.12</v>
      </c>
      <c r="F42" s="96">
        <v>2</v>
      </c>
      <c r="G42" s="333" t="s">
        <v>447</v>
      </c>
      <c r="H42" s="98" t="s">
        <v>505</v>
      </c>
      <c r="I42" s="219">
        <f>(15*7.5*28)/1728</f>
        <v>1.8229166666666667</v>
      </c>
      <c r="J42" s="157" t="s">
        <v>121</v>
      </c>
      <c r="K42" s="758">
        <f t="shared" si="2"/>
        <v>168.24</v>
      </c>
      <c r="L42" s="758">
        <f t="shared" si="3"/>
        <v>232.1712</v>
      </c>
      <c r="M42" s="674">
        <v>186.96</v>
      </c>
      <c r="N42" s="674">
        <v>261.74</v>
      </c>
      <c r="O42" s="290"/>
    </row>
    <row r="43" spans="1:15" ht="20.149999999999999" customHeight="1" thickBot="1">
      <c r="A43" s="130"/>
      <c r="B43" s="51"/>
      <c r="C43" s="51"/>
      <c r="D43" s="51"/>
      <c r="E43" s="72"/>
      <c r="F43" s="51"/>
      <c r="G43" s="149"/>
      <c r="H43" s="149"/>
      <c r="I43" s="73"/>
      <c r="J43" s="117"/>
      <c r="K43" s="16"/>
      <c r="L43" s="16"/>
      <c r="M43" s="16"/>
      <c r="N43" s="16"/>
      <c r="O43" s="290"/>
    </row>
    <row r="44" spans="1:15" ht="18" thickBot="1">
      <c r="A44" s="1056" t="s">
        <v>426</v>
      </c>
      <c r="B44" s="959"/>
      <c r="C44" s="959"/>
      <c r="D44" s="959"/>
      <c r="E44" s="959"/>
      <c r="F44" s="959"/>
      <c r="G44" s="959"/>
      <c r="H44" s="959"/>
      <c r="I44" s="959"/>
      <c r="J44" s="1057"/>
      <c r="K44" s="16"/>
      <c r="L44" s="16"/>
      <c r="M44" s="16"/>
      <c r="N44" s="16"/>
      <c r="O44" s="290"/>
    </row>
    <row r="45" spans="1:15" ht="15" thickBot="1">
      <c r="A45" s="40" t="s">
        <v>1</v>
      </c>
      <c r="B45" s="42" t="s">
        <v>0</v>
      </c>
      <c r="C45" s="89" t="s">
        <v>48</v>
      </c>
      <c r="D45" s="89" t="s">
        <v>81</v>
      </c>
      <c r="E45" s="89" t="s">
        <v>16</v>
      </c>
      <c r="F45" s="40" t="s">
        <v>15</v>
      </c>
      <c r="G45" s="45" t="s">
        <v>17</v>
      </c>
      <c r="H45" s="43" t="s">
        <v>18</v>
      </c>
      <c r="I45" s="43" t="s">
        <v>31</v>
      </c>
      <c r="J45" s="44" t="s">
        <v>116</v>
      </c>
      <c r="K45" s="192" t="s">
        <v>680</v>
      </c>
      <c r="L45" s="16"/>
      <c r="M45" s="16"/>
      <c r="N45" s="16"/>
      <c r="O45" s="290"/>
    </row>
    <row r="46" spans="1:15">
      <c r="A46" s="506" t="s">
        <v>429</v>
      </c>
      <c r="B46" s="56" t="s">
        <v>78</v>
      </c>
      <c r="C46" s="56" t="s">
        <v>105</v>
      </c>
      <c r="D46" s="56" t="s">
        <v>82</v>
      </c>
      <c r="E46" s="463">
        <f>+VLOOKUP(A46,'Summary List'!B:F,5,FALSE)</f>
        <v>45.6</v>
      </c>
      <c r="F46" s="92">
        <v>2</v>
      </c>
      <c r="G46" s="397" t="s">
        <v>448</v>
      </c>
      <c r="H46" s="393" t="s">
        <v>454</v>
      </c>
      <c r="I46" s="385">
        <f>(12*13*14.5)/1728</f>
        <v>1.3090277777777777</v>
      </c>
      <c r="J46" s="355" t="s">
        <v>120</v>
      </c>
      <c r="K46" s="758">
        <f>E46*2</f>
        <v>91.2</v>
      </c>
      <c r="L46" s="758">
        <f>K46*1.38</f>
        <v>125.85599999999999</v>
      </c>
      <c r="M46" s="674">
        <v>101.28</v>
      </c>
      <c r="N46" s="674">
        <v>141.79</v>
      </c>
      <c r="O46" s="290"/>
    </row>
    <row r="47" spans="1:15">
      <c r="A47" s="507" t="s">
        <v>430</v>
      </c>
      <c r="B47" s="4" t="s">
        <v>79</v>
      </c>
      <c r="C47" s="4" t="s">
        <v>106</v>
      </c>
      <c r="D47" s="4" t="s">
        <v>82</v>
      </c>
      <c r="E47" s="463">
        <f>+VLOOKUP(A47,'Summary List'!B:F,5,FALSE)</f>
        <v>47.76</v>
      </c>
      <c r="F47" s="96">
        <v>2</v>
      </c>
      <c r="G47" s="333" t="s">
        <v>448</v>
      </c>
      <c r="H47" s="98" t="s">
        <v>510</v>
      </c>
      <c r="I47" s="219">
        <f>(12*13*14.5)/1728</f>
        <v>1.3090277777777777</v>
      </c>
      <c r="J47" s="157" t="s">
        <v>120</v>
      </c>
      <c r="K47" s="758">
        <f>E47*2</f>
        <v>95.52</v>
      </c>
      <c r="L47" s="758">
        <f>K47*1.38</f>
        <v>131.81759999999997</v>
      </c>
      <c r="M47" s="674">
        <v>106.08</v>
      </c>
      <c r="N47" s="674">
        <v>148.51</v>
      </c>
      <c r="O47" s="290"/>
    </row>
    <row r="48" spans="1:15" ht="20.149999999999999" customHeight="1" thickBot="1">
      <c r="A48" s="148"/>
      <c r="B48" s="51"/>
      <c r="C48" s="51"/>
      <c r="D48" s="51"/>
      <c r="E48" s="72"/>
      <c r="F48" s="51"/>
      <c r="G48" s="149"/>
      <c r="H48" s="149"/>
      <c r="I48" s="73"/>
      <c r="J48" s="117"/>
      <c r="K48" s="16"/>
      <c r="L48" s="16"/>
      <c r="M48" s="16"/>
      <c r="N48" s="16"/>
      <c r="O48" s="290"/>
    </row>
    <row r="49" spans="1:15" ht="18" thickBot="1">
      <c r="A49" s="1056" t="s">
        <v>427</v>
      </c>
      <c r="B49" s="959"/>
      <c r="C49" s="959"/>
      <c r="D49" s="959"/>
      <c r="E49" s="959"/>
      <c r="F49" s="959"/>
      <c r="G49" s="959"/>
      <c r="H49" s="959"/>
      <c r="I49" s="959"/>
      <c r="J49" s="1057"/>
      <c r="K49" s="16"/>
      <c r="L49" s="16"/>
      <c r="M49" s="16"/>
      <c r="N49" s="16"/>
      <c r="O49" s="290"/>
    </row>
    <row r="50" spans="1:15" ht="15" thickBot="1">
      <c r="A50" s="40" t="s">
        <v>1</v>
      </c>
      <c r="B50" s="42" t="s">
        <v>0</v>
      </c>
      <c r="C50" s="89" t="s">
        <v>48</v>
      </c>
      <c r="D50" s="89" t="s">
        <v>81</v>
      </c>
      <c r="E50" s="89" t="s">
        <v>16</v>
      </c>
      <c r="F50" s="40" t="s">
        <v>15</v>
      </c>
      <c r="G50" s="45" t="s">
        <v>17</v>
      </c>
      <c r="H50" s="43" t="s">
        <v>18</v>
      </c>
      <c r="I50" s="43" t="s">
        <v>31</v>
      </c>
      <c r="J50" s="44" t="s">
        <v>116</v>
      </c>
      <c r="K50" s="192" t="s">
        <v>680</v>
      </c>
      <c r="L50" s="16"/>
      <c r="M50" s="16"/>
      <c r="N50" s="16"/>
      <c r="O50" s="290"/>
    </row>
    <row r="51" spans="1:15" ht="15.75" customHeight="1">
      <c r="A51" s="399" t="s">
        <v>431</v>
      </c>
      <c r="B51" s="8" t="s">
        <v>75</v>
      </c>
      <c r="C51" s="8" t="s">
        <v>103</v>
      </c>
      <c r="D51" s="8" t="s">
        <v>82</v>
      </c>
      <c r="E51" s="463">
        <f>+VLOOKUP(A51,'Summary List'!B:F,5,FALSE)</f>
        <v>45.84</v>
      </c>
      <c r="F51" s="369">
        <v>2</v>
      </c>
      <c r="G51" s="400" t="s">
        <v>448</v>
      </c>
      <c r="H51" s="107" t="s">
        <v>454</v>
      </c>
      <c r="I51" s="219">
        <f>(12*13*14.5)/1728</f>
        <v>1.3090277777777777</v>
      </c>
      <c r="J51" s="157" t="s">
        <v>120</v>
      </c>
      <c r="K51" s="758">
        <f>E51*2</f>
        <v>91.68</v>
      </c>
      <c r="L51" s="758">
        <f>K51*1.38</f>
        <v>126.5184</v>
      </c>
      <c r="M51" s="674">
        <v>101.76</v>
      </c>
      <c r="N51" s="674">
        <v>142.46</v>
      </c>
      <c r="O51" s="290"/>
    </row>
    <row r="52" spans="1:15" ht="15.75" customHeight="1">
      <c r="A52" s="356" t="s">
        <v>432</v>
      </c>
      <c r="B52" s="4" t="s">
        <v>76</v>
      </c>
      <c r="C52" s="4" t="s">
        <v>104</v>
      </c>
      <c r="D52" s="4" t="s">
        <v>82</v>
      </c>
      <c r="E52" s="463">
        <f>+VLOOKUP(A52,'Summary List'!B:F,5,FALSE)</f>
        <v>48.6</v>
      </c>
      <c r="F52" s="96">
        <v>2</v>
      </c>
      <c r="G52" s="333" t="s">
        <v>448</v>
      </c>
      <c r="H52" s="97" t="s">
        <v>506</v>
      </c>
      <c r="I52" s="219">
        <f>(12*13*14.5)/1728</f>
        <v>1.3090277777777777</v>
      </c>
      <c r="J52" s="157" t="s">
        <v>120</v>
      </c>
      <c r="K52" s="758">
        <f t="shared" ref="K52:K56" si="4">E52*2</f>
        <v>97.2</v>
      </c>
      <c r="L52" s="758">
        <f t="shared" ref="L52:L56" si="5">K52*1.38</f>
        <v>134.136</v>
      </c>
      <c r="M52" s="674">
        <v>108</v>
      </c>
      <c r="N52" s="674">
        <v>151.19999999999999</v>
      </c>
      <c r="O52" s="290"/>
    </row>
    <row r="53" spans="1:15" ht="15.75" customHeight="1">
      <c r="A53" s="356" t="s">
        <v>433</v>
      </c>
      <c r="B53" s="4" t="s">
        <v>63</v>
      </c>
      <c r="C53" s="4" t="s">
        <v>107</v>
      </c>
      <c r="D53" s="4" t="s">
        <v>82</v>
      </c>
      <c r="E53" s="463">
        <f>+VLOOKUP(A53,'Summary List'!B:F,5,FALSE)</f>
        <v>56.64</v>
      </c>
      <c r="F53" s="96">
        <v>2</v>
      </c>
      <c r="G53" s="333" t="s">
        <v>449</v>
      </c>
      <c r="H53" s="97" t="s">
        <v>453</v>
      </c>
      <c r="I53" s="219">
        <f>(12*13*18)/1728</f>
        <v>1.625</v>
      </c>
      <c r="J53" s="157" t="s">
        <v>120</v>
      </c>
      <c r="K53" s="758">
        <f t="shared" si="4"/>
        <v>113.28</v>
      </c>
      <c r="L53" s="758">
        <f t="shared" si="5"/>
        <v>156.32639999999998</v>
      </c>
      <c r="M53" s="674">
        <v>125.76</v>
      </c>
      <c r="N53" s="674">
        <v>176.06</v>
      </c>
      <c r="O53" s="290"/>
    </row>
    <row r="54" spans="1:15" ht="15.75" customHeight="1">
      <c r="A54" s="356" t="s">
        <v>434</v>
      </c>
      <c r="B54" s="4" t="s">
        <v>64</v>
      </c>
      <c r="C54" s="4" t="s">
        <v>108</v>
      </c>
      <c r="D54" s="4" t="s">
        <v>82</v>
      </c>
      <c r="E54" s="463">
        <f>+VLOOKUP(A54,'Summary List'!B:F,5,FALSE)</f>
        <v>59.16</v>
      </c>
      <c r="F54" s="96">
        <v>2</v>
      </c>
      <c r="G54" s="333" t="s">
        <v>449</v>
      </c>
      <c r="H54" s="97" t="s">
        <v>478</v>
      </c>
      <c r="I54" s="219">
        <f>(12*13*18)/1728</f>
        <v>1.625</v>
      </c>
      <c r="J54" s="157" t="s">
        <v>120</v>
      </c>
      <c r="K54" s="758">
        <f t="shared" si="4"/>
        <v>118.32</v>
      </c>
      <c r="L54" s="758">
        <f t="shared" si="5"/>
        <v>163.28159999999997</v>
      </c>
      <c r="M54" s="674">
        <v>131.52000000000001</v>
      </c>
      <c r="N54" s="674">
        <v>184.13</v>
      </c>
      <c r="O54" s="290"/>
    </row>
    <row r="55" spans="1:15" ht="15.75" customHeight="1">
      <c r="A55" s="401" t="s">
        <v>435</v>
      </c>
      <c r="B55" s="56" t="s">
        <v>55</v>
      </c>
      <c r="C55" s="56" t="s">
        <v>109</v>
      </c>
      <c r="D55" s="56" t="s">
        <v>82</v>
      </c>
      <c r="E55" s="463">
        <f>+VLOOKUP(A55,'Summary List'!B:F,5,FALSE)</f>
        <v>63.6</v>
      </c>
      <c r="F55" s="92">
        <v>2</v>
      </c>
      <c r="G55" s="332" t="s">
        <v>449</v>
      </c>
      <c r="H55" s="93" t="s">
        <v>468</v>
      </c>
      <c r="I55" s="219">
        <f>(12*13*18)/1728</f>
        <v>1.625</v>
      </c>
      <c r="J55" s="157" t="s">
        <v>121</v>
      </c>
      <c r="K55" s="758">
        <f t="shared" si="4"/>
        <v>127.2</v>
      </c>
      <c r="L55" s="758">
        <f t="shared" si="5"/>
        <v>175.536</v>
      </c>
      <c r="M55" s="674">
        <v>141.36000000000001</v>
      </c>
      <c r="N55" s="674">
        <v>197.9</v>
      </c>
      <c r="O55" s="290"/>
    </row>
    <row r="56" spans="1:15" ht="15.75" customHeight="1">
      <c r="A56" s="155" t="s">
        <v>436</v>
      </c>
      <c r="B56" s="56" t="s">
        <v>56</v>
      </c>
      <c r="C56" s="4" t="s">
        <v>110</v>
      </c>
      <c r="D56" s="4" t="s">
        <v>82</v>
      </c>
      <c r="E56" s="463">
        <f>+VLOOKUP(A56,'Summary List'!B:F,5,FALSE)</f>
        <v>74.760000000000005</v>
      </c>
      <c r="F56" s="96">
        <v>2</v>
      </c>
      <c r="G56" s="333" t="s">
        <v>450</v>
      </c>
      <c r="H56" s="98" t="s">
        <v>457</v>
      </c>
      <c r="I56" s="219">
        <f>(12*14*24)/1728</f>
        <v>2.3333333333333335</v>
      </c>
      <c r="J56" s="157" t="s">
        <v>121</v>
      </c>
      <c r="K56" s="758">
        <f t="shared" si="4"/>
        <v>149.52000000000001</v>
      </c>
      <c r="L56" s="758">
        <f t="shared" si="5"/>
        <v>206.33760000000001</v>
      </c>
      <c r="M56" s="674">
        <v>166.08</v>
      </c>
      <c r="N56" s="674">
        <v>232.51</v>
      </c>
      <c r="O56" s="290"/>
    </row>
    <row r="57" spans="1:15" ht="20.149999999999999" customHeight="1" thickBot="1">
      <c r="A57" s="147"/>
      <c r="B57" s="52"/>
      <c r="C57" s="52"/>
      <c r="D57" s="52"/>
      <c r="E57" s="74"/>
      <c r="F57" s="52"/>
      <c r="G57" s="53"/>
      <c r="H57" s="53"/>
      <c r="I57" s="76"/>
      <c r="J57" s="146"/>
      <c r="K57" s="16"/>
      <c r="L57" s="16"/>
      <c r="M57" s="16"/>
      <c r="N57" s="16"/>
      <c r="O57" s="290"/>
    </row>
    <row r="58" spans="1:15" ht="18" thickBot="1">
      <c r="A58" s="1056" t="s">
        <v>428</v>
      </c>
      <c r="B58" s="959"/>
      <c r="C58" s="959"/>
      <c r="D58" s="959"/>
      <c r="E58" s="959"/>
      <c r="F58" s="959"/>
      <c r="G58" s="959"/>
      <c r="H58" s="959"/>
      <c r="I58" s="959"/>
      <c r="J58" s="1057"/>
      <c r="K58" s="16"/>
      <c r="L58" s="16"/>
      <c r="M58" s="16"/>
      <c r="N58" s="16"/>
      <c r="O58" s="290"/>
    </row>
    <row r="59" spans="1:15" ht="15" thickBot="1">
      <c r="A59" s="40" t="s">
        <v>1</v>
      </c>
      <c r="B59" s="42" t="s">
        <v>0</v>
      </c>
      <c r="C59" s="89" t="s">
        <v>48</v>
      </c>
      <c r="D59" s="89" t="s">
        <v>81</v>
      </c>
      <c r="E59" s="89" t="s">
        <v>16</v>
      </c>
      <c r="F59" s="40" t="s">
        <v>15</v>
      </c>
      <c r="G59" s="45" t="s">
        <v>17</v>
      </c>
      <c r="H59" s="43" t="s">
        <v>18</v>
      </c>
      <c r="I59" s="44" t="s">
        <v>31</v>
      </c>
      <c r="J59" s="44" t="s">
        <v>116</v>
      </c>
      <c r="K59" s="192" t="s">
        <v>680</v>
      </c>
      <c r="L59" s="16"/>
      <c r="M59" s="16"/>
      <c r="N59" s="16"/>
      <c r="O59" s="290"/>
    </row>
    <row r="60" spans="1:15">
      <c r="A60" s="401" t="s">
        <v>437</v>
      </c>
      <c r="B60" s="56" t="s">
        <v>64</v>
      </c>
      <c r="C60" s="56" t="s">
        <v>108</v>
      </c>
      <c r="D60" s="56" t="s">
        <v>83</v>
      </c>
      <c r="E60" s="463">
        <f>+VLOOKUP(A60,'Summary List'!B:F,5,FALSE)</f>
        <v>61.44</v>
      </c>
      <c r="F60" s="92">
        <v>2</v>
      </c>
      <c r="G60" s="391" t="s">
        <v>449</v>
      </c>
      <c r="H60" s="94" t="s">
        <v>469</v>
      </c>
      <c r="I60" s="354">
        <f>(12*13*18)/1728</f>
        <v>1.625</v>
      </c>
      <c r="J60" s="157" t="s">
        <v>121</v>
      </c>
      <c r="K60" s="758">
        <f>E60*2</f>
        <v>122.88</v>
      </c>
      <c r="L60" s="758">
        <f>K60*1.38</f>
        <v>169.57439999999997</v>
      </c>
      <c r="M60" s="674">
        <v>136.56</v>
      </c>
      <c r="N60" s="674">
        <v>191.18</v>
      </c>
      <c r="O60" s="290"/>
    </row>
    <row r="61" spans="1:15">
      <c r="A61" s="356" t="s">
        <v>438</v>
      </c>
      <c r="B61" s="4" t="s">
        <v>55</v>
      </c>
      <c r="C61" s="4" t="s">
        <v>109</v>
      </c>
      <c r="D61" s="4" t="s">
        <v>83</v>
      </c>
      <c r="E61" s="463">
        <f>+VLOOKUP(A61,'Summary List'!B:F,5,FALSE)</f>
        <v>65.760000000000005</v>
      </c>
      <c r="F61" s="96">
        <v>2</v>
      </c>
      <c r="G61" s="334" t="s">
        <v>449</v>
      </c>
      <c r="H61" s="98" t="s">
        <v>455</v>
      </c>
      <c r="I61" s="354">
        <f>(12*13*18)/1728</f>
        <v>1.625</v>
      </c>
      <c r="J61" s="157" t="s">
        <v>121</v>
      </c>
      <c r="K61" s="758">
        <f t="shared" ref="K61:K62" si="6">E61*2</f>
        <v>131.52000000000001</v>
      </c>
      <c r="L61" s="758">
        <f t="shared" ref="L61:L62" si="7">K61*1.38</f>
        <v>181.49760000000001</v>
      </c>
      <c r="M61" s="674">
        <v>146.16</v>
      </c>
      <c r="N61" s="674">
        <v>204.62</v>
      </c>
      <c r="O61" s="290"/>
    </row>
    <row r="62" spans="1:15">
      <c r="A62" s="356" t="s">
        <v>439</v>
      </c>
      <c r="B62" s="4" t="s">
        <v>56</v>
      </c>
      <c r="C62" s="4" t="s">
        <v>110</v>
      </c>
      <c r="D62" s="4" t="s">
        <v>83</v>
      </c>
      <c r="E62" s="463">
        <f>+VLOOKUP(A62,'Summary List'!B:F,5,FALSE)</f>
        <v>77.760000000000005</v>
      </c>
      <c r="F62" s="96">
        <v>2</v>
      </c>
      <c r="G62" s="334" t="s">
        <v>450</v>
      </c>
      <c r="H62" s="98" t="s">
        <v>459</v>
      </c>
      <c r="I62" s="219">
        <f>(12*14*24)/1728</f>
        <v>2.3333333333333335</v>
      </c>
      <c r="J62" s="157" t="s">
        <v>121</v>
      </c>
      <c r="K62" s="758">
        <f t="shared" si="6"/>
        <v>155.52000000000001</v>
      </c>
      <c r="L62" s="758">
        <f t="shared" si="7"/>
        <v>214.61760000000001</v>
      </c>
      <c r="M62" s="674">
        <v>172.8</v>
      </c>
      <c r="N62" s="674">
        <v>241.92</v>
      </c>
      <c r="O62" s="290"/>
    </row>
    <row r="63" spans="1:15" ht="17.5">
      <c r="A63" s="1058" t="s">
        <v>47</v>
      </c>
      <c r="B63" s="1059"/>
      <c r="C63" s="1059"/>
      <c r="D63" s="1059"/>
      <c r="E63" s="1059"/>
      <c r="F63" s="1059"/>
      <c r="G63" s="1059"/>
      <c r="H63" s="1059"/>
      <c r="I63" s="1059"/>
      <c r="J63" s="1060"/>
      <c r="K63" s="16"/>
      <c r="L63" s="16"/>
      <c r="M63" s="16"/>
      <c r="N63" s="16"/>
      <c r="O63" s="290"/>
    </row>
    <row r="64" spans="1:15" ht="21.5" thickBot="1">
      <c r="A64" s="1061" t="s">
        <v>627</v>
      </c>
      <c r="B64" s="1062"/>
      <c r="C64" s="1062"/>
      <c r="D64" s="1062"/>
      <c r="E64" s="1062"/>
      <c r="F64" s="1062"/>
      <c r="G64" s="1062"/>
      <c r="H64" s="1062"/>
      <c r="I64" s="1062"/>
      <c r="J64" s="1063"/>
      <c r="K64" s="16"/>
      <c r="L64" s="16"/>
      <c r="M64" s="16"/>
      <c r="N64" s="16"/>
      <c r="O64" s="290"/>
    </row>
    <row r="65" spans="1:15" ht="21">
      <c r="A65" s="1121" t="s">
        <v>733</v>
      </c>
      <c r="B65" s="962"/>
      <c r="C65" s="962"/>
      <c r="D65" s="962"/>
      <c r="E65" s="962"/>
      <c r="F65" s="962"/>
      <c r="G65" s="962"/>
      <c r="H65" s="962"/>
      <c r="I65" s="962"/>
      <c r="J65" s="1122"/>
      <c r="K65" s="16"/>
      <c r="L65" s="16"/>
      <c r="M65" s="16"/>
      <c r="N65" s="16"/>
      <c r="O65" s="290"/>
    </row>
    <row r="66" spans="1:15" ht="21">
      <c r="A66" s="1082" t="s">
        <v>734</v>
      </c>
      <c r="B66" s="950"/>
      <c r="C66" s="950"/>
      <c r="D66" s="950"/>
      <c r="E66" s="950"/>
      <c r="F66" s="950"/>
      <c r="G66" s="950"/>
      <c r="H66" s="950"/>
      <c r="I66" s="950"/>
      <c r="J66" s="1083"/>
      <c r="K66" s="16"/>
      <c r="L66" s="16"/>
      <c r="M66" s="16"/>
      <c r="N66" s="16"/>
      <c r="O66" s="290"/>
    </row>
    <row r="67" spans="1:15" ht="21">
      <c r="A67" s="1082" t="s">
        <v>735</v>
      </c>
      <c r="B67" s="950"/>
      <c r="C67" s="950"/>
      <c r="D67" s="950"/>
      <c r="E67" s="950"/>
      <c r="F67" s="950"/>
      <c r="G67" s="950"/>
      <c r="H67" s="950"/>
      <c r="I67" s="950"/>
      <c r="J67" s="1083"/>
      <c r="K67" s="16"/>
      <c r="L67" s="16"/>
      <c r="M67" s="16"/>
      <c r="N67" s="16"/>
      <c r="O67" s="290"/>
    </row>
    <row r="68" spans="1:15" ht="21">
      <c r="A68" s="1082" t="s">
        <v>736</v>
      </c>
      <c r="B68" s="950"/>
      <c r="C68" s="950"/>
      <c r="D68" s="950"/>
      <c r="E68" s="950"/>
      <c r="F68" s="950"/>
      <c r="G68" s="950"/>
      <c r="H68" s="950"/>
      <c r="I68" s="950"/>
      <c r="J68" s="1083"/>
      <c r="K68" s="16"/>
      <c r="L68" s="16"/>
      <c r="M68" s="16"/>
      <c r="N68" s="16"/>
      <c r="O68" s="290"/>
    </row>
    <row r="69" spans="1:15" ht="21.5" thickBot="1">
      <c r="A69" s="1084" t="s">
        <v>127</v>
      </c>
      <c r="B69" s="1085"/>
      <c r="C69" s="1085"/>
      <c r="D69" s="1085"/>
      <c r="E69" s="1085"/>
      <c r="F69" s="1085"/>
      <c r="G69" s="1085"/>
      <c r="H69" s="1085"/>
      <c r="I69" s="1085"/>
      <c r="J69" s="1086"/>
      <c r="K69" s="16"/>
      <c r="L69" s="16"/>
      <c r="M69" s="16"/>
      <c r="N69" s="16"/>
      <c r="O69" s="290"/>
    </row>
    <row r="70" spans="1:15" ht="21">
      <c r="A70" s="1041" t="s">
        <v>689</v>
      </c>
      <c r="B70" s="1042"/>
      <c r="C70" s="1042"/>
      <c r="D70" s="1042"/>
      <c r="E70" s="1042"/>
      <c r="F70" s="1042"/>
      <c r="G70" s="1042"/>
      <c r="H70" s="1042"/>
      <c r="I70" s="1042"/>
      <c r="J70" s="1043"/>
      <c r="K70" s="149"/>
      <c r="L70" s="180"/>
      <c r="M70" s="16"/>
      <c r="N70" s="16"/>
      <c r="O70" s="290"/>
    </row>
    <row r="71" spans="1:15" ht="23.5">
      <c r="A71" s="1017" t="s">
        <v>676</v>
      </c>
      <c r="B71" s="1018"/>
      <c r="C71" s="1018"/>
      <c r="D71" s="1018"/>
      <c r="E71" s="1018"/>
      <c r="F71" s="1018"/>
      <c r="G71" s="1018"/>
      <c r="H71" s="1018"/>
      <c r="I71" s="1018"/>
      <c r="J71" s="1019"/>
      <c r="K71" s="16"/>
      <c r="L71" s="16"/>
      <c r="M71" s="16"/>
      <c r="N71" s="16"/>
      <c r="O71" s="290"/>
    </row>
    <row r="72" spans="1:15" ht="21">
      <c r="A72" s="1008" t="s">
        <v>654</v>
      </c>
      <c r="B72" s="953"/>
      <c r="C72" s="953"/>
      <c r="D72" s="953"/>
      <c r="E72" s="953"/>
      <c r="F72" s="953"/>
      <c r="G72" s="953"/>
      <c r="H72" s="953"/>
      <c r="I72" s="953"/>
      <c r="J72" s="1009"/>
      <c r="K72" s="16"/>
      <c r="L72" s="16"/>
      <c r="M72" s="16"/>
      <c r="N72" s="16"/>
      <c r="O72" s="290"/>
    </row>
    <row r="73" spans="1:15" ht="21">
      <c r="A73" s="1008" t="s">
        <v>655</v>
      </c>
      <c r="B73" s="1010"/>
      <c r="C73" s="1010"/>
      <c r="D73" s="1010"/>
      <c r="E73" s="1010"/>
      <c r="F73" s="1010"/>
      <c r="G73" s="1010"/>
      <c r="H73" s="1010"/>
      <c r="I73" s="1010"/>
      <c r="J73" s="1011"/>
      <c r="K73" s="16"/>
      <c r="L73" s="16"/>
      <c r="M73" s="16"/>
      <c r="N73" s="16"/>
      <c r="O73" s="290"/>
    </row>
    <row r="74" spans="1:15" ht="21">
      <c r="A74" s="1004" t="s">
        <v>656</v>
      </c>
      <c r="B74" s="994"/>
      <c r="C74" s="994"/>
      <c r="D74" s="994"/>
      <c r="E74" s="994"/>
      <c r="F74" s="994"/>
      <c r="G74" s="994"/>
      <c r="H74" s="994"/>
      <c r="I74" s="994"/>
      <c r="J74" s="1005"/>
      <c r="K74" s="16"/>
      <c r="L74" s="16"/>
      <c r="M74" s="16"/>
      <c r="N74" s="16"/>
      <c r="O74" s="290"/>
    </row>
    <row r="75" spans="1:15" ht="21">
      <c r="A75" s="1012" t="s">
        <v>657</v>
      </c>
      <c r="B75" s="997"/>
      <c r="C75" s="997"/>
      <c r="D75" s="997"/>
      <c r="E75" s="997"/>
      <c r="F75" s="997"/>
      <c r="G75" s="997"/>
      <c r="H75" s="997"/>
      <c r="I75" s="997"/>
      <c r="J75" s="1013"/>
      <c r="K75" s="16"/>
      <c r="L75" s="16"/>
      <c r="M75" s="16"/>
      <c r="N75" s="16"/>
      <c r="O75" s="290"/>
    </row>
    <row r="76" spans="1:15" ht="18.75" customHeight="1">
      <c r="A76" s="1004" t="s">
        <v>658</v>
      </c>
      <c r="B76" s="994"/>
      <c r="C76" s="994"/>
      <c r="D76" s="994"/>
      <c r="E76" s="994"/>
      <c r="F76" s="994"/>
      <c r="G76" s="994"/>
      <c r="H76" s="994"/>
      <c r="I76" s="994"/>
      <c r="J76" s="1005"/>
      <c r="K76" s="16"/>
      <c r="L76" s="16"/>
      <c r="M76" s="16"/>
      <c r="N76" s="16"/>
      <c r="O76" s="290"/>
    </row>
    <row r="77" spans="1:15" ht="22.5" customHeight="1">
      <c r="A77" s="1004"/>
      <c r="B77" s="994"/>
      <c r="C77" s="994"/>
      <c r="D77" s="994"/>
      <c r="E77" s="994"/>
      <c r="F77" s="994"/>
      <c r="G77" s="994"/>
      <c r="H77" s="994"/>
      <c r="I77" s="994"/>
      <c r="J77" s="1005"/>
      <c r="K77" s="16"/>
      <c r="L77" s="16"/>
      <c r="M77" s="16"/>
      <c r="N77" s="16"/>
      <c r="O77" s="290"/>
    </row>
    <row r="78" spans="1:15" ht="23.5">
      <c r="A78" s="1017" t="s">
        <v>677</v>
      </c>
      <c r="B78" s="1018"/>
      <c r="C78" s="1018"/>
      <c r="D78" s="1018"/>
      <c r="E78" s="1018"/>
      <c r="F78" s="1018"/>
      <c r="G78" s="1018"/>
      <c r="H78" s="1018"/>
      <c r="I78" s="1018"/>
      <c r="J78" s="1019"/>
      <c r="K78" s="16"/>
      <c r="L78" s="16"/>
      <c r="M78" s="16"/>
      <c r="N78" s="16"/>
      <c r="O78" s="290"/>
    </row>
    <row r="79" spans="1:15" ht="18" customHeight="1">
      <c r="A79" s="1073" t="s">
        <v>857</v>
      </c>
      <c r="B79" s="1074"/>
      <c r="C79" s="1074"/>
      <c r="D79" s="1074"/>
      <c r="E79" s="1074"/>
      <c r="F79" s="1074"/>
      <c r="G79" s="1074"/>
      <c r="H79" s="1074"/>
      <c r="I79" s="1074"/>
      <c r="J79" s="1075"/>
      <c r="K79" s="16"/>
      <c r="L79" s="16"/>
      <c r="M79" s="16"/>
      <c r="N79" s="16"/>
      <c r="O79" s="290"/>
    </row>
    <row r="80" spans="1:15" ht="18" customHeight="1">
      <c r="A80" s="1006"/>
      <c r="B80" s="987"/>
      <c r="C80" s="987"/>
      <c r="D80" s="987"/>
      <c r="E80" s="987"/>
      <c r="F80" s="987"/>
      <c r="G80" s="987"/>
      <c r="H80" s="987"/>
      <c r="I80" s="987"/>
      <c r="J80" s="1007"/>
      <c r="K80" s="16"/>
      <c r="L80" s="16"/>
      <c r="M80" s="16"/>
      <c r="N80" s="16"/>
      <c r="O80" s="290"/>
    </row>
    <row r="81" spans="1:15" ht="18" customHeight="1">
      <c r="A81" s="1006"/>
      <c r="B81" s="987"/>
      <c r="C81" s="987"/>
      <c r="D81" s="987"/>
      <c r="E81" s="987"/>
      <c r="F81" s="987"/>
      <c r="G81" s="987"/>
      <c r="H81" s="987"/>
      <c r="I81" s="987"/>
      <c r="J81" s="1007"/>
      <c r="K81" s="16"/>
      <c r="L81" s="16"/>
      <c r="M81" s="16"/>
      <c r="N81" s="16"/>
      <c r="O81" s="290"/>
    </row>
    <row r="82" spans="1:15" ht="21" customHeight="1">
      <c r="A82" s="1006"/>
      <c r="B82" s="987"/>
      <c r="C82" s="987"/>
      <c r="D82" s="987"/>
      <c r="E82" s="987"/>
      <c r="F82" s="987"/>
      <c r="G82" s="987"/>
      <c r="H82" s="987"/>
      <c r="I82" s="987"/>
      <c r="J82" s="1007"/>
      <c r="K82" s="16"/>
      <c r="L82" s="16"/>
      <c r="M82" s="16"/>
      <c r="N82" s="16"/>
      <c r="O82" s="290"/>
    </row>
    <row r="83" spans="1:15" ht="15" customHeight="1">
      <c r="A83" s="1008" t="s">
        <v>678</v>
      </c>
      <c r="B83" s="953"/>
      <c r="C83" s="953"/>
      <c r="D83" s="953"/>
      <c r="E83" s="953"/>
      <c r="F83" s="953"/>
      <c r="G83" s="953"/>
      <c r="H83" s="953"/>
      <c r="I83" s="953"/>
      <c r="J83" s="1009"/>
      <c r="K83" s="16"/>
      <c r="L83" s="16"/>
      <c r="M83" s="16"/>
      <c r="N83" s="16"/>
      <c r="O83" s="290"/>
    </row>
    <row r="84" spans="1:15" ht="15" customHeight="1">
      <c r="A84" s="1008"/>
      <c r="B84" s="953"/>
      <c r="C84" s="953"/>
      <c r="D84" s="953"/>
      <c r="E84" s="953"/>
      <c r="F84" s="953"/>
      <c r="G84" s="953"/>
      <c r="H84" s="953"/>
      <c r="I84" s="953"/>
      <c r="J84" s="1009"/>
      <c r="K84" s="16"/>
      <c r="L84" s="16"/>
      <c r="M84" s="16"/>
      <c r="N84" s="16"/>
      <c r="O84" s="290"/>
    </row>
    <row r="85" spans="1:15" ht="15" customHeight="1">
      <c r="A85" s="1008"/>
      <c r="B85" s="953"/>
      <c r="C85" s="953"/>
      <c r="D85" s="953"/>
      <c r="E85" s="953"/>
      <c r="F85" s="953"/>
      <c r="G85" s="953"/>
      <c r="H85" s="953"/>
      <c r="I85" s="953"/>
      <c r="J85" s="1009"/>
      <c r="K85" s="16"/>
      <c r="L85" s="16"/>
      <c r="M85" s="16"/>
      <c r="N85" s="16"/>
      <c r="O85" s="290"/>
    </row>
    <row r="86" spans="1:15" ht="15" thickBot="1">
      <c r="A86" s="1020" t="s">
        <v>632</v>
      </c>
      <c r="B86" s="1021"/>
      <c r="C86" s="1021"/>
      <c r="D86" s="1021"/>
      <c r="E86" s="1021"/>
      <c r="F86" s="1021"/>
      <c r="G86" s="1021"/>
      <c r="H86" s="1021"/>
      <c r="I86" s="1021"/>
      <c r="J86" s="1022"/>
      <c r="K86" s="16"/>
      <c r="L86" s="16"/>
      <c r="M86" s="16"/>
      <c r="N86" s="16"/>
      <c r="O86" s="290"/>
    </row>
    <row r="87" spans="1:15">
      <c r="K87" s="241"/>
      <c r="L87" s="290"/>
      <c r="M87" s="293"/>
      <c r="N87" s="293"/>
      <c r="O87" s="290"/>
    </row>
    <row r="88" spans="1:15">
      <c r="L88" s="290"/>
      <c r="M88" s="290"/>
      <c r="N88" s="290"/>
      <c r="O88" s="290"/>
    </row>
  </sheetData>
  <mergeCells count="41">
    <mergeCell ref="A78:J78"/>
    <mergeCell ref="A79:J82"/>
    <mergeCell ref="A83:J85"/>
    <mergeCell ref="A86:J86"/>
    <mergeCell ref="A20:F20"/>
    <mergeCell ref="G20:I20"/>
    <mergeCell ref="A74:J74"/>
    <mergeCell ref="A75:J75"/>
    <mergeCell ref="A76:J77"/>
    <mergeCell ref="A70:J70"/>
    <mergeCell ref="A1:J8"/>
    <mergeCell ref="A73:J73"/>
    <mergeCell ref="A71:J71"/>
    <mergeCell ref="A72:J72"/>
    <mergeCell ref="A13:J13"/>
    <mergeCell ref="A9:J9"/>
    <mergeCell ref="A10:J10"/>
    <mergeCell ref="A11:J11"/>
    <mergeCell ref="A12:J12"/>
    <mergeCell ref="A44:J44"/>
    <mergeCell ref="A18:J18"/>
    <mergeCell ref="A32:J32"/>
    <mergeCell ref="A19:J19"/>
    <mergeCell ref="A14:B14"/>
    <mergeCell ref="C14:E14"/>
    <mergeCell ref="F14:H14"/>
    <mergeCell ref="I14:J14"/>
    <mergeCell ref="A16:J16"/>
    <mergeCell ref="A15:J15"/>
    <mergeCell ref="A17:J17"/>
    <mergeCell ref="A69:J69"/>
    <mergeCell ref="A49:J49"/>
    <mergeCell ref="A58:J58"/>
    <mergeCell ref="A63:J63"/>
    <mergeCell ref="A64:J64"/>
    <mergeCell ref="A65:J65"/>
    <mergeCell ref="A21:J21"/>
    <mergeCell ref="A27:J27"/>
    <mergeCell ref="A66:J66"/>
    <mergeCell ref="A67:J67"/>
    <mergeCell ref="A68:J68"/>
  </mergeCells>
  <hyperlinks>
    <hyperlink ref="A64:J64" r:id="rId1" display="Visit our website www.thomastonmills.com for more information and selling tools, including:"/>
    <hyperlink ref="A86" location="'TABLE OF CONTENTS'!A1" tooltip="TABLE OF CONTENTS" display="Back"/>
    <hyperlink ref="K22" location="'NEW ERA T-180 IMPORT WHITE'!A70" display="CA"/>
    <hyperlink ref="K33" location="'NEW ERA T-180 IMPORT WHITE'!A70" display="CA"/>
    <hyperlink ref="K50" location="'NEW ERA T-180 IMPORT WHITE'!A70" display="CA"/>
    <hyperlink ref="K59" location="'NEW ERA T-180 IMPORT WHITE'!A70" display="CA"/>
    <hyperlink ref="A65:J65" r:id="rId2" tooltip="Sell Sheets" display="   ◦ Descriptive Sell Sheets that you can send to your customers (PDF's) - Click Here"/>
    <hyperlink ref="A66:J66" r:id="rId3" tooltip="Photographs" display="   ◦ Photographs - Click Here"/>
    <hyperlink ref="A67:J67" r:id="rId4" tooltip="Care Instructions" display="   ◦ Suggested Care Instructions - Click Here"/>
    <hyperlink ref="A68:J68" r:id="rId5" tooltip="Linen Forum" display="   ◦ Linen Forum - Click Here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  <hyperlink ref="K45" location="'NEW ERA T-180 IMPORT WHITE'!A70" display="CA"/>
  </hyperlinks>
  <pageMargins left="0.7" right="0.7" top="0.75" bottom="0.75" header="0.3" footer="0.3"/>
  <pageSetup scale="66" fitToHeight="0" orientation="portrait" r:id="rId6"/>
  <headerFooter>
    <oddHeader xml:space="preserve">&amp;C
</oddHeader>
  </headerFooter>
  <rowBreaks count="1" manualBreakCount="1">
    <brk id="62" max="10" man="1"/>
  </rowBreaks>
  <drawing r:id="rId7"/>
  <legacyDrawing r:id="rId8"/>
  <legacyDrawingHF r:id="rId9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499984740745262"/>
  </sheetPr>
  <dimension ref="A1:AH1841"/>
  <sheetViews>
    <sheetView topLeftCell="A22" zoomScale="90" zoomScaleNormal="90" zoomScalePageLayoutView="80" workbookViewId="0">
      <selection activeCell="L37" sqref="L37"/>
    </sheetView>
  </sheetViews>
  <sheetFormatPr defaultColWidth="9.08984375" defaultRowHeight="14.5"/>
  <cols>
    <col min="1" max="1" width="14.6328125" customWidth="1"/>
    <col min="2" max="2" width="22.81640625" customWidth="1"/>
    <col min="3" max="3" width="10.7265625" style="6" customWidth="1"/>
    <col min="4" max="4" width="8.7265625" customWidth="1"/>
    <col min="5" max="5" width="9.08984375" customWidth="1"/>
    <col min="6" max="6" width="8.08984375" customWidth="1"/>
    <col min="7" max="7" width="17" style="6" customWidth="1"/>
    <col min="8" max="8" width="14.6328125" customWidth="1"/>
    <col min="9" max="9" width="14.36328125" customWidth="1"/>
    <col min="10" max="10" width="12.7265625" style="11" customWidth="1"/>
    <col min="11" max="11" width="14.1796875" style="107" customWidth="1"/>
    <col min="12" max="12" width="12.54296875" customWidth="1"/>
  </cols>
  <sheetData>
    <row r="1" spans="1:15" ht="15.75" customHeight="1" thickTop="1">
      <c r="A1" s="1035" t="s">
        <v>128</v>
      </c>
      <c r="B1" s="1036"/>
      <c r="C1" s="1036"/>
      <c r="D1" s="1036"/>
      <c r="E1" s="1036"/>
      <c r="F1" s="1036"/>
      <c r="G1" s="1036"/>
      <c r="H1" s="1036"/>
      <c r="I1" s="1036"/>
      <c r="J1" s="1037"/>
      <c r="K1" s="537"/>
      <c r="L1" s="221" t="s">
        <v>679</v>
      </c>
      <c r="M1" s="16"/>
      <c r="N1" s="16"/>
      <c r="O1" s="290"/>
    </row>
    <row r="2" spans="1:15" ht="25" customHeight="1">
      <c r="A2" s="1038"/>
      <c r="B2" s="982"/>
      <c r="C2" s="982"/>
      <c r="D2" s="982"/>
      <c r="E2" s="982"/>
      <c r="F2" s="982"/>
      <c r="G2" s="982"/>
      <c r="H2" s="982"/>
      <c r="I2" s="982"/>
      <c r="J2" s="1039"/>
      <c r="K2" s="537"/>
      <c r="L2" s="616" t="s">
        <v>858</v>
      </c>
      <c r="M2" s="16"/>
      <c r="N2" s="16"/>
      <c r="O2" s="290"/>
    </row>
    <row r="3" spans="1:15" ht="15.75" customHeight="1">
      <c r="A3" s="1038"/>
      <c r="B3" s="982"/>
      <c r="C3" s="982"/>
      <c r="D3" s="982"/>
      <c r="E3" s="982"/>
      <c r="F3" s="982"/>
      <c r="G3" s="982"/>
      <c r="H3" s="982"/>
      <c r="I3" s="982"/>
      <c r="J3" s="1039"/>
      <c r="K3" s="537"/>
      <c r="L3" s="222" t="s">
        <v>661</v>
      </c>
      <c r="M3" s="16"/>
      <c r="N3" s="16"/>
      <c r="O3" s="290"/>
    </row>
    <row r="4" spans="1:15" ht="15.75" customHeight="1">
      <c r="A4" s="1038"/>
      <c r="B4" s="982"/>
      <c r="C4" s="982"/>
      <c r="D4" s="982"/>
      <c r="E4" s="982"/>
      <c r="F4" s="982"/>
      <c r="G4" s="982"/>
      <c r="H4" s="982"/>
      <c r="I4" s="982"/>
      <c r="J4" s="1039"/>
      <c r="K4" s="537"/>
      <c r="L4" s="223" t="s">
        <v>662</v>
      </c>
      <c r="M4" s="16"/>
      <c r="N4" s="16"/>
      <c r="O4" s="290"/>
    </row>
    <row r="5" spans="1:15" ht="15.75" customHeight="1">
      <c r="A5" s="1038"/>
      <c r="B5" s="982"/>
      <c r="C5" s="982"/>
      <c r="D5" s="982"/>
      <c r="E5" s="982"/>
      <c r="F5" s="982"/>
      <c r="G5" s="982"/>
      <c r="H5" s="982"/>
      <c r="I5" s="982"/>
      <c r="J5" s="1039"/>
      <c r="K5" s="537"/>
      <c r="L5" s="224" t="s">
        <v>663</v>
      </c>
      <c r="M5" s="16"/>
      <c r="N5" s="16"/>
      <c r="O5" s="290"/>
    </row>
    <row r="6" spans="1:15" ht="15.75" customHeight="1">
      <c r="A6" s="1038"/>
      <c r="B6" s="982"/>
      <c r="C6" s="982"/>
      <c r="D6" s="982"/>
      <c r="E6" s="982"/>
      <c r="F6" s="982"/>
      <c r="G6" s="982"/>
      <c r="H6" s="982"/>
      <c r="I6" s="982"/>
      <c r="J6" s="1039"/>
      <c r="K6" s="537"/>
      <c r="L6" s="225" t="s">
        <v>664</v>
      </c>
      <c r="M6" s="16"/>
      <c r="N6" s="16"/>
      <c r="O6" s="290"/>
    </row>
    <row r="7" spans="1:15" ht="15.75" customHeight="1">
      <c r="A7" s="1038"/>
      <c r="B7" s="982"/>
      <c r="C7" s="982"/>
      <c r="D7" s="982"/>
      <c r="E7" s="982"/>
      <c r="F7" s="982"/>
      <c r="G7" s="982"/>
      <c r="H7" s="982"/>
      <c r="I7" s="982"/>
      <c r="J7" s="1039"/>
      <c r="K7" s="537"/>
      <c r="L7" s="226" t="s">
        <v>665</v>
      </c>
      <c r="M7" s="16"/>
      <c r="N7" s="16"/>
      <c r="O7" s="290"/>
    </row>
    <row r="8" spans="1:15" ht="15.75" customHeight="1">
      <c r="A8" s="1038"/>
      <c r="B8" s="982"/>
      <c r="C8" s="982"/>
      <c r="D8" s="982"/>
      <c r="E8" s="982"/>
      <c r="F8" s="982"/>
      <c r="G8" s="982"/>
      <c r="H8" s="982"/>
      <c r="I8" s="982"/>
      <c r="J8" s="1039"/>
      <c r="K8" s="537"/>
      <c r="L8" s="227" t="s">
        <v>666</v>
      </c>
      <c r="M8" s="16"/>
      <c r="N8" s="16"/>
      <c r="O8" s="290"/>
    </row>
    <row r="9" spans="1:15" ht="15.75" customHeight="1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1040"/>
      <c r="K9" s="537"/>
      <c r="L9" s="228" t="s">
        <v>667</v>
      </c>
      <c r="M9" s="16"/>
      <c r="N9" s="16"/>
      <c r="O9" s="290"/>
    </row>
    <row r="10" spans="1:15" ht="15.75" customHeight="1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1040"/>
      <c r="K10" s="537"/>
      <c r="L10" s="229" t="s">
        <v>668</v>
      </c>
      <c r="M10" s="16"/>
      <c r="N10" s="16"/>
      <c r="O10" s="290"/>
    </row>
    <row r="11" spans="1:15" ht="15.75" customHeight="1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1040"/>
      <c r="K11" s="537"/>
      <c r="L11" s="230" t="s">
        <v>669</v>
      </c>
      <c r="M11" s="16"/>
      <c r="N11" s="16"/>
      <c r="O11" s="290"/>
    </row>
    <row r="12" spans="1:15" ht="15.75" customHeight="1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1040"/>
      <c r="K12" s="537"/>
      <c r="L12" s="231" t="s">
        <v>670</v>
      </c>
      <c r="M12" s="16"/>
      <c r="N12" s="16"/>
      <c r="O12" s="290"/>
    </row>
    <row r="13" spans="1:15" ht="15.75" customHeight="1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1104"/>
      <c r="K13" s="537"/>
      <c r="L13" s="232" t="s">
        <v>671</v>
      </c>
      <c r="M13" s="16"/>
      <c r="N13" s="16"/>
      <c r="O13" s="290"/>
    </row>
    <row r="14" spans="1:15" ht="18" customHeight="1" thickBot="1">
      <c r="A14" s="1050" t="s">
        <v>545</v>
      </c>
      <c r="B14" s="1052"/>
      <c r="C14" s="1095" t="str">
        <f>+'Summary List'!B2</f>
        <v>Hotels for Humanity</v>
      </c>
      <c r="D14" s="1095"/>
      <c r="E14" s="1096"/>
      <c r="F14" s="1050" t="s">
        <v>546</v>
      </c>
      <c r="G14" s="1051"/>
      <c r="H14" s="1052"/>
      <c r="I14" s="1053" t="str">
        <f>+'Summary List'!E2</f>
        <v>October 15, 2023</v>
      </c>
      <c r="J14" s="1105"/>
      <c r="K14" s="537"/>
      <c r="L14" s="233" t="s">
        <v>672</v>
      </c>
      <c r="M14" s="16"/>
      <c r="N14" s="16"/>
      <c r="O14" s="290"/>
    </row>
    <row r="15" spans="1:15" ht="25" customHeight="1">
      <c r="A15" s="1044" t="s">
        <v>695</v>
      </c>
      <c r="B15" s="1045"/>
      <c r="C15" s="1045"/>
      <c r="D15" s="1045"/>
      <c r="E15" s="1045"/>
      <c r="F15" s="1045"/>
      <c r="G15" s="1045"/>
      <c r="H15" s="1045"/>
      <c r="I15" s="1045"/>
      <c r="J15" s="1046"/>
      <c r="K15" s="537"/>
      <c r="L15" s="234" t="s">
        <v>673</v>
      </c>
      <c r="M15" s="16"/>
      <c r="N15" s="16"/>
      <c r="O15" s="290"/>
    </row>
    <row r="16" spans="1:15" ht="25" customHeight="1">
      <c r="A16" s="1047"/>
      <c r="B16" s="1048"/>
      <c r="C16" s="1048"/>
      <c r="D16" s="1048"/>
      <c r="E16" s="1048"/>
      <c r="F16" s="1048"/>
      <c r="G16" s="1048"/>
      <c r="H16" s="1048"/>
      <c r="I16" s="1048"/>
      <c r="J16" s="1049"/>
      <c r="K16" s="537"/>
      <c r="L16" s="235" t="s">
        <v>674</v>
      </c>
      <c r="M16" s="16"/>
      <c r="N16" s="16"/>
      <c r="O16" s="290"/>
    </row>
    <row r="17" spans="1:34" s="10" customFormat="1" ht="21">
      <c r="A17" s="1192" t="s">
        <v>352</v>
      </c>
      <c r="B17" s="1193"/>
      <c r="C17" s="1193"/>
      <c r="D17" s="1193"/>
      <c r="E17" s="1193"/>
      <c r="F17" s="1193"/>
      <c r="G17" s="1193"/>
      <c r="H17" s="1193"/>
      <c r="I17" s="1193"/>
      <c r="J17" s="1194"/>
      <c r="K17" s="535"/>
      <c r="L17" s="236" t="s">
        <v>675</v>
      </c>
      <c r="O17" s="299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</row>
    <row r="18" spans="1:34" ht="21">
      <c r="A18" s="1195" t="s">
        <v>353</v>
      </c>
      <c r="B18" s="1196"/>
      <c r="C18" s="1196"/>
      <c r="D18" s="1196"/>
      <c r="E18" s="1196"/>
      <c r="F18" s="1196"/>
      <c r="G18" s="1196"/>
      <c r="H18" s="1196"/>
      <c r="I18" s="1196"/>
      <c r="J18" s="1197"/>
      <c r="K18" s="537"/>
      <c r="L18" s="237" t="s">
        <v>624</v>
      </c>
      <c r="M18" s="16"/>
      <c r="N18" s="16"/>
      <c r="O18" s="290"/>
    </row>
    <row r="19" spans="1:34" ht="21.5" thickBot="1">
      <c r="A19" s="1195" t="s">
        <v>354</v>
      </c>
      <c r="B19" s="1196"/>
      <c r="C19" s="1196"/>
      <c r="D19" s="1196"/>
      <c r="E19" s="1196"/>
      <c r="F19" s="1196"/>
      <c r="G19" s="1196"/>
      <c r="H19" s="1196"/>
      <c r="I19" s="1196"/>
      <c r="J19" s="1197"/>
      <c r="K19" s="537"/>
      <c r="L19" s="459" t="s">
        <v>727</v>
      </c>
      <c r="M19" s="16"/>
      <c r="N19" s="16"/>
      <c r="O19" s="290"/>
    </row>
    <row r="20" spans="1:34" ht="22" thickTop="1" thickBot="1">
      <c r="A20" s="1090" t="s">
        <v>659</v>
      </c>
      <c r="B20" s="1091"/>
      <c r="C20" s="1091"/>
      <c r="D20" s="1091"/>
      <c r="E20" s="1091"/>
      <c r="F20" s="1091"/>
      <c r="G20" s="1091"/>
      <c r="H20" s="1091"/>
      <c r="I20" s="1091"/>
      <c r="J20" s="1092"/>
      <c r="K20" s="537"/>
      <c r="L20" s="238" t="s">
        <v>632</v>
      </c>
      <c r="M20" s="16"/>
      <c r="N20" s="16"/>
      <c r="O20" s="290"/>
    </row>
    <row r="21" spans="1:34" ht="27" thickTop="1" thickBot="1">
      <c r="A21" s="1087" t="s">
        <v>52</v>
      </c>
      <c r="B21" s="1088"/>
      <c r="C21" s="1088"/>
      <c r="D21" s="1088"/>
      <c r="E21" s="1088"/>
      <c r="F21" s="1088"/>
      <c r="G21" s="1088"/>
      <c r="H21" s="1088"/>
      <c r="I21" s="1088"/>
      <c r="J21" s="1089"/>
      <c r="K21" s="188"/>
      <c r="L21" s="16"/>
      <c r="M21" s="16"/>
      <c r="N21" s="16"/>
      <c r="O21" s="290"/>
    </row>
    <row r="22" spans="1:34" ht="19" thickBot="1">
      <c r="A22" s="969" t="s">
        <v>42</v>
      </c>
      <c r="B22" s="970"/>
      <c r="C22" s="970"/>
      <c r="D22" s="970"/>
      <c r="E22" s="970"/>
      <c r="F22" s="971"/>
      <c r="G22" s="969" t="s">
        <v>41</v>
      </c>
      <c r="H22" s="970"/>
      <c r="I22" s="970"/>
      <c r="J22" s="971"/>
      <c r="K22"/>
      <c r="M22" s="16"/>
      <c r="N22" s="16"/>
      <c r="O22" s="290"/>
    </row>
    <row r="23" spans="1:34" ht="15" thickBot="1">
      <c r="A23" s="331" t="s">
        <v>1</v>
      </c>
      <c r="B23" s="403" t="s">
        <v>0</v>
      </c>
      <c r="C23" s="403" t="s">
        <v>24</v>
      </c>
      <c r="D23" s="403" t="s">
        <v>25</v>
      </c>
      <c r="E23" s="404" t="s">
        <v>16</v>
      </c>
      <c r="F23" s="404" t="s">
        <v>15</v>
      </c>
      <c r="G23" s="405" t="s">
        <v>17</v>
      </c>
      <c r="H23" s="403" t="s">
        <v>18</v>
      </c>
      <c r="I23" s="46" t="s">
        <v>31</v>
      </c>
      <c r="J23" s="406" t="s">
        <v>115</v>
      </c>
      <c r="K23" s="402" t="s">
        <v>680</v>
      </c>
      <c r="L23" s="16"/>
      <c r="M23" s="16"/>
      <c r="N23" s="16"/>
      <c r="O23" s="290"/>
    </row>
    <row r="24" spans="1:34">
      <c r="A24" s="165" t="s">
        <v>333</v>
      </c>
      <c r="B24" s="59" t="s">
        <v>814</v>
      </c>
      <c r="C24" s="56" t="s">
        <v>341</v>
      </c>
      <c r="D24" s="387" t="s">
        <v>491</v>
      </c>
      <c r="E24" s="463">
        <f>+VLOOKUP(A24,'Summary List'!B:F,5,FALSE)</f>
        <v>34.68</v>
      </c>
      <c r="F24" s="407">
        <v>5</v>
      </c>
      <c r="G24" s="357" t="s">
        <v>355</v>
      </c>
      <c r="H24" s="348" t="s">
        <v>463</v>
      </c>
      <c r="I24" s="408">
        <f>(28*14*28)/1728</f>
        <v>6.3518518518518521</v>
      </c>
      <c r="J24" s="345" t="s">
        <v>336</v>
      </c>
      <c r="K24" s="1306">
        <f>E24*5</f>
        <v>173.4</v>
      </c>
      <c r="L24" s="758">
        <f>K24*1.38</f>
        <v>239.292</v>
      </c>
      <c r="M24" s="675">
        <v>173.4</v>
      </c>
      <c r="N24" s="675">
        <v>242.76</v>
      </c>
      <c r="O24" s="290"/>
    </row>
    <row r="25" spans="1:34">
      <c r="A25" s="155" t="s">
        <v>334</v>
      </c>
      <c r="B25" s="5" t="s">
        <v>814</v>
      </c>
      <c r="C25" s="4" t="s">
        <v>342</v>
      </c>
      <c r="D25" s="367" t="s">
        <v>492</v>
      </c>
      <c r="E25" s="463">
        <f>+VLOOKUP(A25,'Summary List'!B:F,5,FALSE)</f>
        <v>27.96</v>
      </c>
      <c r="F25" s="410">
        <v>5</v>
      </c>
      <c r="G25" s="97" t="s">
        <v>356</v>
      </c>
      <c r="H25" s="98" t="s">
        <v>461</v>
      </c>
      <c r="I25" s="343">
        <f>(25*13*22)/1728</f>
        <v>4.1377314814814818</v>
      </c>
      <c r="J25" s="157" t="s">
        <v>119</v>
      </c>
      <c r="K25" s="1306">
        <f>E25*5</f>
        <v>139.80000000000001</v>
      </c>
      <c r="L25" s="758">
        <f>K25*1.38</f>
        <v>192.92400000000001</v>
      </c>
      <c r="M25" s="675">
        <v>139.80000000000001</v>
      </c>
      <c r="N25" s="675">
        <v>195.72</v>
      </c>
      <c r="O25" s="290"/>
    </row>
    <row r="26" spans="1:34">
      <c r="A26" s="155" t="s">
        <v>335</v>
      </c>
      <c r="B26" s="5" t="s">
        <v>814</v>
      </c>
      <c r="C26" s="4" t="s">
        <v>343</v>
      </c>
      <c r="D26" s="367" t="s">
        <v>493</v>
      </c>
      <c r="E26" s="463">
        <f>+VLOOKUP(A26,'Summary List'!B:F,5,FALSE)</f>
        <v>20.28</v>
      </c>
      <c r="F26" s="407">
        <v>10</v>
      </c>
      <c r="G26" s="357" t="s">
        <v>357</v>
      </c>
      <c r="H26" s="348" t="s">
        <v>481</v>
      </c>
      <c r="I26" s="411">
        <f>(22*20*22)/1728</f>
        <v>5.6018518518518521</v>
      </c>
      <c r="J26" s="345" t="s">
        <v>337</v>
      </c>
      <c r="K26" s="1306">
        <f>E26*10</f>
        <v>202.8</v>
      </c>
      <c r="L26" s="758">
        <f>K26*1.38</f>
        <v>279.86399999999998</v>
      </c>
      <c r="M26" s="675">
        <v>202.8</v>
      </c>
      <c r="N26" s="675">
        <v>283.92</v>
      </c>
      <c r="O26" s="290"/>
    </row>
    <row r="27" spans="1:34">
      <c r="A27" s="155" t="s">
        <v>344</v>
      </c>
      <c r="B27" s="5" t="s">
        <v>815</v>
      </c>
      <c r="C27" s="4" t="s">
        <v>345</v>
      </c>
      <c r="D27" s="367" t="s">
        <v>494</v>
      </c>
      <c r="E27" s="463">
        <f>+VLOOKUP(A27,'Summary List'!B:F,5,FALSE)</f>
        <v>10.68</v>
      </c>
      <c r="F27" s="410">
        <v>10</v>
      </c>
      <c r="G27" s="97" t="s">
        <v>358</v>
      </c>
      <c r="H27" s="98" t="s">
        <v>472</v>
      </c>
      <c r="I27" s="343">
        <f>(28*18*12)/1728</f>
        <v>3.5</v>
      </c>
      <c r="J27" s="157" t="s">
        <v>350</v>
      </c>
      <c r="K27" s="1306">
        <f>E27*10</f>
        <v>106.8</v>
      </c>
      <c r="L27" s="758">
        <f>K27*1.38</f>
        <v>147.38399999999999</v>
      </c>
      <c r="M27" s="675">
        <v>106.8</v>
      </c>
      <c r="N27" s="675">
        <v>149.52000000000001</v>
      </c>
      <c r="O27" s="290"/>
    </row>
    <row r="28" spans="1:34">
      <c r="A28" s="155" t="s">
        <v>346</v>
      </c>
      <c r="B28" s="5" t="s">
        <v>816</v>
      </c>
      <c r="C28" s="4" t="s">
        <v>347</v>
      </c>
      <c r="D28" s="367" t="s">
        <v>495</v>
      </c>
      <c r="E28" s="463">
        <f>+VLOOKUP(A28,'Summary List'!B:F,5,FALSE)</f>
        <v>3.6</v>
      </c>
      <c r="F28" s="412">
        <v>25</v>
      </c>
      <c r="G28" s="210" t="s">
        <v>359</v>
      </c>
      <c r="H28" s="351" t="s">
        <v>490</v>
      </c>
      <c r="I28" s="413">
        <f>(30*13*12)/1728</f>
        <v>2.7083333333333335</v>
      </c>
      <c r="J28" s="358" t="s">
        <v>622</v>
      </c>
      <c r="K28" s="1306">
        <f>E28*25</f>
        <v>90</v>
      </c>
      <c r="L28" s="758">
        <f>K28*1.38</f>
        <v>124.19999999999999</v>
      </c>
      <c r="M28" s="675">
        <v>90</v>
      </c>
      <c r="N28" s="675">
        <v>126</v>
      </c>
      <c r="O28" s="290"/>
    </row>
    <row r="29" spans="1:34">
      <c r="A29" s="155" t="s">
        <v>348</v>
      </c>
      <c r="B29" s="5" t="s">
        <v>817</v>
      </c>
      <c r="C29" s="4" t="s">
        <v>349</v>
      </c>
      <c r="D29" s="367" t="s">
        <v>496</v>
      </c>
      <c r="E29" s="463">
        <f>+VLOOKUP(A29,'Summary List'!B:F,5,FALSE)</f>
        <v>23.16</v>
      </c>
      <c r="F29" s="96">
        <v>5</v>
      </c>
      <c r="G29" s="97" t="s">
        <v>360</v>
      </c>
      <c r="H29" s="98" t="s">
        <v>473</v>
      </c>
      <c r="I29" s="343">
        <f>(21*17*17)/1728</f>
        <v>3.5121527777777777</v>
      </c>
      <c r="J29" s="157" t="s">
        <v>351</v>
      </c>
      <c r="K29" s="1306">
        <f>E29*5</f>
        <v>115.8</v>
      </c>
      <c r="L29" s="758">
        <f>K29*1.38</f>
        <v>159.80399999999997</v>
      </c>
      <c r="M29" s="675">
        <v>115.8</v>
      </c>
      <c r="N29" s="675">
        <v>162.12</v>
      </c>
      <c r="O29" s="290"/>
    </row>
    <row r="30" spans="1:34" ht="15" thickBot="1">
      <c r="A30" s="159"/>
      <c r="B30" s="69"/>
      <c r="C30" s="69"/>
      <c r="D30" s="69"/>
      <c r="E30" s="27"/>
      <c r="F30" s="69"/>
      <c r="G30" s="70"/>
      <c r="H30" s="70"/>
      <c r="I30" s="28"/>
      <c r="J30" s="131"/>
      <c r="K30" s="188"/>
      <c r="L30" s="16"/>
      <c r="M30" s="16"/>
      <c r="N30" s="16"/>
      <c r="O30" s="290"/>
    </row>
    <row r="31" spans="1:34" ht="26.5" thickBot="1">
      <c r="A31" s="1064" t="s">
        <v>623</v>
      </c>
      <c r="B31" s="1065"/>
      <c r="C31" s="1065"/>
      <c r="D31" s="1065"/>
      <c r="E31" s="1065"/>
      <c r="F31" s="1065"/>
      <c r="G31" s="1201"/>
      <c r="H31" s="1201"/>
      <c r="I31" s="1201"/>
      <c r="J31" s="1066"/>
      <c r="K31" s="188"/>
      <c r="L31" s="16"/>
      <c r="M31" s="16"/>
      <c r="N31" s="16"/>
      <c r="O31" s="290"/>
    </row>
    <row r="32" spans="1:34" ht="19" thickBot="1">
      <c r="A32" s="1198" t="s">
        <v>42</v>
      </c>
      <c r="B32" s="1199"/>
      <c r="C32" s="1199"/>
      <c r="D32" s="1199"/>
      <c r="E32" s="1199"/>
      <c r="F32" s="1200"/>
      <c r="G32" s="1139" t="s">
        <v>41</v>
      </c>
      <c r="H32" s="1140"/>
      <c r="I32" s="1140"/>
      <c r="J32" s="1141"/>
      <c r="K32" s="188"/>
      <c r="L32" s="16"/>
      <c r="M32" s="16"/>
      <c r="N32" s="16"/>
      <c r="O32" s="290"/>
    </row>
    <row r="33" spans="1:15" ht="15" thickBot="1">
      <c r="A33" s="43" t="s">
        <v>1</v>
      </c>
      <c r="B33" s="44" t="s">
        <v>0</v>
      </c>
      <c r="C33" s="46" t="s">
        <v>24</v>
      </c>
      <c r="D33" s="45" t="s">
        <v>25</v>
      </c>
      <c r="E33" s="45" t="s">
        <v>16</v>
      </c>
      <c r="F33" s="46" t="s">
        <v>15</v>
      </c>
      <c r="G33" s="45" t="s">
        <v>17</v>
      </c>
      <c r="H33" s="44" t="s">
        <v>18</v>
      </c>
      <c r="I33" s="44" t="s">
        <v>31</v>
      </c>
      <c r="J33" s="40" t="s">
        <v>115</v>
      </c>
      <c r="K33" s="188"/>
      <c r="L33" s="16"/>
      <c r="M33" s="16"/>
      <c r="N33" s="16"/>
      <c r="O33" s="290"/>
    </row>
    <row r="34" spans="1:15">
      <c r="A34" s="399" t="s">
        <v>361</v>
      </c>
      <c r="B34" s="59" t="s">
        <v>814</v>
      </c>
      <c r="C34" s="414" t="s">
        <v>497</v>
      </c>
      <c r="D34" s="414" t="s">
        <v>491</v>
      </c>
      <c r="E34" s="538">
        <f>+VLOOKUP(A34,'Summary List'!B:F,5,FALSE)</f>
        <v>47.64</v>
      </c>
      <c r="F34" s="81">
        <v>5</v>
      </c>
      <c r="G34" s="415" t="s">
        <v>355</v>
      </c>
      <c r="H34" s="415" t="s">
        <v>463</v>
      </c>
      <c r="I34" s="408">
        <f>(28*14*28)/1728</f>
        <v>6.3518518518518521</v>
      </c>
      <c r="J34" s="551" t="s">
        <v>336</v>
      </c>
      <c r="K34" s="1306">
        <f>E34*5</f>
        <v>238.2</v>
      </c>
      <c r="L34" s="758">
        <f>K34*1.38</f>
        <v>328.71599999999995</v>
      </c>
      <c r="M34" s="675">
        <v>238.2</v>
      </c>
      <c r="N34" s="675">
        <v>333.48</v>
      </c>
      <c r="O34" s="290"/>
    </row>
    <row r="35" spans="1:15">
      <c r="A35" s="155" t="s">
        <v>362</v>
      </c>
      <c r="B35" s="5" t="s">
        <v>815</v>
      </c>
      <c r="C35" s="4" t="s">
        <v>345</v>
      </c>
      <c r="D35" s="4" t="s">
        <v>494</v>
      </c>
      <c r="E35" s="463">
        <f>+VLOOKUP(A35,'Summary List'!B:F,5,FALSE)</f>
        <v>15.48</v>
      </c>
      <c r="F35" s="410">
        <v>10</v>
      </c>
      <c r="G35" s="97" t="s">
        <v>358</v>
      </c>
      <c r="H35" s="97" t="s">
        <v>472</v>
      </c>
      <c r="I35" s="343">
        <f>(28*18*12)/1728</f>
        <v>3.5</v>
      </c>
      <c r="J35" s="157" t="s">
        <v>365</v>
      </c>
      <c r="K35" s="1307">
        <f>E35*10</f>
        <v>154.80000000000001</v>
      </c>
      <c r="L35" s="758">
        <f>K35*1.38</f>
        <v>213.624</v>
      </c>
      <c r="M35" s="675">
        <v>154.80000000000001</v>
      </c>
      <c r="N35" s="675">
        <v>216.72</v>
      </c>
      <c r="O35" s="290"/>
    </row>
    <row r="36" spans="1:15">
      <c r="A36" s="155" t="s">
        <v>363</v>
      </c>
      <c r="B36" s="5" t="s">
        <v>816</v>
      </c>
      <c r="C36" s="4" t="s">
        <v>347</v>
      </c>
      <c r="D36" s="4" t="s">
        <v>495</v>
      </c>
      <c r="E36" s="463">
        <f>+VLOOKUP(A36,'Summary List'!B:F,5,FALSE)</f>
        <v>5.64</v>
      </c>
      <c r="F36" s="410">
        <v>25</v>
      </c>
      <c r="G36" s="97" t="s">
        <v>359</v>
      </c>
      <c r="H36" s="97" t="s">
        <v>490</v>
      </c>
      <c r="I36" s="416">
        <f>(30*13*12)/1728</f>
        <v>2.7083333333333335</v>
      </c>
      <c r="J36" s="157" t="s">
        <v>622</v>
      </c>
      <c r="K36" s="1306">
        <f>E36*25</f>
        <v>141</v>
      </c>
      <c r="L36" s="758">
        <f>K36*1.38</f>
        <v>194.57999999999998</v>
      </c>
      <c r="M36" s="675">
        <v>150</v>
      </c>
      <c r="N36" s="675">
        <v>189</v>
      </c>
      <c r="O36" s="290"/>
    </row>
    <row r="37" spans="1:15" ht="15" thickBot="1">
      <c r="A37" s="371" t="s">
        <v>364</v>
      </c>
      <c r="B37" s="456" t="s">
        <v>817</v>
      </c>
      <c r="C37" s="372" t="s">
        <v>349</v>
      </c>
      <c r="D37" s="372" t="s">
        <v>496</v>
      </c>
      <c r="E37" s="510">
        <f>+VLOOKUP(A37,'Summary List'!B:F,5,FALSE)</f>
        <v>33.119999999999997</v>
      </c>
      <c r="F37" s="373">
        <v>5</v>
      </c>
      <c r="G37" s="374" t="s">
        <v>360</v>
      </c>
      <c r="H37" s="135" t="s">
        <v>473</v>
      </c>
      <c r="I37" s="457">
        <f>(21*17*17)/1728</f>
        <v>3.5121527777777777</v>
      </c>
      <c r="J37" s="376" t="s">
        <v>351</v>
      </c>
      <c r="K37" s="1306">
        <f>E37*5</f>
        <v>165.6</v>
      </c>
      <c r="L37" s="758">
        <f>K37*1.38</f>
        <v>228.52799999999996</v>
      </c>
      <c r="M37" s="675">
        <v>165.6</v>
      </c>
      <c r="N37" s="675">
        <v>231.84</v>
      </c>
      <c r="O37" s="290"/>
    </row>
    <row r="38" spans="1:15" ht="17.5">
      <c r="A38" s="1172" t="s">
        <v>47</v>
      </c>
      <c r="B38" s="1173"/>
      <c r="C38" s="1173"/>
      <c r="D38" s="1173"/>
      <c r="E38" s="1173"/>
      <c r="F38" s="1173"/>
      <c r="G38" s="1173"/>
      <c r="H38" s="1173"/>
      <c r="I38" s="1173"/>
      <c r="J38" s="1174"/>
      <c r="K38" s="188"/>
      <c r="L38" s="16"/>
      <c r="M38" s="16"/>
      <c r="N38" s="16"/>
      <c r="O38" s="290"/>
    </row>
    <row r="39" spans="1:15" ht="21.5" thickBot="1">
      <c r="A39" s="1061" t="s">
        <v>627</v>
      </c>
      <c r="B39" s="1062"/>
      <c r="C39" s="1062"/>
      <c r="D39" s="1062"/>
      <c r="E39" s="1062"/>
      <c r="F39" s="1062"/>
      <c r="G39" s="1062"/>
      <c r="H39" s="1062"/>
      <c r="I39" s="1062"/>
      <c r="J39" s="1063"/>
      <c r="K39" s="188"/>
      <c r="L39" s="16"/>
      <c r="M39" s="16"/>
      <c r="N39" s="16"/>
      <c r="O39" s="290"/>
    </row>
    <row r="40" spans="1:15" ht="21">
      <c r="A40" s="1121" t="s">
        <v>733</v>
      </c>
      <c r="B40" s="962"/>
      <c r="C40" s="962"/>
      <c r="D40" s="962"/>
      <c r="E40" s="962"/>
      <c r="F40" s="962"/>
      <c r="G40" s="962"/>
      <c r="H40" s="962"/>
      <c r="I40" s="962"/>
      <c r="J40" s="1122"/>
      <c r="K40" s="188"/>
      <c r="L40" s="16"/>
      <c r="M40" s="16"/>
      <c r="N40" s="16"/>
      <c r="O40" s="290"/>
    </row>
    <row r="41" spans="1:15" ht="21">
      <c r="A41" s="1082" t="s">
        <v>734</v>
      </c>
      <c r="B41" s="950"/>
      <c r="C41" s="950"/>
      <c r="D41" s="950"/>
      <c r="E41" s="950"/>
      <c r="F41" s="950"/>
      <c r="G41" s="950"/>
      <c r="H41" s="950"/>
      <c r="I41" s="950"/>
      <c r="J41" s="1083"/>
      <c r="K41" s="188"/>
      <c r="L41" s="16"/>
      <c r="M41" s="16"/>
      <c r="N41" s="16"/>
      <c r="O41" s="290"/>
    </row>
    <row r="42" spans="1:15" ht="21">
      <c r="A42" s="1082" t="s">
        <v>735</v>
      </c>
      <c r="B42" s="950"/>
      <c r="C42" s="950"/>
      <c r="D42" s="950"/>
      <c r="E42" s="950"/>
      <c r="F42" s="950"/>
      <c r="G42" s="950"/>
      <c r="H42" s="950"/>
      <c r="I42" s="950"/>
      <c r="J42" s="1083"/>
      <c r="K42" s="188"/>
      <c r="L42" s="16"/>
      <c r="M42" s="16"/>
      <c r="N42" s="16"/>
      <c r="O42" s="290"/>
    </row>
    <row r="43" spans="1:15" ht="21">
      <c r="A43" s="1082" t="s">
        <v>736</v>
      </c>
      <c r="B43" s="950"/>
      <c r="C43" s="950"/>
      <c r="D43" s="950"/>
      <c r="E43" s="950"/>
      <c r="F43" s="950"/>
      <c r="G43" s="950"/>
      <c r="H43" s="950"/>
      <c r="I43" s="950"/>
      <c r="J43" s="1083"/>
      <c r="K43" s="188"/>
      <c r="L43" s="16"/>
      <c r="M43" s="16"/>
      <c r="N43" s="16"/>
      <c r="O43" s="290"/>
    </row>
    <row r="44" spans="1:15" ht="21.5" thickBot="1">
      <c r="A44" s="1084" t="s">
        <v>127</v>
      </c>
      <c r="B44" s="1085"/>
      <c r="C44" s="1085"/>
      <c r="D44" s="1085"/>
      <c r="E44" s="1085"/>
      <c r="F44" s="1085"/>
      <c r="G44" s="1085"/>
      <c r="H44" s="1085"/>
      <c r="I44" s="1085"/>
      <c r="J44" s="1086"/>
      <c r="K44" s="188"/>
      <c r="L44" s="180"/>
      <c r="M44" s="16"/>
      <c r="N44" s="16"/>
      <c r="O44" s="290"/>
    </row>
    <row r="45" spans="1:15" ht="21">
      <c r="A45" s="1041" t="s">
        <v>689</v>
      </c>
      <c r="B45" s="1042"/>
      <c r="C45" s="1042"/>
      <c r="D45" s="1042"/>
      <c r="E45" s="1042"/>
      <c r="F45" s="1042"/>
      <c r="G45" s="1042"/>
      <c r="H45" s="1042"/>
      <c r="I45" s="1042"/>
      <c r="J45" s="1043"/>
      <c r="K45" s="188"/>
      <c r="L45" s="16"/>
      <c r="M45" s="16"/>
      <c r="N45" s="16"/>
      <c r="O45" s="290"/>
    </row>
    <row r="46" spans="1:15" ht="23.5">
      <c r="A46" s="1017" t="s">
        <v>691</v>
      </c>
      <c r="B46" s="1018"/>
      <c r="C46" s="1018"/>
      <c r="D46" s="1018"/>
      <c r="E46" s="1018"/>
      <c r="F46" s="1018"/>
      <c r="G46" s="1018"/>
      <c r="H46" s="1018"/>
      <c r="I46" s="1018"/>
      <c r="J46" s="1019"/>
      <c r="K46" s="188"/>
      <c r="L46" s="16"/>
      <c r="M46" s="16"/>
      <c r="N46" s="16"/>
      <c r="O46" s="290"/>
    </row>
    <row r="47" spans="1:15" ht="21">
      <c r="A47" s="1008" t="s">
        <v>692</v>
      </c>
      <c r="B47" s="953"/>
      <c r="C47" s="953"/>
      <c r="D47" s="953"/>
      <c r="E47" s="953"/>
      <c r="F47" s="953"/>
      <c r="G47" s="953"/>
      <c r="H47" s="953"/>
      <c r="I47" s="953"/>
      <c r="J47" s="1009"/>
      <c r="K47" s="188"/>
      <c r="L47" s="16"/>
      <c r="M47" s="16"/>
      <c r="N47" s="16"/>
      <c r="O47" s="290"/>
    </row>
    <row r="48" spans="1:15" ht="21">
      <c r="A48" s="1008" t="s">
        <v>693</v>
      </c>
      <c r="B48" s="953"/>
      <c r="C48" s="953"/>
      <c r="D48" s="953"/>
      <c r="E48" s="953"/>
      <c r="F48" s="953"/>
      <c r="G48" s="953"/>
      <c r="H48" s="953"/>
      <c r="I48" s="953"/>
      <c r="J48" s="1009"/>
      <c r="K48" s="188"/>
      <c r="L48" s="16"/>
      <c r="M48" s="16"/>
      <c r="N48" s="16"/>
      <c r="O48" s="290"/>
    </row>
    <row r="49" spans="1:15" ht="21">
      <c r="A49" s="1008" t="s">
        <v>655</v>
      </c>
      <c r="B49" s="1010"/>
      <c r="C49" s="1010"/>
      <c r="D49" s="1010"/>
      <c r="E49" s="1010"/>
      <c r="F49" s="1010"/>
      <c r="G49" s="1010"/>
      <c r="H49" s="1010"/>
      <c r="I49" s="1010"/>
      <c r="J49" s="1011"/>
      <c r="K49" s="188"/>
      <c r="L49" s="16"/>
      <c r="M49" s="16"/>
      <c r="N49" s="16"/>
      <c r="O49" s="290"/>
    </row>
    <row r="50" spans="1:15" ht="21">
      <c r="A50" s="1012" t="s">
        <v>657</v>
      </c>
      <c r="B50" s="997"/>
      <c r="C50" s="997"/>
      <c r="D50" s="997"/>
      <c r="E50" s="997"/>
      <c r="F50" s="997"/>
      <c r="G50" s="997"/>
      <c r="H50" s="997"/>
      <c r="I50" s="997"/>
      <c r="J50" s="1013"/>
      <c r="K50" s="188"/>
      <c r="L50" s="16"/>
      <c r="M50" s="16"/>
      <c r="N50" s="16"/>
      <c r="O50" s="290"/>
    </row>
    <row r="51" spans="1:15" ht="21">
      <c r="A51" s="1004" t="s">
        <v>694</v>
      </c>
      <c r="B51" s="994"/>
      <c r="C51" s="994"/>
      <c r="D51" s="994"/>
      <c r="E51" s="994"/>
      <c r="F51" s="994"/>
      <c r="G51" s="994"/>
      <c r="H51" s="994"/>
      <c r="I51" s="994"/>
      <c r="J51" s="1005"/>
      <c r="K51" s="188"/>
      <c r="L51" s="16"/>
      <c r="M51" s="16"/>
      <c r="N51" s="16"/>
      <c r="O51" s="290"/>
    </row>
    <row r="52" spans="1:15" ht="23.5">
      <c r="A52" s="1017" t="s">
        <v>677</v>
      </c>
      <c r="B52" s="1018"/>
      <c r="C52" s="1018"/>
      <c r="D52" s="1018"/>
      <c r="E52" s="1018"/>
      <c r="F52" s="1018"/>
      <c r="G52" s="1018"/>
      <c r="H52" s="1018"/>
      <c r="I52" s="1018"/>
      <c r="J52" s="1019"/>
      <c r="K52" s="188"/>
      <c r="L52" s="16"/>
      <c r="M52" s="16"/>
      <c r="N52" s="16"/>
      <c r="O52" s="290"/>
    </row>
    <row r="53" spans="1:15" ht="18" customHeight="1">
      <c r="A53" s="1073" t="s">
        <v>857</v>
      </c>
      <c r="B53" s="1074"/>
      <c r="C53" s="1074"/>
      <c r="D53" s="1074"/>
      <c r="E53" s="1074"/>
      <c r="F53" s="1074"/>
      <c r="G53" s="1074"/>
      <c r="H53" s="1074"/>
      <c r="I53" s="1074"/>
      <c r="J53" s="1075"/>
      <c r="K53" s="188"/>
      <c r="L53" s="16"/>
      <c r="M53" s="16"/>
      <c r="N53" s="16"/>
      <c r="O53" s="290"/>
    </row>
    <row r="54" spans="1:15" ht="18" customHeight="1">
      <c r="A54" s="1006"/>
      <c r="B54" s="987"/>
      <c r="C54" s="987"/>
      <c r="D54" s="987"/>
      <c r="E54" s="987"/>
      <c r="F54" s="987"/>
      <c r="G54" s="987"/>
      <c r="H54" s="987"/>
      <c r="I54" s="987"/>
      <c r="J54" s="1007"/>
      <c r="K54" s="188"/>
      <c r="L54" s="16"/>
      <c r="M54" s="16"/>
      <c r="N54" s="16"/>
      <c r="O54" s="290"/>
    </row>
    <row r="55" spans="1:15" ht="18" customHeight="1">
      <c r="A55" s="1006"/>
      <c r="B55" s="987"/>
      <c r="C55" s="987"/>
      <c r="D55" s="987"/>
      <c r="E55" s="987"/>
      <c r="F55" s="987"/>
      <c r="G55" s="987"/>
      <c r="H55" s="987"/>
      <c r="I55" s="987"/>
      <c r="J55" s="1007"/>
      <c r="K55" s="188"/>
      <c r="L55" s="16"/>
      <c r="M55" s="16"/>
      <c r="N55" s="16"/>
      <c r="O55" s="290"/>
    </row>
    <row r="56" spans="1:15" ht="21" customHeight="1">
      <c r="A56" s="1006"/>
      <c r="B56" s="987"/>
      <c r="C56" s="987"/>
      <c r="D56" s="987"/>
      <c r="E56" s="987"/>
      <c r="F56" s="987"/>
      <c r="G56" s="987"/>
      <c r="H56" s="987"/>
      <c r="I56" s="987"/>
      <c r="J56" s="1007"/>
      <c r="K56" s="188"/>
      <c r="L56" s="16"/>
      <c r="M56" s="16"/>
      <c r="N56" s="16"/>
      <c r="O56" s="290"/>
    </row>
    <row r="57" spans="1:15" ht="15" customHeight="1">
      <c r="A57" s="1008" t="s">
        <v>678</v>
      </c>
      <c r="B57" s="953"/>
      <c r="C57" s="953"/>
      <c r="D57" s="953"/>
      <c r="E57" s="953"/>
      <c r="F57" s="953"/>
      <c r="G57" s="953"/>
      <c r="H57" s="953"/>
      <c r="I57" s="953"/>
      <c r="J57" s="1009"/>
      <c r="K57" s="188"/>
      <c r="L57" s="16"/>
      <c r="M57" s="16"/>
      <c r="N57" s="16"/>
      <c r="O57" s="290"/>
    </row>
    <row r="58" spans="1:15" ht="15" customHeight="1">
      <c r="A58" s="1008"/>
      <c r="B58" s="953"/>
      <c r="C58" s="953"/>
      <c r="D58" s="953"/>
      <c r="E58" s="953"/>
      <c r="F58" s="953"/>
      <c r="G58" s="953"/>
      <c r="H58" s="953"/>
      <c r="I58" s="953"/>
      <c r="J58" s="1009"/>
      <c r="K58" s="188"/>
      <c r="L58" s="16"/>
      <c r="M58" s="16"/>
      <c r="N58" s="16"/>
      <c r="O58" s="290"/>
    </row>
    <row r="59" spans="1:15" ht="15" customHeight="1">
      <c r="A59" s="1008"/>
      <c r="B59" s="953"/>
      <c r="C59" s="953"/>
      <c r="D59" s="953"/>
      <c r="E59" s="953"/>
      <c r="F59" s="953"/>
      <c r="G59" s="953"/>
      <c r="H59" s="953"/>
      <c r="I59" s="953"/>
      <c r="J59" s="1009"/>
      <c r="K59" s="188"/>
      <c r="L59" s="16"/>
      <c r="M59" s="16"/>
      <c r="N59" s="16"/>
      <c r="O59" s="290"/>
    </row>
    <row r="60" spans="1:15" ht="15" thickBot="1">
      <c r="A60" s="1020" t="s">
        <v>632</v>
      </c>
      <c r="B60" s="1021"/>
      <c r="C60" s="1021"/>
      <c r="D60" s="1021"/>
      <c r="E60" s="1021"/>
      <c r="F60" s="1021"/>
      <c r="G60" s="1021"/>
      <c r="H60" s="1021"/>
      <c r="I60" s="1021"/>
      <c r="J60" s="1022"/>
      <c r="K60" s="188"/>
      <c r="L60" s="16"/>
      <c r="M60" s="16"/>
      <c r="N60" s="16"/>
      <c r="O60" s="290"/>
    </row>
    <row r="61" spans="1:15">
      <c r="J61"/>
      <c r="K61" s="296"/>
      <c r="L61" s="290"/>
      <c r="M61" s="293"/>
      <c r="N61" s="293"/>
      <c r="O61" s="290"/>
    </row>
    <row r="62" spans="1:15">
      <c r="J62"/>
      <c r="K62" s="296"/>
      <c r="L62" s="290"/>
      <c r="M62" s="290"/>
      <c r="N62" s="290"/>
      <c r="O62" s="290"/>
    </row>
    <row r="63" spans="1:15">
      <c r="J63"/>
      <c r="K63" s="296"/>
      <c r="L63" s="290"/>
      <c r="M63" s="290"/>
      <c r="N63" s="290"/>
      <c r="O63" s="290"/>
    </row>
    <row r="64" spans="1:15">
      <c r="J64"/>
      <c r="K64" s="296"/>
      <c r="L64" s="290"/>
      <c r="M64" s="290"/>
      <c r="N64" s="290"/>
      <c r="O64" s="290"/>
    </row>
    <row r="65" spans="10:10">
      <c r="J65"/>
    </row>
    <row r="66" spans="10:10">
      <c r="J66"/>
    </row>
    <row r="67" spans="10:10">
      <c r="J67"/>
    </row>
    <row r="68" spans="10:10">
      <c r="J68"/>
    </row>
    <row r="69" spans="10:10">
      <c r="J69"/>
    </row>
    <row r="70" spans="10:10">
      <c r="J70"/>
    </row>
    <row r="71" spans="10:10">
      <c r="J71"/>
    </row>
    <row r="72" spans="10:10">
      <c r="J72"/>
    </row>
    <row r="73" spans="10:10">
      <c r="J73"/>
    </row>
    <row r="74" spans="10:10">
      <c r="J74"/>
    </row>
    <row r="75" spans="10:10">
      <c r="J75"/>
    </row>
    <row r="76" spans="10:10">
      <c r="J76"/>
    </row>
    <row r="77" spans="10:10">
      <c r="J77"/>
    </row>
    <row r="78" spans="10:10">
      <c r="J78"/>
    </row>
    <row r="79" spans="10:10">
      <c r="J79"/>
    </row>
    <row r="80" spans="10:10">
      <c r="J80"/>
    </row>
    <row r="81" spans="10:10">
      <c r="J81"/>
    </row>
    <row r="82" spans="10:10">
      <c r="J82"/>
    </row>
    <row r="83" spans="10:10">
      <c r="J83"/>
    </row>
    <row r="84" spans="10:10">
      <c r="J84"/>
    </row>
    <row r="85" spans="10:10">
      <c r="J85"/>
    </row>
    <row r="86" spans="10:10">
      <c r="J86"/>
    </row>
    <row r="87" spans="10:10">
      <c r="J87"/>
    </row>
    <row r="88" spans="10:10">
      <c r="J88"/>
    </row>
    <row r="89" spans="10:10">
      <c r="J89"/>
    </row>
    <row r="90" spans="10:10">
      <c r="J90"/>
    </row>
    <row r="91" spans="10:10">
      <c r="J91"/>
    </row>
    <row r="92" spans="10:10">
      <c r="J92"/>
    </row>
    <row r="93" spans="10:10">
      <c r="J93"/>
    </row>
    <row r="94" spans="10:10">
      <c r="J94"/>
    </row>
    <row r="95" spans="10:10">
      <c r="J95"/>
    </row>
    <row r="96" spans="10:10">
      <c r="J96"/>
    </row>
    <row r="97" spans="10:10">
      <c r="J97"/>
    </row>
    <row r="98" spans="10:10">
      <c r="J98"/>
    </row>
    <row r="99" spans="10:10">
      <c r="J99"/>
    </row>
    <row r="100" spans="10:10">
      <c r="J100"/>
    </row>
    <row r="101" spans="10:10">
      <c r="J101"/>
    </row>
    <row r="102" spans="10:10">
      <c r="J102"/>
    </row>
    <row r="103" spans="10:10">
      <c r="J103"/>
    </row>
    <row r="104" spans="10:10">
      <c r="J104"/>
    </row>
    <row r="105" spans="10:10">
      <c r="J105"/>
    </row>
    <row r="106" spans="10:10">
      <c r="J106"/>
    </row>
    <row r="107" spans="10:10">
      <c r="J107"/>
    </row>
    <row r="108" spans="10:10">
      <c r="J108"/>
    </row>
    <row r="109" spans="10:10">
      <c r="J109"/>
    </row>
    <row r="110" spans="10:10">
      <c r="J110"/>
    </row>
    <row r="111" spans="10:10">
      <c r="J111"/>
    </row>
    <row r="112" spans="10:10">
      <c r="J112"/>
    </row>
    <row r="113" spans="10:10">
      <c r="J113"/>
    </row>
    <row r="114" spans="10:10">
      <c r="J114"/>
    </row>
    <row r="115" spans="10:10">
      <c r="J115"/>
    </row>
    <row r="116" spans="10:10">
      <c r="J116"/>
    </row>
    <row r="117" spans="10:10">
      <c r="J117"/>
    </row>
    <row r="118" spans="10:10">
      <c r="J118"/>
    </row>
    <row r="119" spans="10:10">
      <c r="J119"/>
    </row>
    <row r="120" spans="10:10">
      <c r="J120"/>
    </row>
    <row r="121" spans="10:10">
      <c r="J121"/>
    </row>
    <row r="122" spans="10:10">
      <c r="J122"/>
    </row>
    <row r="123" spans="10:10">
      <c r="J123"/>
    </row>
    <row r="124" spans="10:10">
      <c r="J124"/>
    </row>
    <row r="125" spans="10:10">
      <c r="J125"/>
    </row>
    <row r="126" spans="10:10">
      <c r="J126"/>
    </row>
    <row r="127" spans="10:10">
      <c r="J127"/>
    </row>
    <row r="128" spans="10:10">
      <c r="J128"/>
    </row>
    <row r="129" spans="10:10">
      <c r="J129"/>
    </row>
    <row r="130" spans="10:10">
      <c r="J130"/>
    </row>
    <row r="131" spans="10:10">
      <c r="J131"/>
    </row>
    <row r="132" spans="10:10">
      <c r="J132"/>
    </row>
    <row r="133" spans="10:10">
      <c r="J133"/>
    </row>
    <row r="134" spans="10:10">
      <c r="J134"/>
    </row>
    <row r="135" spans="10:10">
      <c r="J135"/>
    </row>
    <row r="136" spans="10:10">
      <c r="J136"/>
    </row>
    <row r="137" spans="10:10">
      <c r="J137"/>
    </row>
    <row r="138" spans="10:10">
      <c r="J138"/>
    </row>
    <row r="139" spans="10:10">
      <c r="J139"/>
    </row>
    <row r="140" spans="10:10">
      <c r="J140"/>
    </row>
    <row r="141" spans="10:10">
      <c r="J141"/>
    </row>
    <row r="142" spans="10:10">
      <c r="J142"/>
    </row>
    <row r="143" spans="10:10">
      <c r="J143"/>
    </row>
    <row r="144" spans="10:10">
      <c r="J144"/>
    </row>
    <row r="145" spans="10:10">
      <c r="J145"/>
    </row>
    <row r="146" spans="10:10">
      <c r="J146"/>
    </row>
    <row r="147" spans="10:10">
      <c r="J147"/>
    </row>
    <row r="148" spans="10:10">
      <c r="J148"/>
    </row>
    <row r="149" spans="10:10">
      <c r="J149"/>
    </row>
    <row r="150" spans="10:10">
      <c r="J150"/>
    </row>
    <row r="151" spans="10:10">
      <c r="J151"/>
    </row>
    <row r="152" spans="10:10">
      <c r="J152"/>
    </row>
    <row r="153" spans="10:10">
      <c r="J153"/>
    </row>
    <row r="154" spans="10:10">
      <c r="J154"/>
    </row>
    <row r="155" spans="10:10">
      <c r="J155"/>
    </row>
    <row r="156" spans="10:10">
      <c r="J156"/>
    </row>
    <row r="157" spans="10:10">
      <c r="J157"/>
    </row>
    <row r="158" spans="10:10">
      <c r="J158"/>
    </row>
    <row r="159" spans="10:10">
      <c r="J159"/>
    </row>
    <row r="160" spans="10:10">
      <c r="J160"/>
    </row>
    <row r="161" spans="10:10">
      <c r="J161"/>
    </row>
    <row r="162" spans="10:10">
      <c r="J162"/>
    </row>
    <row r="163" spans="10:10">
      <c r="J163"/>
    </row>
    <row r="164" spans="10:10">
      <c r="J164"/>
    </row>
    <row r="165" spans="10:10">
      <c r="J165"/>
    </row>
    <row r="166" spans="10:10">
      <c r="J166"/>
    </row>
    <row r="167" spans="10:10">
      <c r="J167"/>
    </row>
    <row r="168" spans="10:10">
      <c r="J168"/>
    </row>
    <row r="169" spans="10:10">
      <c r="J169"/>
    </row>
    <row r="170" spans="10:10">
      <c r="J170"/>
    </row>
    <row r="171" spans="10:10">
      <c r="J171"/>
    </row>
    <row r="172" spans="10:10">
      <c r="J172"/>
    </row>
    <row r="173" spans="10:10">
      <c r="J173"/>
    </row>
    <row r="174" spans="10:10">
      <c r="J174"/>
    </row>
    <row r="175" spans="10:10">
      <c r="J175"/>
    </row>
    <row r="176" spans="10:10">
      <c r="J176"/>
    </row>
    <row r="177" spans="10:10">
      <c r="J177"/>
    </row>
    <row r="178" spans="10:10">
      <c r="J178"/>
    </row>
    <row r="179" spans="10:10">
      <c r="J179"/>
    </row>
    <row r="180" spans="10:10">
      <c r="J180"/>
    </row>
    <row r="181" spans="10:10">
      <c r="J181"/>
    </row>
    <row r="182" spans="10:10">
      <c r="J182"/>
    </row>
    <row r="183" spans="10:10">
      <c r="J183"/>
    </row>
    <row r="184" spans="10:10">
      <c r="J184"/>
    </row>
    <row r="185" spans="10:10">
      <c r="J185"/>
    </row>
    <row r="186" spans="10:10">
      <c r="J186"/>
    </row>
    <row r="187" spans="10:10">
      <c r="J187"/>
    </row>
    <row r="188" spans="10:10">
      <c r="J188"/>
    </row>
    <row r="189" spans="10:10">
      <c r="J189"/>
    </row>
    <row r="190" spans="10:10">
      <c r="J190"/>
    </row>
    <row r="191" spans="10:10">
      <c r="J191"/>
    </row>
    <row r="192" spans="10:10">
      <c r="J192"/>
    </row>
    <row r="193" spans="10:10">
      <c r="J193"/>
    </row>
    <row r="194" spans="10:10">
      <c r="J194"/>
    </row>
    <row r="195" spans="10:10">
      <c r="J195"/>
    </row>
    <row r="196" spans="10:10">
      <c r="J196"/>
    </row>
    <row r="197" spans="10:10">
      <c r="J197"/>
    </row>
    <row r="198" spans="10:10">
      <c r="J198"/>
    </row>
    <row r="199" spans="10:10">
      <c r="J199"/>
    </row>
    <row r="200" spans="10:10">
      <c r="J200"/>
    </row>
    <row r="201" spans="10:10">
      <c r="J201"/>
    </row>
    <row r="202" spans="10:10">
      <c r="J202"/>
    </row>
    <row r="203" spans="10:10">
      <c r="J203"/>
    </row>
    <row r="204" spans="10:10">
      <c r="J204"/>
    </row>
    <row r="205" spans="10:10">
      <c r="J205"/>
    </row>
    <row r="206" spans="10:10">
      <c r="J206"/>
    </row>
    <row r="207" spans="10:10">
      <c r="J207"/>
    </row>
    <row r="208" spans="10:10">
      <c r="J208"/>
    </row>
    <row r="209" spans="10:10">
      <c r="J209"/>
    </row>
    <row r="210" spans="10:10">
      <c r="J210"/>
    </row>
    <row r="211" spans="10:10">
      <c r="J211"/>
    </row>
    <row r="212" spans="10:10">
      <c r="J212"/>
    </row>
    <row r="213" spans="10:10">
      <c r="J213"/>
    </row>
    <row r="214" spans="10:10">
      <c r="J214"/>
    </row>
    <row r="215" spans="10:10">
      <c r="J215"/>
    </row>
    <row r="216" spans="10:10">
      <c r="J216"/>
    </row>
    <row r="217" spans="10:10">
      <c r="J217"/>
    </row>
    <row r="218" spans="10:10">
      <c r="J218"/>
    </row>
    <row r="219" spans="10:10">
      <c r="J219"/>
    </row>
    <row r="220" spans="10:10">
      <c r="J220"/>
    </row>
    <row r="221" spans="10:10">
      <c r="J221"/>
    </row>
    <row r="222" spans="10:10">
      <c r="J222"/>
    </row>
    <row r="223" spans="10:10">
      <c r="J223"/>
    </row>
    <row r="224" spans="10:10">
      <c r="J224"/>
    </row>
    <row r="225" spans="10:10">
      <c r="J225"/>
    </row>
    <row r="226" spans="10:10">
      <c r="J226"/>
    </row>
    <row r="227" spans="10:10">
      <c r="J227"/>
    </row>
    <row r="228" spans="10:10">
      <c r="J228"/>
    </row>
    <row r="229" spans="10:10">
      <c r="J229"/>
    </row>
    <row r="230" spans="10:10">
      <c r="J230"/>
    </row>
    <row r="231" spans="10:10">
      <c r="J231"/>
    </row>
    <row r="232" spans="10:10">
      <c r="J232"/>
    </row>
    <row r="233" spans="10:10">
      <c r="J233"/>
    </row>
    <row r="234" spans="10:10">
      <c r="J234"/>
    </row>
    <row r="235" spans="10:10">
      <c r="J235"/>
    </row>
    <row r="236" spans="10:10">
      <c r="J236"/>
    </row>
    <row r="237" spans="10:10">
      <c r="J237"/>
    </row>
    <row r="238" spans="10:10">
      <c r="J238"/>
    </row>
    <row r="239" spans="10:10">
      <c r="J239"/>
    </row>
    <row r="240" spans="10:10">
      <c r="J240"/>
    </row>
    <row r="241" spans="10:10">
      <c r="J241"/>
    </row>
    <row r="242" spans="10:10">
      <c r="J242"/>
    </row>
    <row r="243" spans="10:10">
      <c r="J243"/>
    </row>
    <row r="244" spans="10:10">
      <c r="J244"/>
    </row>
    <row r="245" spans="10:10">
      <c r="J245"/>
    </row>
    <row r="246" spans="10:10">
      <c r="J246"/>
    </row>
    <row r="247" spans="10:10">
      <c r="J247"/>
    </row>
    <row r="248" spans="10:10">
      <c r="J248"/>
    </row>
    <row r="249" spans="10:10">
      <c r="J249"/>
    </row>
    <row r="250" spans="10:10">
      <c r="J250"/>
    </row>
    <row r="251" spans="10:10">
      <c r="J251"/>
    </row>
    <row r="252" spans="10:10">
      <c r="J252"/>
    </row>
    <row r="253" spans="10:10">
      <c r="J253"/>
    </row>
    <row r="254" spans="10:10">
      <c r="J254"/>
    </row>
    <row r="255" spans="10:10">
      <c r="J255"/>
    </row>
    <row r="256" spans="10:10">
      <c r="J256"/>
    </row>
    <row r="257" spans="10:10">
      <c r="J257"/>
    </row>
    <row r="258" spans="10:10">
      <c r="J258"/>
    </row>
    <row r="259" spans="10:10">
      <c r="J259"/>
    </row>
    <row r="260" spans="10:10">
      <c r="J260"/>
    </row>
    <row r="261" spans="10:10">
      <c r="J261"/>
    </row>
    <row r="262" spans="10:10">
      <c r="J262"/>
    </row>
    <row r="263" spans="10:10">
      <c r="J263"/>
    </row>
    <row r="264" spans="10:10">
      <c r="J264"/>
    </row>
    <row r="265" spans="10:10">
      <c r="J265"/>
    </row>
    <row r="266" spans="10:10">
      <c r="J266"/>
    </row>
    <row r="267" spans="10:10">
      <c r="J267"/>
    </row>
    <row r="268" spans="10:10">
      <c r="J268"/>
    </row>
    <row r="269" spans="10:10">
      <c r="J269"/>
    </row>
    <row r="270" spans="10:10">
      <c r="J270"/>
    </row>
    <row r="271" spans="10:10">
      <c r="J271"/>
    </row>
    <row r="272" spans="10:10">
      <c r="J272"/>
    </row>
    <row r="273" spans="10:10">
      <c r="J273"/>
    </row>
    <row r="274" spans="10:10">
      <c r="J274"/>
    </row>
    <row r="275" spans="10:10">
      <c r="J275"/>
    </row>
    <row r="276" spans="10:10">
      <c r="J276"/>
    </row>
    <row r="277" spans="10:10">
      <c r="J277"/>
    </row>
    <row r="278" spans="10:10">
      <c r="J278"/>
    </row>
    <row r="279" spans="10:10">
      <c r="J279"/>
    </row>
    <row r="280" spans="10:10">
      <c r="J280"/>
    </row>
    <row r="281" spans="10:10">
      <c r="J281"/>
    </row>
    <row r="282" spans="10:10">
      <c r="J282"/>
    </row>
    <row r="283" spans="10:10">
      <c r="J283"/>
    </row>
    <row r="284" spans="10:10">
      <c r="J284"/>
    </row>
    <row r="285" spans="10:10">
      <c r="J285"/>
    </row>
    <row r="286" spans="10:10">
      <c r="J286"/>
    </row>
    <row r="287" spans="10:10">
      <c r="J287"/>
    </row>
    <row r="288" spans="10:10">
      <c r="J288"/>
    </row>
    <row r="289" spans="10:10">
      <c r="J289"/>
    </row>
    <row r="290" spans="10:10">
      <c r="J290"/>
    </row>
    <row r="291" spans="10:10">
      <c r="J291"/>
    </row>
    <row r="292" spans="10:10">
      <c r="J292"/>
    </row>
    <row r="293" spans="10:10">
      <c r="J293"/>
    </row>
    <row r="294" spans="10:10">
      <c r="J294"/>
    </row>
    <row r="295" spans="10:10">
      <c r="J295"/>
    </row>
    <row r="296" spans="10:10">
      <c r="J296"/>
    </row>
    <row r="297" spans="10:10">
      <c r="J297"/>
    </row>
    <row r="298" spans="10:10">
      <c r="J298"/>
    </row>
    <row r="299" spans="10:10">
      <c r="J299"/>
    </row>
    <row r="300" spans="10:10">
      <c r="J300"/>
    </row>
    <row r="301" spans="10:10">
      <c r="J301"/>
    </row>
    <row r="302" spans="10:10">
      <c r="J302"/>
    </row>
    <row r="303" spans="10:10">
      <c r="J303"/>
    </row>
    <row r="304" spans="10:10">
      <c r="J304"/>
    </row>
    <row r="305" spans="10:10">
      <c r="J305"/>
    </row>
    <row r="306" spans="10:10">
      <c r="J306"/>
    </row>
    <row r="307" spans="10:10">
      <c r="J307"/>
    </row>
    <row r="308" spans="10:10">
      <c r="J308"/>
    </row>
    <row r="309" spans="10:10">
      <c r="J309"/>
    </row>
    <row r="310" spans="10:10">
      <c r="J310"/>
    </row>
    <row r="311" spans="10:10">
      <c r="J311"/>
    </row>
    <row r="312" spans="10:10">
      <c r="J312"/>
    </row>
    <row r="313" spans="10:10">
      <c r="J313"/>
    </row>
    <row r="314" spans="10:10">
      <c r="J314"/>
    </row>
    <row r="315" spans="10:10">
      <c r="J315"/>
    </row>
    <row r="316" spans="10:10">
      <c r="J316"/>
    </row>
    <row r="317" spans="10:10">
      <c r="J317"/>
    </row>
    <row r="318" spans="10:10">
      <c r="J318"/>
    </row>
    <row r="319" spans="10:10">
      <c r="J319"/>
    </row>
    <row r="320" spans="10:10">
      <c r="J320"/>
    </row>
    <row r="321" spans="10:10">
      <c r="J321"/>
    </row>
    <row r="322" spans="10:10">
      <c r="J322"/>
    </row>
    <row r="323" spans="10:10">
      <c r="J323"/>
    </row>
    <row r="324" spans="10:10">
      <c r="J324"/>
    </row>
    <row r="325" spans="10:10">
      <c r="J325"/>
    </row>
    <row r="326" spans="10:10">
      <c r="J326"/>
    </row>
    <row r="327" spans="10:10">
      <c r="J327"/>
    </row>
    <row r="328" spans="10:10">
      <c r="J328"/>
    </row>
    <row r="329" spans="10:10">
      <c r="J329"/>
    </row>
    <row r="330" spans="10:10">
      <c r="J330"/>
    </row>
    <row r="331" spans="10:10">
      <c r="J331"/>
    </row>
    <row r="332" spans="10:10">
      <c r="J332"/>
    </row>
    <row r="333" spans="10:10">
      <c r="J333"/>
    </row>
    <row r="334" spans="10:10">
      <c r="J334"/>
    </row>
    <row r="335" spans="10:10">
      <c r="J335"/>
    </row>
    <row r="336" spans="10:10">
      <c r="J336"/>
    </row>
    <row r="337" spans="10:10">
      <c r="J337"/>
    </row>
    <row r="338" spans="10:10">
      <c r="J338"/>
    </row>
    <row r="339" spans="10:10">
      <c r="J339"/>
    </row>
    <row r="340" spans="10:10">
      <c r="J340"/>
    </row>
    <row r="341" spans="10:10">
      <c r="J341"/>
    </row>
    <row r="342" spans="10:10">
      <c r="J342"/>
    </row>
    <row r="343" spans="10:10">
      <c r="J343"/>
    </row>
    <row r="344" spans="10:10">
      <c r="J344"/>
    </row>
    <row r="345" spans="10:10">
      <c r="J345"/>
    </row>
    <row r="346" spans="10:10">
      <c r="J346"/>
    </row>
    <row r="347" spans="10:10">
      <c r="J347"/>
    </row>
    <row r="348" spans="10:10">
      <c r="J348"/>
    </row>
    <row r="349" spans="10:10">
      <c r="J349"/>
    </row>
    <row r="350" spans="10:10">
      <c r="J350"/>
    </row>
    <row r="351" spans="10:10">
      <c r="J351"/>
    </row>
    <row r="352" spans="10:10">
      <c r="J352"/>
    </row>
    <row r="353" spans="10:10">
      <c r="J353"/>
    </row>
    <row r="354" spans="10:10">
      <c r="J354"/>
    </row>
    <row r="355" spans="10:10">
      <c r="J355"/>
    </row>
    <row r="356" spans="10:10">
      <c r="J356"/>
    </row>
    <row r="357" spans="10:10">
      <c r="J357"/>
    </row>
    <row r="358" spans="10:10">
      <c r="J358"/>
    </row>
    <row r="359" spans="10:10">
      <c r="J359"/>
    </row>
    <row r="360" spans="10:10">
      <c r="J360"/>
    </row>
    <row r="361" spans="10:10">
      <c r="J361"/>
    </row>
    <row r="362" spans="10:10">
      <c r="J362"/>
    </row>
    <row r="363" spans="10:10">
      <c r="J363"/>
    </row>
    <row r="364" spans="10:10">
      <c r="J364"/>
    </row>
    <row r="365" spans="10:10">
      <c r="J365"/>
    </row>
    <row r="366" spans="10:10">
      <c r="J366"/>
    </row>
    <row r="367" spans="10:10">
      <c r="J367"/>
    </row>
    <row r="368" spans="10:10">
      <c r="J368"/>
    </row>
    <row r="369" spans="10:10">
      <c r="J369"/>
    </row>
    <row r="370" spans="10:10">
      <c r="J370"/>
    </row>
    <row r="371" spans="10:10">
      <c r="J371"/>
    </row>
    <row r="372" spans="10:10">
      <c r="J372"/>
    </row>
    <row r="373" spans="10:10">
      <c r="J373"/>
    </row>
    <row r="374" spans="10:10">
      <c r="J374"/>
    </row>
    <row r="375" spans="10:10">
      <c r="J375"/>
    </row>
    <row r="376" spans="10:10">
      <c r="J376"/>
    </row>
    <row r="377" spans="10:10">
      <c r="J377"/>
    </row>
    <row r="378" spans="10:10">
      <c r="J378"/>
    </row>
    <row r="379" spans="10:10">
      <c r="J379"/>
    </row>
    <row r="380" spans="10:10">
      <c r="J380"/>
    </row>
    <row r="381" spans="10:10">
      <c r="J381"/>
    </row>
    <row r="382" spans="10:10">
      <c r="J382"/>
    </row>
    <row r="383" spans="10:10">
      <c r="J383"/>
    </row>
    <row r="384" spans="10:10">
      <c r="J384"/>
    </row>
    <row r="385" spans="10:10">
      <c r="J385"/>
    </row>
    <row r="386" spans="10:10">
      <c r="J386"/>
    </row>
    <row r="387" spans="10:10">
      <c r="J387"/>
    </row>
    <row r="388" spans="10:10">
      <c r="J388"/>
    </row>
    <row r="389" spans="10:10">
      <c r="J389"/>
    </row>
    <row r="390" spans="10:10">
      <c r="J390"/>
    </row>
    <row r="391" spans="10:10">
      <c r="J391"/>
    </row>
    <row r="392" spans="10:10">
      <c r="J392"/>
    </row>
    <row r="393" spans="10:10">
      <c r="J393"/>
    </row>
    <row r="394" spans="10:10">
      <c r="J394"/>
    </row>
    <row r="395" spans="10:10">
      <c r="J395"/>
    </row>
    <row r="396" spans="10:10">
      <c r="J396"/>
    </row>
    <row r="397" spans="10:10">
      <c r="J397"/>
    </row>
    <row r="398" spans="10:10">
      <c r="J398"/>
    </row>
    <row r="399" spans="10:10">
      <c r="J399"/>
    </row>
    <row r="400" spans="10:10">
      <c r="J400"/>
    </row>
    <row r="401" spans="10:10">
      <c r="J401"/>
    </row>
    <row r="402" spans="10:10">
      <c r="J402"/>
    </row>
    <row r="403" spans="10:10">
      <c r="J403"/>
    </row>
    <row r="404" spans="10:10">
      <c r="J404"/>
    </row>
    <row r="405" spans="10:10">
      <c r="J405"/>
    </row>
    <row r="406" spans="10:10">
      <c r="J406"/>
    </row>
    <row r="407" spans="10:10">
      <c r="J407"/>
    </row>
    <row r="408" spans="10:10">
      <c r="J408"/>
    </row>
    <row r="409" spans="10:10">
      <c r="J409"/>
    </row>
    <row r="410" spans="10:10">
      <c r="J410"/>
    </row>
    <row r="411" spans="10:10">
      <c r="J411"/>
    </row>
    <row r="412" spans="10:10">
      <c r="J412"/>
    </row>
    <row r="413" spans="10:10">
      <c r="J413"/>
    </row>
    <row r="414" spans="10:10">
      <c r="J414"/>
    </row>
    <row r="415" spans="10:10">
      <c r="J415"/>
    </row>
    <row r="416" spans="10:10">
      <c r="J416"/>
    </row>
    <row r="417" spans="10:10">
      <c r="J417"/>
    </row>
    <row r="418" spans="10:10">
      <c r="J418"/>
    </row>
    <row r="419" spans="10:10">
      <c r="J419"/>
    </row>
    <row r="420" spans="10:10">
      <c r="J420"/>
    </row>
    <row r="421" spans="10:10">
      <c r="J421"/>
    </row>
    <row r="422" spans="10:10">
      <c r="J422"/>
    </row>
    <row r="423" spans="10:10">
      <c r="J423"/>
    </row>
    <row r="424" spans="10:10">
      <c r="J424"/>
    </row>
    <row r="425" spans="10:10">
      <c r="J425"/>
    </row>
    <row r="426" spans="10:10">
      <c r="J426"/>
    </row>
    <row r="427" spans="10:10">
      <c r="J427"/>
    </row>
    <row r="428" spans="10:10">
      <c r="J428"/>
    </row>
    <row r="429" spans="10:10">
      <c r="J429"/>
    </row>
    <row r="430" spans="10:10">
      <c r="J430"/>
    </row>
    <row r="431" spans="10:10">
      <c r="J431"/>
    </row>
    <row r="432" spans="10:10">
      <c r="J432"/>
    </row>
    <row r="433" spans="10:10">
      <c r="J433"/>
    </row>
    <row r="434" spans="10:10">
      <c r="J434"/>
    </row>
    <row r="435" spans="10:10">
      <c r="J435"/>
    </row>
    <row r="436" spans="10:10">
      <c r="J436"/>
    </row>
    <row r="437" spans="10:10">
      <c r="J437"/>
    </row>
    <row r="438" spans="10:10">
      <c r="J438"/>
    </row>
    <row r="439" spans="10:10">
      <c r="J439"/>
    </row>
    <row r="440" spans="10:10">
      <c r="J440"/>
    </row>
    <row r="441" spans="10:10">
      <c r="J441"/>
    </row>
    <row r="442" spans="10:10">
      <c r="J442"/>
    </row>
    <row r="443" spans="10:10">
      <c r="J443"/>
    </row>
    <row r="444" spans="10:10">
      <c r="J444"/>
    </row>
    <row r="445" spans="10:10">
      <c r="J445"/>
    </row>
    <row r="446" spans="10:10">
      <c r="J446"/>
    </row>
    <row r="447" spans="10:10">
      <c r="J447"/>
    </row>
    <row r="448" spans="10:10">
      <c r="J448"/>
    </row>
    <row r="449" spans="10:10">
      <c r="J449"/>
    </row>
    <row r="450" spans="10:10">
      <c r="J450"/>
    </row>
    <row r="451" spans="10:10">
      <c r="J451"/>
    </row>
    <row r="452" spans="10:10">
      <c r="J452"/>
    </row>
    <row r="453" spans="10:10">
      <c r="J453"/>
    </row>
    <row r="454" spans="10:10">
      <c r="J454"/>
    </row>
    <row r="455" spans="10:10">
      <c r="J455"/>
    </row>
    <row r="456" spans="10:10">
      <c r="J456"/>
    </row>
    <row r="457" spans="10:10">
      <c r="J457"/>
    </row>
    <row r="458" spans="10:10">
      <c r="J458"/>
    </row>
    <row r="459" spans="10:10">
      <c r="J459"/>
    </row>
    <row r="460" spans="10:10">
      <c r="J460"/>
    </row>
    <row r="461" spans="10:10">
      <c r="J461"/>
    </row>
    <row r="462" spans="10:10">
      <c r="J462"/>
    </row>
    <row r="463" spans="10:10">
      <c r="J463"/>
    </row>
    <row r="464" spans="10:10">
      <c r="J464"/>
    </row>
    <row r="465" spans="10:10">
      <c r="J465"/>
    </row>
    <row r="466" spans="10:10">
      <c r="J466"/>
    </row>
    <row r="467" spans="10:10">
      <c r="J467"/>
    </row>
    <row r="468" spans="10:10">
      <c r="J468"/>
    </row>
    <row r="469" spans="10:10">
      <c r="J469"/>
    </row>
    <row r="470" spans="10:10">
      <c r="J470"/>
    </row>
    <row r="471" spans="10:10">
      <c r="J471"/>
    </row>
    <row r="472" spans="10:10">
      <c r="J472"/>
    </row>
    <row r="473" spans="10:10">
      <c r="J473"/>
    </row>
    <row r="474" spans="10:10">
      <c r="J474"/>
    </row>
    <row r="475" spans="10:10">
      <c r="J475"/>
    </row>
    <row r="476" spans="10:10">
      <c r="J476"/>
    </row>
    <row r="477" spans="10:10">
      <c r="J477"/>
    </row>
    <row r="478" spans="10:10">
      <c r="J478"/>
    </row>
    <row r="479" spans="10:10">
      <c r="J479"/>
    </row>
    <row r="480" spans="10:10">
      <c r="J480"/>
    </row>
    <row r="481" spans="10:10">
      <c r="J481"/>
    </row>
    <row r="482" spans="10:10">
      <c r="J482"/>
    </row>
    <row r="483" spans="10:10">
      <c r="J483"/>
    </row>
    <row r="484" spans="10:10">
      <c r="J484"/>
    </row>
    <row r="485" spans="10:10">
      <c r="J485"/>
    </row>
    <row r="486" spans="10:10">
      <c r="J486"/>
    </row>
    <row r="487" spans="10:10">
      <c r="J487"/>
    </row>
    <row r="488" spans="10:10">
      <c r="J488"/>
    </row>
    <row r="489" spans="10:10">
      <c r="J489"/>
    </row>
    <row r="490" spans="10:10">
      <c r="J490"/>
    </row>
    <row r="491" spans="10:10">
      <c r="J491"/>
    </row>
    <row r="492" spans="10:10">
      <c r="J492"/>
    </row>
    <row r="493" spans="10:10">
      <c r="J493"/>
    </row>
    <row r="494" spans="10:10">
      <c r="J494"/>
    </row>
    <row r="495" spans="10:10">
      <c r="J495"/>
    </row>
    <row r="496" spans="10:10">
      <c r="J496"/>
    </row>
    <row r="497" spans="10:10">
      <c r="J497"/>
    </row>
    <row r="498" spans="10:10">
      <c r="J498"/>
    </row>
    <row r="499" spans="10:10">
      <c r="J499"/>
    </row>
    <row r="500" spans="10:10">
      <c r="J500"/>
    </row>
    <row r="501" spans="10:10">
      <c r="J501"/>
    </row>
    <row r="502" spans="10:10">
      <c r="J502"/>
    </row>
    <row r="503" spans="10:10">
      <c r="J503"/>
    </row>
    <row r="504" spans="10:10">
      <c r="J504"/>
    </row>
    <row r="505" spans="10:10">
      <c r="J505"/>
    </row>
    <row r="506" spans="10:10">
      <c r="J506"/>
    </row>
    <row r="507" spans="10:10">
      <c r="J507"/>
    </row>
    <row r="508" spans="10:10">
      <c r="J508"/>
    </row>
    <row r="509" spans="10:10">
      <c r="J509"/>
    </row>
    <row r="510" spans="10:10">
      <c r="J510"/>
    </row>
    <row r="511" spans="10:10">
      <c r="J511"/>
    </row>
    <row r="512" spans="10:10">
      <c r="J512"/>
    </row>
    <row r="513" spans="10:10">
      <c r="J513"/>
    </row>
    <row r="514" spans="10:10">
      <c r="J514"/>
    </row>
    <row r="515" spans="10:10">
      <c r="J515"/>
    </row>
    <row r="516" spans="10:10">
      <c r="J516"/>
    </row>
    <row r="517" spans="10:10">
      <c r="J517"/>
    </row>
    <row r="518" spans="10:10">
      <c r="J518"/>
    </row>
    <row r="519" spans="10:10">
      <c r="J519"/>
    </row>
    <row r="520" spans="10:10">
      <c r="J520"/>
    </row>
    <row r="521" spans="10:10">
      <c r="J521"/>
    </row>
    <row r="522" spans="10:10">
      <c r="J522"/>
    </row>
    <row r="523" spans="10:10">
      <c r="J523"/>
    </row>
    <row r="524" spans="10:10">
      <c r="J524"/>
    </row>
    <row r="525" spans="10:10">
      <c r="J525"/>
    </row>
    <row r="526" spans="10:10">
      <c r="J526"/>
    </row>
    <row r="527" spans="10:10">
      <c r="J527"/>
    </row>
    <row r="528" spans="10:10">
      <c r="J528"/>
    </row>
    <row r="529" spans="10:10">
      <c r="J529"/>
    </row>
    <row r="530" spans="10:10">
      <c r="J530"/>
    </row>
    <row r="531" spans="10:10">
      <c r="J531"/>
    </row>
    <row r="532" spans="10:10">
      <c r="J532"/>
    </row>
    <row r="533" spans="10:10">
      <c r="J533"/>
    </row>
    <row r="534" spans="10:10">
      <c r="J534"/>
    </row>
    <row r="535" spans="10:10">
      <c r="J535"/>
    </row>
    <row r="536" spans="10:10">
      <c r="J536"/>
    </row>
    <row r="537" spans="10:10">
      <c r="J537"/>
    </row>
    <row r="538" spans="10:10">
      <c r="J538"/>
    </row>
    <row r="539" spans="10:10">
      <c r="J539"/>
    </row>
    <row r="540" spans="10:10">
      <c r="J540"/>
    </row>
    <row r="541" spans="10:10">
      <c r="J541"/>
    </row>
    <row r="542" spans="10:10">
      <c r="J542"/>
    </row>
    <row r="543" spans="10:10">
      <c r="J543"/>
    </row>
    <row r="544" spans="10:10">
      <c r="J544"/>
    </row>
    <row r="545" spans="10:10">
      <c r="J545"/>
    </row>
    <row r="546" spans="10:10">
      <c r="J546"/>
    </row>
    <row r="547" spans="10:10">
      <c r="J547"/>
    </row>
    <row r="548" spans="10:10">
      <c r="J548"/>
    </row>
    <row r="549" spans="10:10">
      <c r="J549"/>
    </row>
    <row r="550" spans="10:10">
      <c r="J550"/>
    </row>
    <row r="551" spans="10:10">
      <c r="J551"/>
    </row>
    <row r="552" spans="10:10">
      <c r="J552"/>
    </row>
    <row r="553" spans="10:10">
      <c r="J553"/>
    </row>
    <row r="554" spans="10:10">
      <c r="J554"/>
    </row>
    <row r="555" spans="10:10">
      <c r="J555"/>
    </row>
    <row r="556" spans="10:10">
      <c r="J556"/>
    </row>
    <row r="557" spans="10:10">
      <c r="J557"/>
    </row>
    <row r="558" spans="10:10">
      <c r="J558"/>
    </row>
    <row r="559" spans="10:10">
      <c r="J559"/>
    </row>
    <row r="560" spans="10:10">
      <c r="J560"/>
    </row>
    <row r="561" spans="10:10">
      <c r="J561"/>
    </row>
    <row r="562" spans="10:10">
      <c r="J562"/>
    </row>
    <row r="563" spans="10:10">
      <c r="J563"/>
    </row>
    <row r="564" spans="10:10">
      <c r="J564"/>
    </row>
    <row r="565" spans="10:10">
      <c r="J565"/>
    </row>
    <row r="566" spans="10:10">
      <c r="J566"/>
    </row>
    <row r="567" spans="10:10">
      <c r="J567"/>
    </row>
    <row r="568" spans="10:10">
      <c r="J568"/>
    </row>
    <row r="569" spans="10:10">
      <c r="J569"/>
    </row>
    <row r="570" spans="10:10">
      <c r="J570"/>
    </row>
    <row r="571" spans="10:10">
      <c r="J571"/>
    </row>
    <row r="572" spans="10:10">
      <c r="J572"/>
    </row>
    <row r="573" spans="10:10">
      <c r="J573"/>
    </row>
    <row r="574" spans="10:10">
      <c r="J574"/>
    </row>
    <row r="575" spans="10:10">
      <c r="J575"/>
    </row>
    <row r="576" spans="10:10">
      <c r="J576"/>
    </row>
    <row r="577" spans="10:10">
      <c r="J577"/>
    </row>
    <row r="578" spans="10:10">
      <c r="J578"/>
    </row>
    <row r="579" spans="10:10">
      <c r="J579"/>
    </row>
    <row r="580" spans="10:10">
      <c r="J580"/>
    </row>
    <row r="581" spans="10:10">
      <c r="J581"/>
    </row>
    <row r="582" spans="10:10">
      <c r="J582"/>
    </row>
    <row r="583" spans="10:10">
      <c r="J583"/>
    </row>
    <row r="584" spans="10:10">
      <c r="J584"/>
    </row>
    <row r="585" spans="10:10">
      <c r="J585"/>
    </row>
    <row r="586" spans="10:10">
      <c r="J586"/>
    </row>
    <row r="587" spans="10:10">
      <c r="J587"/>
    </row>
    <row r="588" spans="10:10">
      <c r="J588"/>
    </row>
    <row r="589" spans="10:10">
      <c r="J589"/>
    </row>
    <row r="590" spans="10:10">
      <c r="J590"/>
    </row>
    <row r="591" spans="10:10">
      <c r="J591"/>
    </row>
    <row r="592" spans="10:10">
      <c r="J592"/>
    </row>
    <row r="593" spans="10:10">
      <c r="J593"/>
    </row>
    <row r="594" spans="10:10">
      <c r="J594"/>
    </row>
    <row r="595" spans="10:10">
      <c r="J595"/>
    </row>
    <row r="596" spans="10:10">
      <c r="J596"/>
    </row>
    <row r="597" spans="10:10">
      <c r="J597"/>
    </row>
    <row r="598" spans="10:10">
      <c r="J598"/>
    </row>
    <row r="599" spans="10:10">
      <c r="J599"/>
    </row>
    <row r="600" spans="10:10">
      <c r="J600"/>
    </row>
    <row r="601" spans="10:10">
      <c r="J601"/>
    </row>
    <row r="602" spans="10:10">
      <c r="J602"/>
    </row>
    <row r="603" spans="10:10">
      <c r="J603"/>
    </row>
    <row r="604" spans="10:10">
      <c r="J604"/>
    </row>
    <row r="605" spans="10:10">
      <c r="J605"/>
    </row>
    <row r="606" spans="10:10">
      <c r="J606"/>
    </row>
    <row r="607" spans="10:10">
      <c r="J607"/>
    </row>
    <row r="608" spans="10:10">
      <c r="J608"/>
    </row>
    <row r="609" spans="10:10">
      <c r="J609"/>
    </row>
    <row r="610" spans="10:10">
      <c r="J610"/>
    </row>
    <row r="611" spans="10:10">
      <c r="J611"/>
    </row>
    <row r="612" spans="10:10">
      <c r="J612"/>
    </row>
    <row r="613" spans="10:10">
      <c r="J613"/>
    </row>
    <row r="614" spans="10:10">
      <c r="J614"/>
    </row>
    <row r="615" spans="10:10">
      <c r="J615"/>
    </row>
    <row r="616" spans="10:10">
      <c r="J616"/>
    </row>
    <row r="617" spans="10:10">
      <c r="J617"/>
    </row>
    <row r="618" spans="10:10">
      <c r="J618"/>
    </row>
    <row r="619" spans="10:10">
      <c r="J619"/>
    </row>
    <row r="620" spans="10:10">
      <c r="J620"/>
    </row>
    <row r="621" spans="10:10">
      <c r="J621"/>
    </row>
    <row r="622" spans="10:10">
      <c r="J622"/>
    </row>
    <row r="623" spans="10:10">
      <c r="J623"/>
    </row>
    <row r="624" spans="10:10">
      <c r="J624"/>
    </row>
    <row r="625" spans="10:10">
      <c r="J625"/>
    </row>
    <row r="626" spans="10:10">
      <c r="J626"/>
    </row>
    <row r="627" spans="10:10">
      <c r="J627"/>
    </row>
    <row r="628" spans="10:10">
      <c r="J628"/>
    </row>
    <row r="629" spans="10:10">
      <c r="J629"/>
    </row>
    <row r="630" spans="10:10">
      <c r="J630"/>
    </row>
    <row r="631" spans="10:10">
      <c r="J631"/>
    </row>
    <row r="632" spans="10:10">
      <c r="J632"/>
    </row>
    <row r="633" spans="10:10">
      <c r="J633"/>
    </row>
    <row r="634" spans="10:10">
      <c r="J634"/>
    </row>
    <row r="635" spans="10:10">
      <c r="J635"/>
    </row>
    <row r="636" spans="10:10">
      <c r="J636"/>
    </row>
    <row r="637" spans="10:10">
      <c r="J637"/>
    </row>
    <row r="638" spans="10:10">
      <c r="J638"/>
    </row>
    <row r="639" spans="10:10">
      <c r="J639"/>
    </row>
    <row r="640" spans="10:10">
      <c r="J640"/>
    </row>
    <row r="641" spans="10:10">
      <c r="J641"/>
    </row>
    <row r="642" spans="10:10">
      <c r="J642"/>
    </row>
    <row r="643" spans="10:10">
      <c r="J643"/>
    </row>
    <row r="644" spans="10:10">
      <c r="J644"/>
    </row>
    <row r="645" spans="10:10">
      <c r="J645"/>
    </row>
    <row r="646" spans="10:10">
      <c r="J646"/>
    </row>
    <row r="647" spans="10:10">
      <c r="J647"/>
    </row>
    <row r="648" spans="10:10">
      <c r="J648"/>
    </row>
    <row r="649" spans="10:10">
      <c r="J649"/>
    </row>
    <row r="650" spans="10:10">
      <c r="J650"/>
    </row>
    <row r="651" spans="10:10">
      <c r="J651"/>
    </row>
    <row r="652" spans="10:10">
      <c r="J652"/>
    </row>
    <row r="653" spans="10:10">
      <c r="J653"/>
    </row>
    <row r="654" spans="10:10">
      <c r="J654"/>
    </row>
    <row r="655" spans="10:10">
      <c r="J655"/>
    </row>
    <row r="656" spans="10:10">
      <c r="J656"/>
    </row>
    <row r="657" spans="10:10">
      <c r="J657"/>
    </row>
    <row r="658" spans="10:10">
      <c r="J658"/>
    </row>
    <row r="659" spans="10:10">
      <c r="J659"/>
    </row>
    <row r="660" spans="10:10">
      <c r="J660"/>
    </row>
    <row r="661" spans="10:10">
      <c r="J661"/>
    </row>
    <row r="662" spans="10:10">
      <c r="J662"/>
    </row>
    <row r="663" spans="10:10">
      <c r="J663"/>
    </row>
    <row r="664" spans="10:10">
      <c r="J664"/>
    </row>
    <row r="665" spans="10:10">
      <c r="J665"/>
    </row>
    <row r="666" spans="10:10">
      <c r="J666"/>
    </row>
    <row r="667" spans="10:10">
      <c r="J667"/>
    </row>
    <row r="668" spans="10:10">
      <c r="J668"/>
    </row>
    <row r="669" spans="10:10">
      <c r="J669"/>
    </row>
    <row r="670" spans="10:10">
      <c r="J670"/>
    </row>
    <row r="671" spans="10:10">
      <c r="J671"/>
    </row>
    <row r="672" spans="10:10">
      <c r="J672"/>
    </row>
    <row r="673" spans="10:10">
      <c r="J673"/>
    </row>
    <row r="674" spans="10:10">
      <c r="J674"/>
    </row>
    <row r="675" spans="10:10">
      <c r="J675"/>
    </row>
    <row r="676" spans="10:10">
      <c r="J676"/>
    </row>
    <row r="677" spans="10:10">
      <c r="J677"/>
    </row>
    <row r="678" spans="10:10">
      <c r="J678"/>
    </row>
    <row r="679" spans="10:10">
      <c r="J679"/>
    </row>
    <row r="680" spans="10:10">
      <c r="J680"/>
    </row>
    <row r="681" spans="10:10">
      <c r="J681"/>
    </row>
    <row r="682" spans="10:10">
      <c r="J682"/>
    </row>
    <row r="683" spans="10:10">
      <c r="J683"/>
    </row>
    <row r="684" spans="10:10">
      <c r="J684"/>
    </row>
    <row r="685" spans="10:10">
      <c r="J685"/>
    </row>
    <row r="686" spans="10:10">
      <c r="J686"/>
    </row>
    <row r="687" spans="10:10">
      <c r="J687"/>
    </row>
    <row r="688" spans="10:10">
      <c r="J688"/>
    </row>
    <row r="689" spans="10:10">
      <c r="J689"/>
    </row>
    <row r="690" spans="10:10">
      <c r="J690"/>
    </row>
    <row r="691" spans="10:10">
      <c r="J691"/>
    </row>
    <row r="692" spans="10:10">
      <c r="J692"/>
    </row>
    <row r="693" spans="10:10">
      <c r="J693"/>
    </row>
    <row r="694" spans="10:10">
      <c r="J694"/>
    </row>
    <row r="695" spans="10:10">
      <c r="J695"/>
    </row>
    <row r="696" spans="10:10">
      <c r="J696"/>
    </row>
    <row r="697" spans="10:10">
      <c r="J697"/>
    </row>
    <row r="698" spans="10:10">
      <c r="J698"/>
    </row>
    <row r="699" spans="10:10">
      <c r="J699"/>
    </row>
    <row r="700" spans="10:10">
      <c r="J700"/>
    </row>
    <row r="701" spans="10:10">
      <c r="J701"/>
    </row>
    <row r="702" spans="10:10">
      <c r="J702"/>
    </row>
    <row r="703" spans="10:10">
      <c r="J703"/>
    </row>
    <row r="704" spans="10:10">
      <c r="J704"/>
    </row>
    <row r="705" spans="10:10">
      <c r="J705"/>
    </row>
    <row r="706" spans="10:10">
      <c r="J706"/>
    </row>
    <row r="707" spans="10:10">
      <c r="J707"/>
    </row>
    <row r="708" spans="10:10">
      <c r="J708"/>
    </row>
    <row r="709" spans="10:10">
      <c r="J709"/>
    </row>
    <row r="710" spans="10:10">
      <c r="J710"/>
    </row>
    <row r="711" spans="10:10">
      <c r="J711"/>
    </row>
    <row r="712" spans="10:10">
      <c r="J712"/>
    </row>
    <row r="713" spans="10:10">
      <c r="J713"/>
    </row>
    <row r="714" spans="10:10">
      <c r="J714"/>
    </row>
    <row r="715" spans="10:10">
      <c r="J715"/>
    </row>
    <row r="716" spans="10:10">
      <c r="J716"/>
    </row>
    <row r="717" spans="10:10">
      <c r="J717"/>
    </row>
    <row r="718" spans="10:10">
      <c r="J718"/>
    </row>
    <row r="719" spans="10:10">
      <c r="J719"/>
    </row>
    <row r="720" spans="10:10">
      <c r="J720"/>
    </row>
    <row r="721" spans="10:10">
      <c r="J721"/>
    </row>
    <row r="722" spans="10:10">
      <c r="J722"/>
    </row>
    <row r="723" spans="10:10">
      <c r="J723"/>
    </row>
    <row r="724" spans="10:10">
      <c r="J724"/>
    </row>
    <row r="725" spans="10:10">
      <c r="J725"/>
    </row>
    <row r="726" spans="10:10">
      <c r="J726"/>
    </row>
    <row r="727" spans="10:10">
      <c r="J727"/>
    </row>
    <row r="728" spans="10:10">
      <c r="J728"/>
    </row>
    <row r="729" spans="10:10">
      <c r="J729"/>
    </row>
    <row r="730" spans="10:10">
      <c r="J730"/>
    </row>
    <row r="731" spans="10:10">
      <c r="J731"/>
    </row>
    <row r="732" spans="10:10">
      <c r="J732"/>
    </row>
    <row r="733" spans="10:10">
      <c r="J733"/>
    </row>
    <row r="734" spans="10:10">
      <c r="J734"/>
    </row>
    <row r="735" spans="10:10">
      <c r="J735"/>
    </row>
    <row r="736" spans="10:10">
      <c r="J736"/>
    </row>
    <row r="737" spans="10:10">
      <c r="J737"/>
    </row>
    <row r="738" spans="10:10">
      <c r="J738"/>
    </row>
    <row r="739" spans="10:10">
      <c r="J739"/>
    </row>
    <row r="740" spans="10:10">
      <c r="J740"/>
    </row>
    <row r="741" spans="10:10">
      <c r="J741"/>
    </row>
    <row r="742" spans="10:10">
      <c r="J742"/>
    </row>
    <row r="743" spans="10:10">
      <c r="J743"/>
    </row>
    <row r="744" spans="10:10">
      <c r="J744"/>
    </row>
    <row r="745" spans="10:10">
      <c r="J745"/>
    </row>
    <row r="746" spans="10:10">
      <c r="J746"/>
    </row>
    <row r="747" spans="10:10">
      <c r="J747"/>
    </row>
    <row r="748" spans="10:10">
      <c r="J748"/>
    </row>
    <row r="749" spans="10:10">
      <c r="J749"/>
    </row>
    <row r="750" spans="10:10">
      <c r="J750"/>
    </row>
    <row r="751" spans="10:10">
      <c r="J751"/>
    </row>
    <row r="752" spans="10:10">
      <c r="J752"/>
    </row>
    <row r="753" spans="10:10">
      <c r="J753"/>
    </row>
    <row r="754" spans="10:10">
      <c r="J754"/>
    </row>
    <row r="755" spans="10:10">
      <c r="J755"/>
    </row>
    <row r="756" spans="10:10">
      <c r="J756"/>
    </row>
    <row r="757" spans="10:10">
      <c r="J757"/>
    </row>
    <row r="758" spans="10:10">
      <c r="J758"/>
    </row>
    <row r="759" spans="10:10">
      <c r="J759"/>
    </row>
    <row r="760" spans="10:10">
      <c r="J760"/>
    </row>
    <row r="761" spans="10:10">
      <c r="J761"/>
    </row>
    <row r="762" spans="10:10">
      <c r="J762"/>
    </row>
    <row r="763" spans="10:10">
      <c r="J763"/>
    </row>
    <row r="764" spans="10:10">
      <c r="J764"/>
    </row>
    <row r="765" spans="10:10">
      <c r="J765"/>
    </row>
    <row r="766" spans="10:10">
      <c r="J766"/>
    </row>
    <row r="767" spans="10:10">
      <c r="J767"/>
    </row>
    <row r="768" spans="10:10">
      <c r="J768"/>
    </row>
    <row r="769" spans="10:10">
      <c r="J769"/>
    </row>
    <row r="770" spans="10:10">
      <c r="J770"/>
    </row>
    <row r="771" spans="10:10">
      <c r="J771"/>
    </row>
    <row r="772" spans="10:10">
      <c r="J772"/>
    </row>
    <row r="773" spans="10:10">
      <c r="J773"/>
    </row>
    <row r="774" spans="10:10">
      <c r="J774"/>
    </row>
    <row r="775" spans="10:10">
      <c r="J775"/>
    </row>
    <row r="776" spans="10:10">
      <c r="J776"/>
    </row>
    <row r="777" spans="10:10">
      <c r="J777"/>
    </row>
    <row r="778" spans="10:10">
      <c r="J778"/>
    </row>
    <row r="779" spans="10:10">
      <c r="J779"/>
    </row>
    <row r="780" spans="10:10">
      <c r="J780"/>
    </row>
    <row r="781" spans="10:10">
      <c r="J781"/>
    </row>
    <row r="782" spans="10:10">
      <c r="J782"/>
    </row>
    <row r="783" spans="10:10">
      <c r="J783"/>
    </row>
    <row r="784" spans="10:10">
      <c r="J784"/>
    </row>
    <row r="785" spans="10:10">
      <c r="J785"/>
    </row>
    <row r="786" spans="10:10">
      <c r="J786"/>
    </row>
    <row r="787" spans="10:10">
      <c r="J787"/>
    </row>
    <row r="788" spans="10:10">
      <c r="J788"/>
    </row>
    <row r="789" spans="10:10">
      <c r="J789"/>
    </row>
    <row r="790" spans="10:10">
      <c r="J790"/>
    </row>
    <row r="791" spans="10:10">
      <c r="J791"/>
    </row>
    <row r="792" spans="10:10">
      <c r="J792"/>
    </row>
    <row r="793" spans="10:10">
      <c r="J793"/>
    </row>
    <row r="794" spans="10:10">
      <c r="J794"/>
    </row>
    <row r="795" spans="10:10">
      <c r="J795"/>
    </row>
    <row r="796" spans="10:10">
      <c r="J796"/>
    </row>
    <row r="797" spans="10:10">
      <c r="J797"/>
    </row>
    <row r="798" spans="10:10">
      <c r="J798"/>
    </row>
    <row r="799" spans="10:10">
      <c r="J799"/>
    </row>
    <row r="800" spans="10:10">
      <c r="J800"/>
    </row>
    <row r="801" spans="10:10">
      <c r="J801"/>
    </row>
    <row r="802" spans="10:10">
      <c r="J802"/>
    </row>
    <row r="803" spans="10:10">
      <c r="J803"/>
    </row>
    <row r="804" spans="10:10">
      <c r="J804"/>
    </row>
    <row r="805" spans="10:10">
      <c r="J805"/>
    </row>
    <row r="806" spans="10:10">
      <c r="J806"/>
    </row>
    <row r="807" spans="10:10">
      <c r="J807"/>
    </row>
    <row r="808" spans="10:10">
      <c r="J808"/>
    </row>
    <row r="809" spans="10:10">
      <c r="J809"/>
    </row>
    <row r="810" spans="10:10">
      <c r="J810"/>
    </row>
    <row r="811" spans="10:10">
      <c r="J811"/>
    </row>
    <row r="812" spans="10:10">
      <c r="J812"/>
    </row>
    <row r="813" spans="10:10">
      <c r="J813"/>
    </row>
    <row r="814" spans="10:10">
      <c r="J814"/>
    </row>
    <row r="815" spans="10:10">
      <c r="J815"/>
    </row>
    <row r="816" spans="10:10">
      <c r="J816"/>
    </row>
    <row r="817" spans="10:10">
      <c r="J817"/>
    </row>
    <row r="818" spans="10:10">
      <c r="J818"/>
    </row>
    <row r="819" spans="10:10">
      <c r="J819"/>
    </row>
    <row r="820" spans="10:10">
      <c r="J820"/>
    </row>
    <row r="821" spans="10:10">
      <c r="J821"/>
    </row>
    <row r="822" spans="10:10">
      <c r="J822"/>
    </row>
    <row r="823" spans="10:10">
      <c r="J823"/>
    </row>
    <row r="824" spans="10:10">
      <c r="J824"/>
    </row>
    <row r="825" spans="10:10">
      <c r="J825"/>
    </row>
    <row r="826" spans="10:10">
      <c r="J826"/>
    </row>
    <row r="827" spans="10:10">
      <c r="J827"/>
    </row>
    <row r="828" spans="10:10">
      <c r="J828"/>
    </row>
    <row r="829" spans="10:10">
      <c r="J829"/>
    </row>
    <row r="830" spans="10:10">
      <c r="J830"/>
    </row>
    <row r="831" spans="10:10">
      <c r="J831"/>
    </row>
    <row r="832" spans="10:10">
      <c r="J832"/>
    </row>
    <row r="833" spans="10:10">
      <c r="J833"/>
    </row>
    <row r="834" spans="10:10">
      <c r="J834"/>
    </row>
    <row r="835" spans="10:10">
      <c r="J835"/>
    </row>
    <row r="836" spans="10:10">
      <c r="J836"/>
    </row>
    <row r="837" spans="10:10">
      <c r="J837"/>
    </row>
    <row r="838" spans="10:10">
      <c r="J838"/>
    </row>
    <row r="839" spans="10:10">
      <c r="J839"/>
    </row>
    <row r="840" spans="10:10">
      <c r="J840"/>
    </row>
    <row r="841" spans="10:10">
      <c r="J841"/>
    </row>
    <row r="842" spans="10:10">
      <c r="J842"/>
    </row>
    <row r="843" spans="10:10">
      <c r="J843"/>
    </row>
    <row r="844" spans="10:10">
      <c r="J844"/>
    </row>
    <row r="845" spans="10:10">
      <c r="J845"/>
    </row>
    <row r="846" spans="10:10">
      <c r="J846"/>
    </row>
    <row r="847" spans="10:10">
      <c r="J847"/>
    </row>
    <row r="848" spans="10:10">
      <c r="J848"/>
    </row>
    <row r="849" spans="10:10">
      <c r="J849"/>
    </row>
    <row r="850" spans="10:10">
      <c r="J850"/>
    </row>
    <row r="851" spans="10:10">
      <c r="J851"/>
    </row>
    <row r="852" spans="10:10">
      <c r="J852"/>
    </row>
    <row r="853" spans="10:10">
      <c r="J853"/>
    </row>
    <row r="854" spans="10:10">
      <c r="J854"/>
    </row>
    <row r="855" spans="10:10">
      <c r="J855"/>
    </row>
    <row r="856" spans="10:10">
      <c r="J856"/>
    </row>
    <row r="857" spans="10:10">
      <c r="J857"/>
    </row>
    <row r="858" spans="10:10">
      <c r="J858"/>
    </row>
    <row r="859" spans="10:10">
      <c r="J859"/>
    </row>
    <row r="860" spans="10:10">
      <c r="J860"/>
    </row>
    <row r="861" spans="10:10">
      <c r="J861"/>
    </row>
    <row r="862" spans="10:10">
      <c r="J862"/>
    </row>
    <row r="863" spans="10:10">
      <c r="J863"/>
    </row>
    <row r="864" spans="10:10">
      <c r="J864"/>
    </row>
    <row r="865" spans="10:10">
      <c r="J865"/>
    </row>
    <row r="866" spans="10:10">
      <c r="J866"/>
    </row>
    <row r="867" spans="10:10">
      <c r="J867"/>
    </row>
    <row r="868" spans="10:10">
      <c r="J868"/>
    </row>
    <row r="869" spans="10:10">
      <c r="J869"/>
    </row>
    <row r="870" spans="10:10">
      <c r="J870"/>
    </row>
    <row r="871" spans="10:10">
      <c r="J871"/>
    </row>
    <row r="872" spans="10:10">
      <c r="J872"/>
    </row>
    <row r="873" spans="10:10">
      <c r="J873"/>
    </row>
    <row r="874" spans="10:10">
      <c r="J874"/>
    </row>
    <row r="875" spans="10:10">
      <c r="J875"/>
    </row>
    <row r="876" spans="10:10">
      <c r="J876"/>
    </row>
    <row r="877" spans="10:10">
      <c r="J877"/>
    </row>
    <row r="878" spans="10:10">
      <c r="J878"/>
    </row>
    <row r="879" spans="10:10">
      <c r="J879"/>
    </row>
    <row r="880" spans="10:10">
      <c r="J880"/>
    </row>
    <row r="881" spans="10:10">
      <c r="J881"/>
    </row>
    <row r="882" spans="10:10">
      <c r="J882"/>
    </row>
    <row r="883" spans="10:10">
      <c r="J883"/>
    </row>
    <row r="884" spans="10:10">
      <c r="J884"/>
    </row>
    <row r="885" spans="10:10">
      <c r="J885"/>
    </row>
    <row r="886" spans="10:10">
      <c r="J886"/>
    </row>
    <row r="887" spans="10:10">
      <c r="J887"/>
    </row>
    <row r="888" spans="10:10">
      <c r="J888"/>
    </row>
    <row r="889" spans="10:10">
      <c r="J889"/>
    </row>
    <row r="890" spans="10:10">
      <c r="J890"/>
    </row>
    <row r="891" spans="10:10">
      <c r="J891"/>
    </row>
    <row r="892" spans="10:10">
      <c r="J892"/>
    </row>
    <row r="893" spans="10:10">
      <c r="J893"/>
    </row>
    <row r="894" spans="10:10">
      <c r="J894"/>
    </row>
    <row r="895" spans="10:10">
      <c r="J895"/>
    </row>
    <row r="896" spans="10:10">
      <c r="J896"/>
    </row>
    <row r="897" spans="10:10">
      <c r="J897"/>
    </row>
    <row r="898" spans="10:10">
      <c r="J898"/>
    </row>
    <row r="899" spans="10:10">
      <c r="J899"/>
    </row>
    <row r="900" spans="10:10">
      <c r="J900"/>
    </row>
    <row r="901" spans="10:10">
      <c r="J901"/>
    </row>
    <row r="902" spans="10:10">
      <c r="J902"/>
    </row>
    <row r="903" spans="10:10">
      <c r="J903"/>
    </row>
    <row r="904" spans="10:10">
      <c r="J904"/>
    </row>
    <row r="905" spans="10:10">
      <c r="J905"/>
    </row>
    <row r="906" spans="10:10">
      <c r="J906"/>
    </row>
    <row r="907" spans="10:10">
      <c r="J907"/>
    </row>
    <row r="908" spans="10:10">
      <c r="J908"/>
    </row>
    <row r="909" spans="10:10">
      <c r="J909"/>
    </row>
    <row r="910" spans="10:10">
      <c r="J910"/>
    </row>
    <row r="911" spans="10:10">
      <c r="J911"/>
    </row>
    <row r="912" spans="10:10">
      <c r="J912"/>
    </row>
    <row r="913" spans="10:10">
      <c r="J913"/>
    </row>
    <row r="914" spans="10:10">
      <c r="J914"/>
    </row>
    <row r="915" spans="10:10">
      <c r="J915"/>
    </row>
    <row r="916" spans="10:10">
      <c r="J916"/>
    </row>
    <row r="917" spans="10:10">
      <c r="J917"/>
    </row>
    <row r="918" spans="10:10">
      <c r="J918"/>
    </row>
    <row r="919" spans="10:10">
      <c r="J919"/>
    </row>
    <row r="920" spans="10:10">
      <c r="J920"/>
    </row>
    <row r="921" spans="10:10">
      <c r="J921"/>
    </row>
    <row r="922" spans="10:10">
      <c r="J922"/>
    </row>
    <row r="923" spans="10:10">
      <c r="J923"/>
    </row>
    <row r="924" spans="10:10">
      <c r="J924"/>
    </row>
    <row r="925" spans="10:10">
      <c r="J925"/>
    </row>
    <row r="926" spans="10:10">
      <c r="J926"/>
    </row>
    <row r="927" spans="10:10">
      <c r="J927"/>
    </row>
    <row r="928" spans="10:10">
      <c r="J928"/>
    </row>
    <row r="929" spans="10:10">
      <c r="J929"/>
    </row>
    <row r="930" spans="10:10">
      <c r="J930"/>
    </row>
    <row r="931" spans="10:10">
      <c r="J931"/>
    </row>
    <row r="932" spans="10:10">
      <c r="J932"/>
    </row>
    <row r="933" spans="10:10">
      <c r="J933"/>
    </row>
    <row r="934" spans="10:10">
      <c r="J934"/>
    </row>
    <row r="935" spans="10:10">
      <c r="J935"/>
    </row>
    <row r="936" spans="10:10">
      <c r="J936"/>
    </row>
    <row r="937" spans="10:10">
      <c r="J937"/>
    </row>
    <row r="938" spans="10:10">
      <c r="J938"/>
    </row>
    <row r="939" spans="10:10">
      <c r="J939"/>
    </row>
    <row r="940" spans="10:10">
      <c r="J940"/>
    </row>
    <row r="941" spans="10:10">
      <c r="J941"/>
    </row>
    <row r="942" spans="10:10">
      <c r="J942"/>
    </row>
    <row r="943" spans="10:10">
      <c r="J943"/>
    </row>
    <row r="944" spans="10:10">
      <c r="J944"/>
    </row>
    <row r="945" spans="10:10">
      <c r="J945"/>
    </row>
    <row r="946" spans="10:10">
      <c r="J946"/>
    </row>
    <row r="947" spans="10:10">
      <c r="J947"/>
    </row>
    <row r="948" spans="10:10">
      <c r="J948"/>
    </row>
    <row r="949" spans="10:10">
      <c r="J949"/>
    </row>
    <row r="950" spans="10:10">
      <c r="J950"/>
    </row>
    <row r="951" spans="10:10">
      <c r="J951"/>
    </row>
    <row r="952" spans="10:10">
      <c r="J952"/>
    </row>
    <row r="953" spans="10:10">
      <c r="J953"/>
    </row>
    <row r="954" spans="10:10">
      <c r="J954"/>
    </row>
    <row r="955" spans="10:10">
      <c r="J955"/>
    </row>
    <row r="956" spans="10:10">
      <c r="J956"/>
    </row>
    <row r="957" spans="10:10">
      <c r="J957"/>
    </row>
    <row r="958" spans="10:10">
      <c r="J958"/>
    </row>
    <row r="959" spans="10:10">
      <c r="J959"/>
    </row>
    <row r="960" spans="10:10">
      <c r="J960"/>
    </row>
    <row r="961" spans="10:10">
      <c r="J961"/>
    </row>
    <row r="962" spans="10:10">
      <c r="J962"/>
    </row>
    <row r="963" spans="10:10">
      <c r="J963"/>
    </row>
    <row r="964" spans="10:10">
      <c r="J964"/>
    </row>
    <row r="965" spans="10:10">
      <c r="J965"/>
    </row>
    <row r="966" spans="10:10">
      <c r="J966"/>
    </row>
    <row r="967" spans="10:10">
      <c r="J967"/>
    </row>
    <row r="968" spans="10:10">
      <c r="J968"/>
    </row>
    <row r="969" spans="10:10">
      <c r="J969"/>
    </row>
    <row r="970" spans="10:10">
      <c r="J970"/>
    </row>
    <row r="971" spans="10:10">
      <c r="J971"/>
    </row>
    <row r="972" spans="10:10">
      <c r="J972"/>
    </row>
    <row r="973" spans="10:10">
      <c r="J973"/>
    </row>
    <row r="974" spans="10:10">
      <c r="J974"/>
    </row>
    <row r="975" spans="10:10">
      <c r="J975"/>
    </row>
    <row r="976" spans="10:10">
      <c r="J976"/>
    </row>
    <row r="977" spans="10:10">
      <c r="J977"/>
    </row>
    <row r="978" spans="10:10">
      <c r="J978"/>
    </row>
    <row r="979" spans="10:10">
      <c r="J979"/>
    </row>
    <row r="980" spans="10:10">
      <c r="J980"/>
    </row>
    <row r="981" spans="10:10">
      <c r="J981"/>
    </row>
    <row r="982" spans="10:10">
      <c r="J982"/>
    </row>
    <row r="983" spans="10:10">
      <c r="J983"/>
    </row>
    <row r="984" spans="10:10">
      <c r="J984"/>
    </row>
    <row r="985" spans="10:10">
      <c r="J985"/>
    </row>
    <row r="986" spans="10:10">
      <c r="J986"/>
    </row>
    <row r="987" spans="10:10">
      <c r="J987"/>
    </row>
    <row r="988" spans="10:10">
      <c r="J988"/>
    </row>
    <row r="989" spans="10:10">
      <c r="J989"/>
    </row>
    <row r="990" spans="10:10">
      <c r="J990"/>
    </row>
    <row r="991" spans="10:10">
      <c r="J991"/>
    </row>
    <row r="992" spans="10:10">
      <c r="J992"/>
    </row>
    <row r="993" spans="10:10">
      <c r="J993"/>
    </row>
    <row r="994" spans="10:10">
      <c r="J994"/>
    </row>
    <row r="995" spans="10:10">
      <c r="J995"/>
    </row>
    <row r="996" spans="10:10">
      <c r="J996"/>
    </row>
    <row r="997" spans="10:10">
      <c r="J997"/>
    </row>
    <row r="998" spans="10:10">
      <c r="J998"/>
    </row>
    <row r="999" spans="10:10">
      <c r="J999"/>
    </row>
    <row r="1000" spans="10:10">
      <c r="J1000"/>
    </row>
    <row r="1001" spans="10:10">
      <c r="J1001"/>
    </row>
    <row r="1002" spans="10:10">
      <c r="J1002"/>
    </row>
    <row r="1003" spans="10:10">
      <c r="J1003"/>
    </row>
    <row r="1004" spans="10:10">
      <c r="J1004"/>
    </row>
    <row r="1005" spans="10:10">
      <c r="J1005"/>
    </row>
    <row r="1006" spans="10:10">
      <c r="J1006"/>
    </row>
    <row r="1007" spans="10:10">
      <c r="J1007"/>
    </row>
    <row r="1008" spans="10:10">
      <c r="J1008"/>
    </row>
    <row r="1009" spans="10:10">
      <c r="J1009"/>
    </row>
    <row r="1010" spans="10:10">
      <c r="J1010"/>
    </row>
    <row r="1011" spans="10:10">
      <c r="J1011"/>
    </row>
    <row r="1012" spans="10:10">
      <c r="J1012"/>
    </row>
    <row r="1013" spans="10:10">
      <c r="J1013"/>
    </row>
    <row r="1014" spans="10:10">
      <c r="J1014"/>
    </row>
    <row r="1015" spans="10:10">
      <c r="J1015"/>
    </row>
    <row r="1016" spans="10:10">
      <c r="J1016"/>
    </row>
    <row r="1017" spans="10:10">
      <c r="J1017"/>
    </row>
    <row r="1018" spans="10:10">
      <c r="J1018"/>
    </row>
    <row r="1019" spans="10:10">
      <c r="J1019"/>
    </row>
    <row r="1020" spans="10:10">
      <c r="J1020"/>
    </row>
    <row r="1021" spans="10:10">
      <c r="J1021"/>
    </row>
    <row r="1022" spans="10:10">
      <c r="J1022"/>
    </row>
    <row r="1023" spans="10:10">
      <c r="J1023"/>
    </row>
    <row r="1024" spans="10:10">
      <c r="J1024"/>
    </row>
    <row r="1025" spans="10:10">
      <c r="J1025"/>
    </row>
    <row r="1026" spans="10:10">
      <c r="J1026"/>
    </row>
    <row r="1027" spans="10:10">
      <c r="J1027"/>
    </row>
    <row r="1028" spans="10:10">
      <c r="J1028"/>
    </row>
    <row r="1029" spans="10:10">
      <c r="J1029"/>
    </row>
    <row r="1030" spans="10:10">
      <c r="J1030"/>
    </row>
    <row r="1031" spans="10:10">
      <c r="J1031"/>
    </row>
    <row r="1032" spans="10:10">
      <c r="J1032"/>
    </row>
    <row r="1033" spans="10:10">
      <c r="J1033"/>
    </row>
    <row r="1034" spans="10:10">
      <c r="J1034"/>
    </row>
    <row r="1035" spans="10:10">
      <c r="J1035"/>
    </row>
    <row r="1036" spans="10:10">
      <c r="J1036"/>
    </row>
    <row r="1037" spans="10:10">
      <c r="J1037"/>
    </row>
    <row r="1038" spans="10:10">
      <c r="J1038"/>
    </row>
    <row r="1039" spans="10:10">
      <c r="J1039"/>
    </row>
    <row r="1040" spans="10:10">
      <c r="J1040"/>
    </row>
    <row r="1041" spans="10:10">
      <c r="J1041"/>
    </row>
    <row r="1042" spans="10:10">
      <c r="J1042"/>
    </row>
    <row r="1043" spans="10:10">
      <c r="J1043"/>
    </row>
    <row r="1044" spans="10:10">
      <c r="J1044"/>
    </row>
    <row r="1045" spans="10:10">
      <c r="J1045"/>
    </row>
    <row r="1046" spans="10:10">
      <c r="J1046"/>
    </row>
    <row r="1047" spans="10:10">
      <c r="J1047"/>
    </row>
    <row r="1048" spans="10:10">
      <c r="J1048"/>
    </row>
    <row r="1049" spans="10:10">
      <c r="J1049"/>
    </row>
    <row r="1050" spans="10:10">
      <c r="J1050"/>
    </row>
    <row r="1051" spans="10:10">
      <c r="J1051"/>
    </row>
    <row r="1052" spans="10:10">
      <c r="J1052"/>
    </row>
    <row r="1053" spans="10:10">
      <c r="J1053"/>
    </row>
    <row r="1054" spans="10:10">
      <c r="J1054"/>
    </row>
    <row r="1055" spans="10:10">
      <c r="J1055"/>
    </row>
    <row r="1056" spans="10:10">
      <c r="J1056"/>
    </row>
    <row r="1057" spans="10:10">
      <c r="J1057"/>
    </row>
    <row r="1058" spans="10:10">
      <c r="J1058"/>
    </row>
    <row r="1059" spans="10:10">
      <c r="J1059"/>
    </row>
    <row r="1060" spans="10:10">
      <c r="J1060"/>
    </row>
    <row r="1061" spans="10:10">
      <c r="J1061"/>
    </row>
    <row r="1062" spans="10:10">
      <c r="J1062"/>
    </row>
    <row r="1063" spans="10:10">
      <c r="J1063"/>
    </row>
    <row r="1064" spans="10:10">
      <c r="J1064"/>
    </row>
    <row r="1065" spans="10:10">
      <c r="J1065"/>
    </row>
    <row r="1066" spans="10:10">
      <c r="J1066"/>
    </row>
    <row r="1067" spans="10:10">
      <c r="J1067"/>
    </row>
    <row r="1068" spans="10:10">
      <c r="J1068"/>
    </row>
    <row r="1069" spans="10:10">
      <c r="J1069"/>
    </row>
    <row r="1070" spans="10:10">
      <c r="J1070"/>
    </row>
    <row r="1071" spans="10:10">
      <c r="J1071"/>
    </row>
    <row r="1072" spans="10:10">
      <c r="J1072"/>
    </row>
    <row r="1073" spans="10:10">
      <c r="J1073"/>
    </row>
    <row r="1074" spans="10:10">
      <c r="J1074"/>
    </row>
    <row r="1075" spans="10:10">
      <c r="J1075"/>
    </row>
    <row r="1076" spans="10:10">
      <c r="J1076"/>
    </row>
    <row r="1077" spans="10:10">
      <c r="J1077"/>
    </row>
    <row r="1078" spans="10:10">
      <c r="J1078"/>
    </row>
    <row r="1079" spans="10:10">
      <c r="J1079"/>
    </row>
    <row r="1080" spans="10:10">
      <c r="J1080"/>
    </row>
    <row r="1081" spans="10:10">
      <c r="J1081"/>
    </row>
    <row r="1082" spans="10:10">
      <c r="J1082"/>
    </row>
    <row r="1083" spans="10:10">
      <c r="J1083"/>
    </row>
    <row r="1084" spans="10:10">
      <c r="J1084"/>
    </row>
    <row r="1085" spans="10:10">
      <c r="J1085"/>
    </row>
    <row r="1086" spans="10:10">
      <c r="J1086"/>
    </row>
    <row r="1087" spans="10:10">
      <c r="J1087"/>
    </row>
    <row r="1088" spans="10:10">
      <c r="J1088"/>
    </row>
    <row r="1089" spans="10:10">
      <c r="J1089"/>
    </row>
    <row r="1090" spans="10:10">
      <c r="J1090"/>
    </row>
    <row r="1091" spans="10:10">
      <c r="J1091"/>
    </row>
    <row r="1092" spans="10:10">
      <c r="J1092"/>
    </row>
    <row r="1093" spans="10:10">
      <c r="J1093"/>
    </row>
    <row r="1094" spans="10:10">
      <c r="J1094"/>
    </row>
    <row r="1095" spans="10:10">
      <c r="J1095"/>
    </row>
    <row r="1096" spans="10:10">
      <c r="J1096"/>
    </row>
    <row r="1097" spans="10:10">
      <c r="J1097"/>
    </row>
    <row r="1098" spans="10:10">
      <c r="J1098"/>
    </row>
    <row r="1099" spans="10:10">
      <c r="J1099"/>
    </row>
    <row r="1100" spans="10:10">
      <c r="J1100"/>
    </row>
    <row r="1101" spans="10:10">
      <c r="J1101"/>
    </row>
    <row r="1102" spans="10:10">
      <c r="J1102"/>
    </row>
    <row r="1103" spans="10:10">
      <c r="J1103"/>
    </row>
    <row r="1104" spans="10:10">
      <c r="J1104"/>
    </row>
    <row r="1105" spans="10:10">
      <c r="J1105"/>
    </row>
    <row r="1106" spans="10:10">
      <c r="J1106"/>
    </row>
    <row r="1107" spans="10:10">
      <c r="J1107"/>
    </row>
    <row r="1108" spans="10:10">
      <c r="J1108"/>
    </row>
    <row r="1109" spans="10:10">
      <c r="J1109"/>
    </row>
    <row r="1110" spans="10:10">
      <c r="J1110"/>
    </row>
    <row r="1111" spans="10:10">
      <c r="J1111"/>
    </row>
    <row r="1112" spans="10:10">
      <c r="J1112"/>
    </row>
    <row r="1113" spans="10:10">
      <c r="J1113"/>
    </row>
    <row r="1114" spans="10:10">
      <c r="J1114"/>
    </row>
    <row r="1115" spans="10:10">
      <c r="J1115"/>
    </row>
    <row r="1116" spans="10:10">
      <c r="J1116"/>
    </row>
    <row r="1117" spans="10:10">
      <c r="J1117"/>
    </row>
    <row r="1118" spans="10:10">
      <c r="J1118"/>
    </row>
    <row r="1119" spans="10:10">
      <c r="J1119"/>
    </row>
    <row r="1120" spans="10:10">
      <c r="J1120"/>
    </row>
    <row r="1121" spans="10:10">
      <c r="J1121"/>
    </row>
    <row r="1122" spans="10:10">
      <c r="J1122"/>
    </row>
    <row r="1123" spans="10:10">
      <c r="J1123"/>
    </row>
    <row r="1124" spans="10:10">
      <c r="J1124"/>
    </row>
    <row r="1125" spans="10:10">
      <c r="J1125"/>
    </row>
    <row r="1126" spans="10:10">
      <c r="J1126"/>
    </row>
    <row r="1127" spans="10:10">
      <c r="J1127"/>
    </row>
    <row r="1128" spans="10:10">
      <c r="J1128"/>
    </row>
    <row r="1129" spans="10:10">
      <c r="J1129"/>
    </row>
    <row r="1130" spans="10:10">
      <c r="J1130"/>
    </row>
    <row r="1131" spans="10:10">
      <c r="J1131"/>
    </row>
    <row r="1132" spans="10:10">
      <c r="J1132"/>
    </row>
    <row r="1133" spans="10:10">
      <c r="J1133"/>
    </row>
    <row r="1134" spans="10:10">
      <c r="J1134"/>
    </row>
    <row r="1135" spans="10:10">
      <c r="J1135"/>
    </row>
    <row r="1136" spans="10:10">
      <c r="J1136"/>
    </row>
    <row r="1137" spans="10:10">
      <c r="J1137"/>
    </row>
    <row r="1138" spans="10:10">
      <c r="J1138"/>
    </row>
    <row r="1139" spans="10:10">
      <c r="J1139"/>
    </row>
    <row r="1140" spans="10:10">
      <c r="J1140"/>
    </row>
    <row r="1141" spans="10:10">
      <c r="J1141"/>
    </row>
    <row r="1142" spans="10:10">
      <c r="J1142"/>
    </row>
    <row r="1143" spans="10:10">
      <c r="J1143"/>
    </row>
    <row r="1144" spans="10:10">
      <c r="J1144"/>
    </row>
    <row r="1145" spans="10:10">
      <c r="J1145"/>
    </row>
    <row r="1146" spans="10:10">
      <c r="J1146"/>
    </row>
    <row r="1147" spans="10:10">
      <c r="J1147"/>
    </row>
    <row r="1148" spans="10:10">
      <c r="J1148"/>
    </row>
    <row r="1149" spans="10:10">
      <c r="J1149"/>
    </row>
    <row r="1150" spans="10:10">
      <c r="J1150"/>
    </row>
    <row r="1151" spans="10:10">
      <c r="J1151"/>
    </row>
    <row r="1152" spans="10:10">
      <c r="J1152"/>
    </row>
    <row r="1153" spans="10:10">
      <c r="J1153"/>
    </row>
    <row r="1154" spans="10:10">
      <c r="J1154"/>
    </row>
    <row r="1155" spans="10:10">
      <c r="J1155"/>
    </row>
    <row r="1156" spans="10:10">
      <c r="J1156"/>
    </row>
    <row r="1157" spans="10:10">
      <c r="J1157"/>
    </row>
    <row r="1158" spans="10:10">
      <c r="J1158"/>
    </row>
    <row r="1159" spans="10:10">
      <c r="J1159"/>
    </row>
    <row r="1160" spans="10:10">
      <c r="J1160"/>
    </row>
    <row r="1161" spans="10:10">
      <c r="J1161"/>
    </row>
    <row r="1162" spans="10:10">
      <c r="J1162"/>
    </row>
    <row r="1163" spans="10:10">
      <c r="J1163"/>
    </row>
    <row r="1164" spans="10:10">
      <c r="J1164"/>
    </row>
    <row r="1165" spans="10:10">
      <c r="J1165"/>
    </row>
    <row r="1166" spans="10:10">
      <c r="J1166"/>
    </row>
    <row r="1167" spans="10:10">
      <c r="J1167"/>
    </row>
    <row r="1168" spans="10:10">
      <c r="J1168"/>
    </row>
    <row r="1169" spans="10:10">
      <c r="J1169"/>
    </row>
    <row r="1170" spans="10:10">
      <c r="J1170"/>
    </row>
    <row r="1171" spans="10:10">
      <c r="J1171"/>
    </row>
    <row r="1172" spans="10:10">
      <c r="J1172"/>
    </row>
    <row r="1173" spans="10:10">
      <c r="J1173"/>
    </row>
    <row r="1174" spans="10:10">
      <c r="J1174"/>
    </row>
    <row r="1175" spans="10:10">
      <c r="J1175"/>
    </row>
    <row r="1176" spans="10:10">
      <c r="J1176"/>
    </row>
    <row r="1177" spans="10:10">
      <c r="J1177"/>
    </row>
    <row r="1178" spans="10:10">
      <c r="J1178"/>
    </row>
    <row r="1179" spans="10:10">
      <c r="J1179"/>
    </row>
    <row r="1180" spans="10:10">
      <c r="J1180"/>
    </row>
    <row r="1181" spans="10:10">
      <c r="J1181"/>
    </row>
    <row r="1182" spans="10:10">
      <c r="J1182"/>
    </row>
    <row r="1183" spans="10:10">
      <c r="J1183"/>
    </row>
    <row r="1184" spans="10:10">
      <c r="J1184"/>
    </row>
    <row r="1185" spans="10:10">
      <c r="J1185"/>
    </row>
    <row r="1186" spans="10:10">
      <c r="J1186"/>
    </row>
    <row r="1187" spans="10:10">
      <c r="J1187"/>
    </row>
    <row r="1188" spans="10:10">
      <c r="J1188"/>
    </row>
    <row r="1189" spans="10:10">
      <c r="J1189"/>
    </row>
    <row r="1190" spans="10:10">
      <c r="J1190"/>
    </row>
    <row r="1191" spans="10:10">
      <c r="J1191"/>
    </row>
    <row r="1192" spans="10:10">
      <c r="J1192"/>
    </row>
    <row r="1193" spans="10:10">
      <c r="J1193"/>
    </row>
    <row r="1194" spans="10:10">
      <c r="J1194"/>
    </row>
    <row r="1195" spans="10:10">
      <c r="J1195"/>
    </row>
    <row r="1196" spans="10:10">
      <c r="J1196"/>
    </row>
    <row r="1197" spans="10:10">
      <c r="J1197"/>
    </row>
    <row r="1198" spans="10:10">
      <c r="J1198"/>
    </row>
    <row r="1199" spans="10:10">
      <c r="J1199"/>
    </row>
    <row r="1200" spans="10:10">
      <c r="J1200"/>
    </row>
    <row r="1201" spans="10:10">
      <c r="J1201"/>
    </row>
    <row r="1202" spans="10:10">
      <c r="J1202"/>
    </row>
    <row r="1203" spans="10:10">
      <c r="J1203"/>
    </row>
    <row r="1204" spans="10:10">
      <c r="J1204"/>
    </row>
    <row r="1205" spans="10:10">
      <c r="J1205"/>
    </row>
    <row r="1206" spans="10:10">
      <c r="J1206"/>
    </row>
    <row r="1207" spans="10:10">
      <c r="J1207"/>
    </row>
    <row r="1208" spans="10:10">
      <c r="J1208"/>
    </row>
    <row r="1209" spans="10:10">
      <c r="J1209"/>
    </row>
    <row r="1210" spans="10:10">
      <c r="J1210"/>
    </row>
    <row r="1211" spans="10:10">
      <c r="J1211"/>
    </row>
    <row r="1212" spans="10:10">
      <c r="J1212"/>
    </row>
    <row r="1213" spans="10:10">
      <c r="J1213"/>
    </row>
    <row r="1214" spans="10:10">
      <c r="J1214"/>
    </row>
    <row r="1215" spans="10:10">
      <c r="J1215"/>
    </row>
    <row r="1216" spans="10:10">
      <c r="J1216"/>
    </row>
    <row r="1217" spans="10:10">
      <c r="J1217"/>
    </row>
    <row r="1218" spans="10:10">
      <c r="J1218"/>
    </row>
    <row r="1219" spans="10:10">
      <c r="J1219"/>
    </row>
    <row r="1220" spans="10:10">
      <c r="J1220"/>
    </row>
    <row r="1221" spans="10:10">
      <c r="J1221"/>
    </row>
    <row r="1222" spans="10:10">
      <c r="J1222"/>
    </row>
    <row r="1223" spans="10:10">
      <c r="J1223"/>
    </row>
    <row r="1224" spans="10:10">
      <c r="J1224"/>
    </row>
    <row r="1225" spans="10:10">
      <c r="J1225"/>
    </row>
    <row r="1226" spans="10:10">
      <c r="J1226"/>
    </row>
    <row r="1227" spans="10:10">
      <c r="J1227"/>
    </row>
    <row r="1228" spans="10:10">
      <c r="J1228"/>
    </row>
    <row r="1229" spans="10:10">
      <c r="J1229"/>
    </row>
    <row r="1230" spans="10:10">
      <c r="J1230"/>
    </row>
    <row r="1231" spans="10:10">
      <c r="J1231"/>
    </row>
    <row r="1232" spans="10:10">
      <c r="J1232"/>
    </row>
    <row r="1233" spans="10:10">
      <c r="J1233"/>
    </row>
    <row r="1234" spans="10:10">
      <c r="J1234"/>
    </row>
    <row r="1235" spans="10:10">
      <c r="J1235"/>
    </row>
    <row r="1236" spans="10:10">
      <c r="J1236"/>
    </row>
    <row r="1237" spans="10:10">
      <c r="J1237"/>
    </row>
    <row r="1238" spans="10:10">
      <c r="J1238"/>
    </row>
    <row r="1239" spans="10:10">
      <c r="J1239"/>
    </row>
    <row r="1240" spans="10:10">
      <c r="J1240"/>
    </row>
    <row r="1241" spans="10:10">
      <c r="J1241"/>
    </row>
    <row r="1242" spans="10:10">
      <c r="J1242"/>
    </row>
    <row r="1243" spans="10:10">
      <c r="J1243"/>
    </row>
    <row r="1244" spans="10:10">
      <c r="J1244"/>
    </row>
    <row r="1245" spans="10:10">
      <c r="J1245"/>
    </row>
    <row r="1246" spans="10:10">
      <c r="J1246"/>
    </row>
    <row r="1247" spans="10:10">
      <c r="J1247"/>
    </row>
    <row r="1248" spans="10:10">
      <c r="J1248"/>
    </row>
    <row r="1249" spans="10:10">
      <c r="J1249"/>
    </row>
    <row r="1250" spans="10:10">
      <c r="J1250"/>
    </row>
    <row r="1251" spans="10:10">
      <c r="J1251"/>
    </row>
    <row r="1252" spans="10:10">
      <c r="J1252"/>
    </row>
    <row r="1253" spans="10:10">
      <c r="J1253"/>
    </row>
    <row r="1254" spans="10:10">
      <c r="J1254"/>
    </row>
    <row r="1255" spans="10:10">
      <c r="J1255"/>
    </row>
    <row r="1256" spans="10:10">
      <c r="J1256"/>
    </row>
    <row r="1257" spans="10:10">
      <c r="J1257"/>
    </row>
    <row r="1258" spans="10:10">
      <c r="J1258"/>
    </row>
    <row r="1259" spans="10:10">
      <c r="J1259"/>
    </row>
    <row r="1260" spans="10:10">
      <c r="J1260"/>
    </row>
    <row r="1261" spans="10:10">
      <c r="J1261"/>
    </row>
    <row r="1262" spans="10:10">
      <c r="J1262"/>
    </row>
    <row r="1263" spans="10:10">
      <c r="J1263"/>
    </row>
    <row r="1264" spans="10:10">
      <c r="J1264"/>
    </row>
    <row r="1265" spans="10:10">
      <c r="J1265"/>
    </row>
    <row r="1266" spans="10:10">
      <c r="J1266"/>
    </row>
    <row r="1267" spans="10:10">
      <c r="J1267"/>
    </row>
    <row r="1268" spans="10:10">
      <c r="J1268"/>
    </row>
    <row r="1269" spans="10:10">
      <c r="J1269"/>
    </row>
    <row r="1270" spans="10:10">
      <c r="J1270"/>
    </row>
    <row r="1271" spans="10:10">
      <c r="J1271"/>
    </row>
    <row r="1272" spans="10:10">
      <c r="J1272"/>
    </row>
    <row r="1273" spans="10:10">
      <c r="J1273"/>
    </row>
    <row r="1274" spans="10:10">
      <c r="J1274"/>
    </row>
    <row r="1275" spans="10:10">
      <c r="J1275"/>
    </row>
    <row r="1276" spans="10:10">
      <c r="J1276"/>
    </row>
    <row r="1277" spans="10:10">
      <c r="J1277"/>
    </row>
    <row r="1278" spans="10:10">
      <c r="J1278"/>
    </row>
    <row r="1279" spans="10:10">
      <c r="J1279"/>
    </row>
    <row r="1280" spans="10:10">
      <c r="J1280"/>
    </row>
    <row r="1281" spans="10:10">
      <c r="J1281"/>
    </row>
    <row r="1282" spans="10:10">
      <c r="J1282"/>
    </row>
    <row r="1283" spans="10:10">
      <c r="J1283"/>
    </row>
    <row r="1284" spans="10:10">
      <c r="J1284"/>
    </row>
    <row r="1285" spans="10:10">
      <c r="J1285"/>
    </row>
    <row r="1286" spans="10:10">
      <c r="J1286"/>
    </row>
    <row r="1287" spans="10:10">
      <c r="J1287"/>
    </row>
    <row r="1288" spans="10:10">
      <c r="J1288"/>
    </row>
    <row r="1289" spans="10:10">
      <c r="J1289"/>
    </row>
    <row r="1290" spans="10:10">
      <c r="J1290"/>
    </row>
    <row r="1291" spans="10:10">
      <c r="J1291"/>
    </row>
    <row r="1292" spans="10:10">
      <c r="J1292"/>
    </row>
    <row r="1293" spans="10:10">
      <c r="J1293"/>
    </row>
    <row r="1294" spans="10:10">
      <c r="J1294"/>
    </row>
    <row r="1295" spans="10:10">
      <c r="J1295"/>
    </row>
    <row r="1296" spans="10:10">
      <c r="J1296"/>
    </row>
    <row r="1297" spans="10:10">
      <c r="J1297"/>
    </row>
    <row r="1298" spans="10:10">
      <c r="J1298"/>
    </row>
    <row r="1299" spans="10:10">
      <c r="J1299"/>
    </row>
    <row r="1300" spans="10:10">
      <c r="J1300"/>
    </row>
    <row r="1301" spans="10:10">
      <c r="J1301"/>
    </row>
    <row r="1302" spans="10:10">
      <c r="J1302"/>
    </row>
    <row r="1303" spans="10:10">
      <c r="J1303"/>
    </row>
    <row r="1304" spans="10:10">
      <c r="J1304"/>
    </row>
    <row r="1305" spans="10:10">
      <c r="J1305"/>
    </row>
    <row r="1306" spans="10:10">
      <c r="J1306"/>
    </row>
    <row r="1307" spans="10:10">
      <c r="J1307"/>
    </row>
    <row r="1308" spans="10:10">
      <c r="J1308"/>
    </row>
    <row r="1309" spans="10:10">
      <c r="J1309"/>
    </row>
    <row r="1310" spans="10:10">
      <c r="J1310"/>
    </row>
    <row r="1311" spans="10:10">
      <c r="J1311"/>
    </row>
    <row r="1312" spans="10:10">
      <c r="J1312"/>
    </row>
    <row r="1313" spans="10:10">
      <c r="J1313"/>
    </row>
    <row r="1314" spans="10:10">
      <c r="J1314"/>
    </row>
    <row r="1315" spans="10:10">
      <c r="J1315"/>
    </row>
    <row r="1316" spans="10:10">
      <c r="J1316"/>
    </row>
    <row r="1317" spans="10:10">
      <c r="J1317"/>
    </row>
    <row r="1318" spans="10:10">
      <c r="J1318"/>
    </row>
    <row r="1319" spans="10:10">
      <c r="J1319"/>
    </row>
    <row r="1320" spans="10:10">
      <c r="J1320"/>
    </row>
    <row r="1321" spans="10:10">
      <c r="J1321"/>
    </row>
    <row r="1322" spans="10:10">
      <c r="J1322"/>
    </row>
    <row r="1323" spans="10:10">
      <c r="J1323"/>
    </row>
    <row r="1324" spans="10:10">
      <c r="J1324"/>
    </row>
    <row r="1325" spans="10:10">
      <c r="J1325"/>
    </row>
    <row r="1326" spans="10:10">
      <c r="J1326"/>
    </row>
    <row r="1327" spans="10:10">
      <c r="J1327"/>
    </row>
    <row r="1328" spans="10:10">
      <c r="J1328"/>
    </row>
    <row r="1329" spans="10:10">
      <c r="J1329"/>
    </row>
    <row r="1330" spans="10:10">
      <c r="J1330"/>
    </row>
    <row r="1331" spans="10:10">
      <c r="J1331"/>
    </row>
    <row r="1332" spans="10:10">
      <c r="J1332"/>
    </row>
    <row r="1333" spans="10:10">
      <c r="J1333"/>
    </row>
    <row r="1334" spans="10:10">
      <c r="J1334"/>
    </row>
    <row r="1335" spans="10:10">
      <c r="J1335"/>
    </row>
    <row r="1336" spans="10:10">
      <c r="J1336"/>
    </row>
    <row r="1337" spans="10:10">
      <c r="J1337"/>
    </row>
    <row r="1338" spans="10:10">
      <c r="J1338"/>
    </row>
    <row r="1339" spans="10:10">
      <c r="J1339"/>
    </row>
    <row r="1340" spans="10:10">
      <c r="J1340"/>
    </row>
    <row r="1341" spans="10:10">
      <c r="J1341"/>
    </row>
    <row r="1342" spans="10:10">
      <c r="J1342"/>
    </row>
    <row r="1343" spans="10:10">
      <c r="J1343"/>
    </row>
    <row r="1344" spans="10:10">
      <c r="J1344"/>
    </row>
    <row r="1345" spans="10:10">
      <c r="J1345"/>
    </row>
    <row r="1346" spans="10:10">
      <c r="J1346"/>
    </row>
    <row r="1347" spans="10:10">
      <c r="J1347"/>
    </row>
    <row r="1348" spans="10:10">
      <c r="J1348"/>
    </row>
    <row r="1349" spans="10:10">
      <c r="J1349"/>
    </row>
    <row r="1350" spans="10:10">
      <c r="J1350"/>
    </row>
    <row r="1351" spans="10:10">
      <c r="J1351"/>
    </row>
    <row r="1352" spans="10:10">
      <c r="J1352"/>
    </row>
    <row r="1353" spans="10:10">
      <c r="J1353"/>
    </row>
    <row r="1354" spans="10:10">
      <c r="J1354"/>
    </row>
    <row r="1355" spans="10:10">
      <c r="J1355"/>
    </row>
    <row r="1356" spans="10:10">
      <c r="J1356"/>
    </row>
    <row r="1357" spans="10:10">
      <c r="J1357"/>
    </row>
    <row r="1358" spans="10:10">
      <c r="J1358"/>
    </row>
    <row r="1359" spans="10:10">
      <c r="J1359"/>
    </row>
    <row r="1360" spans="10:10">
      <c r="J1360"/>
    </row>
    <row r="1361" spans="10:10">
      <c r="J1361"/>
    </row>
    <row r="1362" spans="10:10">
      <c r="J1362"/>
    </row>
    <row r="1363" spans="10:10">
      <c r="J1363"/>
    </row>
    <row r="1364" spans="10:10">
      <c r="J1364"/>
    </row>
    <row r="1365" spans="10:10">
      <c r="J1365"/>
    </row>
    <row r="1366" spans="10:10">
      <c r="J1366"/>
    </row>
    <row r="1367" spans="10:10">
      <c r="J1367"/>
    </row>
    <row r="1368" spans="10:10">
      <c r="J1368"/>
    </row>
    <row r="1369" spans="10:10">
      <c r="J1369"/>
    </row>
    <row r="1370" spans="10:10">
      <c r="J1370"/>
    </row>
    <row r="1371" spans="10:10">
      <c r="J1371"/>
    </row>
    <row r="1372" spans="10:10">
      <c r="J1372"/>
    </row>
    <row r="1373" spans="10:10">
      <c r="J1373"/>
    </row>
    <row r="1374" spans="10:10">
      <c r="J1374"/>
    </row>
    <row r="1375" spans="10:10">
      <c r="J1375"/>
    </row>
    <row r="1376" spans="10:10">
      <c r="J1376"/>
    </row>
    <row r="1377" spans="10:10">
      <c r="J1377"/>
    </row>
    <row r="1378" spans="10:10">
      <c r="J1378"/>
    </row>
    <row r="1379" spans="10:10">
      <c r="J1379"/>
    </row>
    <row r="1380" spans="10:10">
      <c r="J1380"/>
    </row>
    <row r="1381" spans="10:10">
      <c r="J1381"/>
    </row>
    <row r="1382" spans="10:10">
      <c r="J1382"/>
    </row>
    <row r="1383" spans="10:10">
      <c r="J1383"/>
    </row>
    <row r="1384" spans="10:10">
      <c r="J1384"/>
    </row>
    <row r="1385" spans="10:10">
      <c r="J1385"/>
    </row>
    <row r="1386" spans="10:10">
      <c r="J1386"/>
    </row>
    <row r="1387" spans="10:10">
      <c r="J1387"/>
    </row>
    <row r="1388" spans="10:10">
      <c r="J1388"/>
    </row>
    <row r="1389" spans="10:10">
      <c r="J1389"/>
    </row>
    <row r="1390" spans="10:10">
      <c r="J1390"/>
    </row>
    <row r="1391" spans="10:10">
      <c r="J1391"/>
    </row>
    <row r="1392" spans="10:10">
      <c r="J1392"/>
    </row>
    <row r="1393" spans="10:10">
      <c r="J1393"/>
    </row>
    <row r="1394" spans="10:10">
      <c r="J1394"/>
    </row>
    <row r="1395" spans="10:10">
      <c r="J1395"/>
    </row>
    <row r="1396" spans="10:10">
      <c r="J1396"/>
    </row>
    <row r="1397" spans="10:10">
      <c r="J1397"/>
    </row>
    <row r="1398" spans="10:10">
      <c r="J1398"/>
    </row>
    <row r="1399" spans="10:10">
      <c r="J1399"/>
    </row>
    <row r="1400" spans="10:10">
      <c r="J1400"/>
    </row>
    <row r="1401" spans="10:10">
      <c r="J1401"/>
    </row>
    <row r="1402" spans="10:10">
      <c r="J1402"/>
    </row>
    <row r="1403" spans="10:10">
      <c r="J1403"/>
    </row>
    <row r="1404" spans="10:10">
      <c r="J1404"/>
    </row>
    <row r="1405" spans="10:10">
      <c r="J1405"/>
    </row>
    <row r="1406" spans="10:10">
      <c r="J1406"/>
    </row>
    <row r="1407" spans="10:10">
      <c r="J1407"/>
    </row>
    <row r="1408" spans="10:10">
      <c r="J1408"/>
    </row>
    <row r="1409" spans="10:10">
      <c r="J1409"/>
    </row>
    <row r="1410" spans="10:10">
      <c r="J1410"/>
    </row>
    <row r="1411" spans="10:10">
      <c r="J1411"/>
    </row>
    <row r="1412" spans="10:10">
      <c r="J1412"/>
    </row>
    <row r="1413" spans="10:10">
      <c r="J1413"/>
    </row>
    <row r="1414" spans="10:10">
      <c r="J1414"/>
    </row>
    <row r="1415" spans="10:10">
      <c r="J1415"/>
    </row>
    <row r="1416" spans="10:10">
      <c r="J1416"/>
    </row>
    <row r="1417" spans="10:10">
      <c r="J1417"/>
    </row>
    <row r="1418" spans="10:10">
      <c r="J1418"/>
    </row>
    <row r="1419" spans="10:10">
      <c r="J1419"/>
    </row>
    <row r="1420" spans="10:10">
      <c r="J1420"/>
    </row>
    <row r="1421" spans="10:10">
      <c r="J1421"/>
    </row>
    <row r="1422" spans="10:10">
      <c r="J1422"/>
    </row>
    <row r="1423" spans="10:10">
      <c r="J1423"/>
    </row>
    <row r="1424" spans="10:10">
      <c r="J1424"/>
    </row>
    <row r="1425" spans="10:10">
      <c r="J1425"/>
    </row>
    <row r="1426" spans="10:10">
      <c r="J1426"/>
    </row>
    <row r="1427" spans="10:10">
      <c r="J1427"/>
    </row>
    <row r="1428" spans="10:10">
      <c r="J1428"/>
    </row>
    <row r="1429" spans="10:10">
      <c r="J1429"/>
    </row>
    <row r="1430" spans="10:10">
      <c r="J1430"/>
    </row>
    <row r="1431" spans="10:10">
      <c r="J1431"/>
    </row>
    <row r="1432" spans="10:10">
      <c r="J1432"/>
    </row>
    <row r="1433" spans="10:10">
      <c r="J1433"/>
    </row>
    <row r="1434" spans="10:10">
      <c r="J1434"/>
    </row>
    <row r="1435" spans="10:10">
      <c r="J1435"/>
    </row>
    <row r="1436" spans="10:10">
      <c r="J1436"/>
    </row>
    <row r="1437" spans="10:10">
      <c r="J1437"/>
    </row>
    <row r="1438" spans="10:10">
      <c r="J1438"/>
    </row>
    <row r="1439" spans="10:10">
      <c r="J1439"/>
    </row>
    <row r="1440" spans="10:10">
      <c r="J1440"/>
    </row>
    <row r="1441" spans="10:10">
      <c r="J1441"/>
    </row>
    <row r="1442" spans="10:10">
      <c r="J1442"/>
    </row>
    <row r="1443" spans="10:10">
      <c r="J1443"/>
    </row>
    <row r="1444" spans="10:10">
      <c r="J1444"/>
    </row>
    <row r="1445" spans="10:10">
      <c r="J1445"/>
    </row>
    <row r="1446" spans="10:10">
      <c r="J1446"/>
    </row>
    <row r="1447" spans="10:10">
      <c r="J1447"/>
    </row>
    <row r="1448" spans="10:10">
      <c r="J1448"/>
    </row>
    <row r="1449" spans="10:10">
      <c r="J1449"/>
    </row>
    <row r="1450" spans="10:10">
      <c r="J1450"/>
    </row>
    <row r="1451" spans="10:10">
      <c r="J1451"/>
    </row>
    <row r="1452" spans="10:10">
      <c r="J1452"/>
    </row>
    <row r="1453" spans="10:10">
      <c r="J1453"/>
    </row>
    <row r="1454" spans="10:10">
      <c r="J1454"/>
    </row>
    <row r="1455" spans="10:10">
      <c r="J1455"/>
    </row>
    <row r="1456" spans="10:10">
      <c r="J1456"/>
    </row>
    <row r="1457" spans="10:10">
      <c r="J1457"/>
    </row>
    <row r="1458" spans="10:10">
      <c r="J1458"/>
    </row>
    <row r="1459" spans="10:10">
      <c r="J1459"/>
    </row>
    <row r="1460" spans="10:10">
      <c r="J1460"/>
    </row>
    <row r="1461" spans="10:10">
      <c r="J1461"/>
    </row>
    <row r="1462" spans="10:10">
      <c r="J1462"/>
    </row>
    <row r="1463" spans="10:10">
      <c r="J1463"/>
    </row>
    <row r="1464" spans="10:10">
      <c r="J1464"/>
    </row>
    <row r="1465" spans="10:10">
      <c r="J1465"/>
    </row>
    <row r="1466" spans="10:10">
      <c r="J1466"/>
    </row>
    <row r="1467" spans="10:10">
      <c r="J1467"/>
    </row>
    <row r="1468" spans="10:10">
      <c r="J1468"/>
    </row>
    <row r="1469" spans="10:10">
      <c r="J1469"/>
    </row>
    <row r="1470" spans="10:10">
      <c r="J1470"/>
    </row>
    <row r="1471" spans="10:10">
      <c r="J1471"/>
    </row>
    <row r="1472" spans="10:10">
      <c r="J1472"/>
    </row>
    <row r="1473" spans="10:10">
      <c r="J1473"/>
    </row>
    <row r="1474" spans="10:10">
      <c r="J1474"/>
    </row>
    <row r="1475" spans="10:10">
      <c r="J1475"/>
    </row>
    <row r="1476" spans="10:10">
      <c r="J1476"/>
    </row>
    <row r="1477" spans="10:10">
      <c r="J1477"/>
    </row>
    <row r="1478" spans="10:10">
      <c r="J1478"/>
    </row>
    <row r="1479" spans="10:10">
      <c r="J1479"/>
    </row>
    <row r="1480" spans="10:10">
      <c r="J1480"/>
    </row>
    <row r="1481" spans="10:10">
      <c r="J1481"/>
    </row>
    <row r="1482" spans="10:10">
      <c r="J1482"/>
    </row>
    <row r="1483" spans="10:10">
      <c r="J1483"/>
    </row>
    <row r="1484" spans="10:10">
      <c r="J1484"/>
    </row>
    <row r="1485" spans="10:10">
      <c r="J1485"/>
    </row>
    <row r="1486" spans="10:10">
      <c r="J1486"/>
    </row>
    <row r="1487" spans="10:10">
      <c r="J1487"/>
    </row>
    <row r="1488" spans="10:10">
      <c r="J1488"/>
    </row>
    <row r="1489" spans="10:10">
      <c r="J1489"/>
    </row>
    <row r="1490" spans="10:10">
      <c r="J1490"/>
    </row>
    <row r="1491" spans="10:10">
      <c r="J1491"/>
    </row>
    <row r="1492" spans="10:10">
      <c r="J1492"/>
    </row>
    <row r="1493" spans="10:10">
      <c r="J1493"/>
    </row>
    <row r="1494" spans="10:10">
      <c r="J1494"/>
    </row>
    <row r="1495" spans="10:10">
      <c r="J1495"/>
    </row>
    <row r="1496" spans="10:10">
      <c r="J1496"/>
    </row>
    <row r="1497" spans="10:10">
      <c r="J1497"/>
    </row>
    <row r="1498" spans="10:10">
      <c r="J1498"/>
    </row>
    <row r="1499" spans="10:10">
      <c r="J1499"/>
    </row>
    <row r="1500" spans="10:10">
      <c r="J1500"/>
    </row>
    <row r="1501" spans="10:10">
      <c r="J1501"/>
    </row>
    <row r="1502" spans="10:10">
      <c r="J1502"/>
    </row>
    <row r="1503" spans="10:10">
      <c r="J1503"/>
    </row>
    <row r="1504" spans="10:10">
      <c r="J1504"/>
    </row>
    <row r="1505" spans="10:10">
      <c r="J1505"/>
    </row>
    <row r="1506" spans="10:10">
      <c r="J1506"/>
    </row>
    <row r="1507" spans="10:10">
      <c r="J1507"/>
    </row>
    <row r="1508" spans="10:10">
      <c r="J1508"/>
    </row>
    <row r="1509" spans="10:10">
      <c r="J1509"/>
    </row>
    <row r="1510" spans="10:10">
      <c r="J1510"/>
    </row>
    <row r="1511" spans="10:10">
      <c r="J1511"/>
    </row>
    <row r="1512" spans="10:10">
      <c r="J1512"/>
    </row>
    <row r="1513" spans="10:10">
      <c r="J1513"/>
    </row>
    <row r="1514" spans="10:10">
      <c r="J1514"/>
    </row>
    <row r="1515" spans="10:10">
      <c r="J1515"/>
    </row>
    <row r="1516" spans="10:10">
      <c r="J1516"/>
    </row>
    <row r="1517" spans="10:10">
      <c r="J1517"/>
    </row>
    <row r="1518" spans="10:10">
      <c r="J1518"/>
    </row>
    <row r="1519" spans="10:10">
      <c r="J1519"/>
    </row>
    <row r="1520" spans="10:10">
      <c r="J1520"/>
    </row>
    <row r="1521" spans="10:10">
      <c r="J1521"/>
    </row>
    <row r="1522" spans="10:10">
      <c r="J1522"/>
    </row>
    <row r="1523" spans="10:10">
      <c r="J1523"/>
    </row>
    <row r="1524" spans="10:10">
      <c r="J1524"/>
    </row>
    <row r="1525" spans="10:10">
      <c r="J1525"/>
    </row>
    <row r="1526" spans="10:10">
      <c r="J1526"/>
    </row>
    <row r="1527" spans="10:10">
      <c r="J1527"/>
    </row>
    <row r="1528" spans="10:10">
      <c r="J1528"/>
    </row>
    <row r="1529" spans="10:10">
      <c r="J1529"/>
    </row>
    <row r="1530" spans="10:10">
      <c r="J1530"/>
    </row>
    <row r="1531" spans="10:10">
      <c r="J1531"/>
    </row>
    <row r="1532" spans="10:10">
      <c r="J1532"/>
    </row>
    <row r="1533" spans="10:10">
      <c r="J1533"/>
    </row>
    <row r="1534" spans="10:10">
      <c r="J1534"/>
    </row>
    <row r="1535" spans="10:10">
      <c r="J1535"/>
    </row>
    <row r="1536" spans="10:10">
      <c r="J1536"/>
    </row>
    <row r="1537" spans="10:10">
      <c r="J1537"/>
    </row>
    <row r="1538" spans="10:10">
      <c r="J1538"/>
    </row>
    <row r="1539" spans="10:10">
      <c r="J1539"/>
    </row>
    <row r="1540" spans="10:10">
      <c r="J1540"/>
    </row>
    <row r="1541" spans="10:10">
      <c r="J1541"/>
    </row>
    <row r="1542" spans="10:10">
      <c r="J1542"/>
    </row>
    <row r="1543" spans="10:10">
      <c r="J1543"/>
    </row>
    <row r="1544" spans="10:10">
      <c r="J1544"/>
    </row>
    <row r="1545" spans="10:10">
      <c r="J1545"/>
    </row>
    <row r="1546" spans="10:10">
      <c r="J1546"/>
    </row>
    <row r="1547" spans="10:10">
      <c r="J1547"/>
    </row>
    <row r="1548" spans="10:10">
      <c r="J1548"/>
    </row>
    <row r="1549" spans="10:10">
      <c r="J1549"/>
    </row>
    <row r="1550" spans="10:10">
      <c r="J1550"/>
    </row>
    <row r="1551" spans="10:10">
      <c r="J1551"/>
    </row>
    <row r="1552" spans="10:10">
      <c r="J1552"/>
    </row>
    <row r="1553" spans="10:10">
      <c r="J1553"/>
    </row>
    <row r="1554" spans="10:10">
      <c r="J1554"/>
    </row>
    <row r="1555" spans="10:10">
      <c r="J1555"/>
    </row>
    <row r="1556" spans="10:10">
      <c r="J1556"/>
    </row>
    <row r="1557" spans="10:10">
      <c r="J1557"/>
    </row>
    <row r="1558" spans="10:10">
      <c r="J1558"/>
    </row>
    <row r="1559" spans="10:10">
      <c r="J1559"/>
    </row>
    <row r="1560" spans="10:10">
      <c r="J1560"/>
    </row>
    <row r="1561" spans="10:10">
      <c r="J1561"/>
    </row>
    <row r="1562" spans="10:10">
      <c r="J1562"/>
    </row>
    <row r="1563" spans="10:10">
      <c r="J1563"/>
    </row>
    <row r="1564" spans="10:10">
      <c r="J1564"/>
    </row>
    <row r="1565" spans="10:10">
      <c r="J1565"/>
    </row>
    <row r="1566" spans="10:10">
      <c r="J1566"/>
    </row>
    <row r="1567" spans="10:10">
      <c r="J1567"/>
    </row>
    <row r="1568" spans="10:10">
      <c r="J1568"/>
    </row>
    <row r="1569" spans="10:10">
      <c r="J1569"/>
    </row>
    <row r="1570" spans="10:10">
      <c r="J1570"/>
    </row>
    <row r="1571" spans="10:10">
      <c r="J1571"/>
    </row>
    <row r="1572" spans="10:10">
      <c r="J1572"/>
    </row>
    <row r="1573" spans="10:10">
      <c r="J1573"/>
    </row>
    <row r="1574" spans="10:10">
      <c r="J1574"/>
    </row>
    <row r="1575" spans="10:10">
      <c r="J1575"/>
    </row>
    <row r="1576" spans="10:10">
      <c r="J1576"/>
    </row>
    <row r="1577" spans="10:10">
      <c r="J1577"/>
    </row>
    <row r="1578" spans="10:10">
      <c r="J1578"/>
    </row>
    <row r="1579" spans="10:10">
      <c r="J1579"/>
    </row>
    <row r="1580" spans="10:10">
      <c r="J1580"/>
    </row>
    <row r="1581" spans="10:10">
      <c r="J1581"/>
    </row>
    <row r="1582" spans="10:10">
      <c r="J1582"/>
    </row>
    <row r="1583" spans="10:10">
      <c r="J1583"/>
    </row>
    <row r="1584" spans="10:10">
      <c r="J1584"/>
    </row>
    <row r="1585" spans="10:10">
      <c r="J1585"/>
    </row>
    <row r="1586" spans="10:10">
      <c r="J1586"/>
    </row>
    <row r="1587" spans="10:10">
      <c r="J1587"/>
    </row>
    <row r="1588" spans="10:10">
      <c r="J1588"/>
    </row>
    <row r="1589" spans="10:10">
      <c r="J1589"/>
    </row>
    <row r="1590" spans="10:10">
      <c r="J1590"/>
    </row>
    <row r="1591" spans="10:10">
      <c r="J1591"/>
    </row>
    <row r="1592" spans="10:10">
      <c r="J1592"/>
    </row>
    <row r="1593" spans="10:10">
      <c r="J1593"/>
    </row>
    <row r="1594" spans="10:10">
      <c r="J1594"/>
    </row>
    <row r="1595" spans="10:10">
      <c r="J1595"/>
    </row>
    <row r="1596" spans="10:10">
      <c r="J1596"/>
    </row>
    <row r="1597" spans="10:10">
      <c r="J1597"/>
    </row>
    <row r="1598" spans="10:10">
      <c r="J1598"/>
    </row>
    <row r="1599" spans="10:10">
      <c r="J1599"/>
    </row>
    <row r="1600" spans="10:10">
      <c r="J1600"/>
    </row>
    <row r="1601" spans="10:10">
      <c r="J1601"/>
    </row>
    <row r="1602" spans="10:10">
      <c r="J1602"/>
    </row>
    <row r="1603" spans="10:10">
      <c r="J1603"/>
    </row>
    <row r="1604" spans="10:10">
      <c r="J1604"/>
    </row>
    <row r="1605" spans="10:10">
      <c r="J1605"/>
    </row>
    <row r="1606" spans="10:10">
      <c r="J1606"/>
    </row>
    <row r="1607" spans="10:10">
      <c r="J1607"/>
    </row>
    <row r="1608" spans="10:10">
      <c r="J1608"/>
    </row>
    <row r="1609" spans="10:10">
      <c r="J1609"/>
    </row>
    <row r="1610" spans="10:10">
      <c r="J1610"/>
    </row>
    <row r="1611" spans="10:10">
      <c r="J1611"/>
    </row>
    <row r="1612" spans="10:10">
      <c r="J1612"/>
    </row>
    <row r="1613" spans="10:10">
      <c r="J1613"/>
    </row>
    <row r="1614" spans="10:10">
      <c r="J1614"/>
    </row>
    <row r="1615" spans="10:10">
      <c r="J1615"/>
    </row>
    <row r="1616" spans="10:10">
      <c r="J1616"/>
    </row>
    <row r="1617" spans="10:10">
      <c r="J1617"/>
    </row>
    <row r="1618" spans="10:10">
      <c r="J1618"/>
    </row>
    <row r="1619" spans="10:10">
      <c r="J1619"/>
    </row>
    <row r="1620" spans="10:10">
      <c r="J1620"/>
    </row>
    <row r="1621" spans="10:10">
      <c r="J1621"/>
    </row>
    <row r="1622" spans="10:10">
      <c r="J1622"/>
    </row>
    <row r="1623" spans="10:10">
      <c r="J1623"/>
    </row>
    <row r="1624" spans="10:10">
      <c r="J1624"/>
    </row>
    <row r="1625" spans="10:10">
      <c r="J1625"/>
    </row>
    <row r="1626" spans="10:10">
      <c r="J1626"/>
    </row>
    <row r="1627" spans="10:10">
      <c r="J1627"/>
    </row>
    <row r="1628" spans="10:10">
      <c r="J1628"/>
    </row>
    <row r="1629" spans="10:10">
      <c r="J1629"/>
    </row>
    <row r="1630" spans="10:10">
      <c r="J1630"/>
    </row>
    <row r="1631" spans="10:10">
      <c r="J1631"/>
    </row>
    <row r="1632" spans="10:10">
      <c r="J1632"/>
    </row>
    <row r="1633" spans="10:10">
      <c r="J1633"/>
    </row>
    <row r="1634" spans="10:10">
      <c r="J1634"/>
    </row>
    <row r="1635" spans="10:10">
      <c r="J1635"/>
    </row>
    <row r="1636" spans="10:10">
      <c r="J1636"/>
    </row>
    <row r="1637" spans="10:10">
      <c r="J1637"/>
    </row>
    <row r="1638" spans="10:10">
      <c r="J1638"/>
    </row>
    <row r="1639" spans="10:10">
      <c r="J1639"/>
    </row>
    <row r="1640" spans="10:10">
      <c r="J1640"/>
    </row>
    <row r="1641" spans="10:10">
      <c r="J1641"/>
    </row>
    <row r="1642" spans="10:10">
      <c r="J1642"/>
    </row>
    <row r="1643" spans="10:10">
      <c r="J1643"/>
    </row>
    <row r="1644" spans="10:10">
      <c r="J1644"/>
    </row>
    <row r="1645" spans="10:10">
      <c r="J1645"/>
    </row>
    <row r="1646" spans="10:10">
      <c r="J1646"/>
    </row>
    <row r="1647" spans="10:10">
      <c r="J1647"/>
    </row>
    <row r="1648" spans="10:10">
      <c r="J1648"/>
    </row>
    <row r="1649" spans="10:10">
      <c r="J1649"/>
    </row>
    <row r="1650" spans="10:10">
      <c r="J1650"/>
    </row>
    <row r="1651" spans="10:10">
      <c r="J1651"/>
    </row>
    <row r="1652" spans="10:10">
      <c r="J1652"/>
    </row>
    <row r="1653" spans="10:10">
      <c r="J1653"/>
    </row>
    <row r="1654" spans="10:10">
      <c r="J1654"/>
    </row>
    <row r="1655" spans="10:10">
      <c r="J1655"/>
    </row>
    <row r="1656" spans="10:10">
      <c r="J1656"/>
    </row>
    <row r="1657" spans="10:10">
      <c r="J1657"/>
    </row>
    <row r="1658" spans="10:10">
      <c r="J1658"/>
    </row>
    <row r="1659" spans="10:10">
      <c r="J1659"/>
    </row>
    <row r="1660" spans="10:10">
      <c r="J1660"/>
    </row>
    <row r="1661" spans="10:10">
      <c r="J1661"/>
    </row>
    <row r="1662" spans="10:10">
      <c r="J1662"/>
    </row>
    <row r="1663" spans="10:10">
      <c r="J1663"/>
    </row>
    <row r="1664" spans="10:10">
      <c r="J1664"/>
    </row>
    <row r="1665" spans="10:10">
      <c r="J1665"/>
    </row>
    <row r="1666" spans="10:10">
      <c r="J1666"/>
    </row>
    <row r="1667" spans="10:10">
      <c r="J1667"/>
    </row>
    <row r="1668" spans="10:10">
      <c r="J1668"/>
    </row>
    <row r="1669" spans="10:10">
      <c r="J1669"/>
    </row>
    <row r="1670" spans="10:10">
      <c r="J1670"/>
    </row>
    <row r="1671" spans="10:10">
      <c r="J1671"/>
    </row>
    <row r="1672" spans="10:10">
      <c r="J1672"/>
    </row>
    <row r="1673" spans="10:10">
      <c r="J1673"/>
    </row>
    <row r="1674" spans="10:10">
      <c r="J1674"/>
    </row>
    <row r="1675" spans="10:10">
      <c r="J1675"/>
    </row>
    <row r="1676" spans="10:10">
      <c r="J1676"/>
    </row>
    <row r="1677" spans="10:10">
      <c r="J1677"/>
    </row>
    <row r="1678" spans="10:10">
      <c r="J1678"/>
    </row>
    <row r="1679" spans="10:10">
      <c r="J1679"/>
    </row>
    <row r="1680" spans="10:10">
      <c r="J1680"/>
    </row>
    <row r="1681" spans="10:10">
      <c r="J1681"/>
    </row>
    <row r="1682" spans="10:10">
      <c r="J1682"/>
    </row>
    <row r="1683" spans="10:10">
      <c r="J1683"/>
    </row>
    <row r="1684" spans="10:10">
      <c r="J1684"/>
    </row>
    <row r="1685" spans="10:10">
      <c r="J1685"/>
    </row>
    <row r="1686" spans="10:10">
      <c r="J1686"/>
    </row>
    <row r="1687" spans="10:10">
      <c r="J1687"/>
    </row>
    <row r="1688" spans="10:10">
      <c r="J1688"/>
    </row>
    <row r="1689" spans="10:10">
      <c r="J1689"/>
    </row>
    <row r="1690" spans="10:10">
      <c r="J1690"/>
    </row>
    <row r="1691" spans="10:10">
      <c r="J1691"/>
    </row>
    <row r="1692" spans="10:10">
      <c r="J1692"/>
    </row>
    <row r="1693" spans="10:10">
      <c r="J1693"/>
    </row>
    <row r="1694" spans="10:10">
      <c r="J1694"/>
    </row>
    <row r="1695" spans="10:10">
      <c r="J1695"/>
    </row>
    <row r="1696" spans="10:10">
      <c r="J1696"/>
    </row>
    <row r="1697" spans="10:10">
      <c r="J1697"/>
    </row>
    <row r="1698" spans="10:10">
      <c r="J1698"/>
    </row>
    <row r="1699" spans="10:10">
      <c r="J1699"/>
    </row>
    <row r="1700" spans="10:10">
      <c r="J1700"/>
    </row>
    <row r="1701" spans="10:10">
      <c r="J1701"/>
    </row>
    <row r="1702" spans="10:10">
      <c r="J1702"/>
    </row>
    <row r="1703" spans="10:10">
      <c r="J1703"/>
    </row>
    <row r="1704" spans="10:10">
      <c r="J1704"/>
    </row>
    <row r="1705" spans="10:10">
      <c r="J1705"/>
    </row>
    <row r="1706" spans="10:10">
      <c r="J1706"/>
    </row>
    <row r="1707" spans="10:10">
      <c r="J1707"/>
    </row>
    <row r="1708" spans="10:10">
      <c r="J1708"/>
    </row>
    <row r="1709" spans="10:10">
      <c r="J1709"/>
    </row>
    <row r="1710" spans="10:10">
      <c r="J1710"/>
    </row>
    <row r="1711" spans="10:10">
      <c r="J1711"/>
    </row>
    <row r="1712" spans="10:10">
      <c r="J1712"/>
    </row>
    <row r="1713" spans="10:10">
      <c r="J1713"/>
    </row>
    <row r="1714" spans="10:10">
      <c r="J1714"/>
    </row>
    <row r="1715" spans="10:10">
      <c r="J1715"/>
    </row>
    <row r="1716" spans="10:10">
      <c r="J1716"/>
    </row>
    <row r="1717" spans="10:10">
      <c r="J1717"/>
    </row>
    <row r="1718" spans="10:10">
      <c r="J1718"/>
    </row>
    <row r="1719" spans="10:10">
      <c r="J1719"/>
    </row>
    <row r="1720" spans="10:10">
      <c r="J1720"/>
    </row>
    <row r="1721" spans="10:10">
      <c r="J1721"/>
    </row>
    <row r="1722" spans="10:10">
      <c r="J1722"/>
    </row>
    <row r="1723" spans="10:10">
      <c r="J1723"/>
    </row>
    <row r="1724" spans="10:10">
      <c r="J1724"/>
    </row>
    <row r="1725" spans="10:10">
      <c r="J1725"/>
    </row>
    <row r="1726" spans="10:10">
      <c r="J1726"/>
    </row>
    <row r="1727" spans="10:10">
      <c r="J1727"/>
    </row>
    <row r="1728" spans="10:10">
      <c r="J1728"/>
    </row>
    <row r="1729" spans="10:10">
      <c r="J1729"/>
    </row>
    <row r="1730" spans="10:10">
      <c r="J1730"/>
    </row>
    <row r="1731" spans="10:10">
      <c r="J1731"/>
    </row>
    <row r="1732" spans="10:10">
      <c r="J1732"/>
    </row>
    <row r="1733" spans="10:10">
      <c r="J1733"/>
    </row>
    <row r="1734" spans="10:10">
      <c r="J1734"/>
    </row>
    <row r="1735" spans="10:10">
      <c r="J1735"/>
    </row>
    <row r="1736" spans="10:10">
      <c r="J1736"/>
    </row>
    <row r="1737" spans="10:10">
      <c r="J1737"/>
    </row>
    <row r="1738" spans="10:10">
      <c r="J1738"/>
    </row>
    <row r="1739" spans="10:10">
      <c r="J1739"/>
    </row>
    <row r="1740" spans="10:10">
      <c r="J1740"/>
    </row>
    <row r="1741" spans="10:10">
      <c r="J1741"/>
    </row>
    <row r="1742" spans="10:10">
      <c r="J1742"/>
    </row>
    <row r="1743" spans="10:10">
      <c r="J1743"/>
    </row>
    <row r="1744" spans="10:10">
      <c r="J1744"/>
    </row>
    <row r="1745" spans="10:10">
      <c r="J1745"/>
    </row>
    <row r="1746" spans="10:10">
      <c r="J1746"/>
    </row>
    <row r="1747" spans="10:10">
      <c r="J1747"/>
    </row>
    <row r="1748" spans="10:10">
      <c r="J1748"/>
    </row>
    <row r="1749" spans="10:10">
      <c r="J1749"/>
    </row>
    <row r="1750" spans="10:10">
      <c r="J1750"/>
    </row>
    <row r="1751" spans="10:10">
      <c r="J1751"/>
    </row>
    <row r="1752" spans="10:10">
      <c r="J1752"/>
    </row>
    <row r="1753" spans="10:10">
      <c r="J1753"/>
    </row>
    <row r="1754" spans="10:10">
      <c r="J1754"/>
    </row>
    <row r="1755" spans="10:10">
      <c r="J1755"/>
    </row>
    <row r="1756" spans="10:10">
      <c r="J1756"/>
    </row>
    <row r="1757" spans="10:10">
      <c r="J1757"/>
    </row>
    <row r="1758" spans="10:10">
      <c r="J1758"/>
    </row>
    <row r="1759" spans="10:10">
      <c r="J1759"/>
    </row>
    <row r="1760" spans="10:10">
      <c r="J1760"/>
    </row>
    <row r="1761" spans="10:10">
      <c r="J1761"/>
    </row>
    <row r="1762" spans="10:10">
      <c r="J1762"/>
    </row>
    <row r="1763" spans="10:10">
      <c r="J1763"/>
    </row>
    <row r="1764" spans="10:10">
      <c r="J1764"/>
    </row>
    <row r="1765" spans="10:10">
      <c r="J1765"/>
    </row>
    <row r="1766" spans="10:10">
      <c r="J1766"/>
    </row>
    <row r="1767" spans="10:10">
      <c r="J1767"/>
    </row>
    <row r="1768" spans="10:10">
      <c r="J1768"/>
    </row>
    <row r="1769" spans="10:10">
      <c r="J1769"/>
    </row>
    <row r="1770" spans="10:10">
      <c r="J1770"/>
    </row>
    <row r="1771" spans="10:10">
      <c r="J1771"/>
    </row>
    <row r="1772" spans="10:10">
      <c r="J1772"/>
    </row>
    <row r="1773" spans="10:10">
      <c r="J1773"/>
    </row>
    <row r="1774" spans="10:10">
      <c r="J1774"/>
    </row>
    <row r="1775" spans="10:10">
      <c r="J1775"/>
    </row>
    <row r="1776" spans="10:10">
      <c r="J1776"/>
    </row>
    <row r="1777" spans="10:10">
      <c r="J1777"/>
    </row>
    <row r="1778" spans="10:10">
      <c r="J1778"/>
    </row>
    <row r="1779" spans="10:10">
      <c r="J1779"/>
    </row>
    <row r="1780" spans="10:10">
      <c r="J1780"/>
    </row>
    <row r="1781" spans="10:10">
      <c r="J1781"/>
    </row>
    <row r="1782" spans="10:10">
      <c r="J1782"/>
    </row>
    <row r="1783" spans="10:10">
      <c r="J1783"/>
    </row>
    <row r="1784" spans="10:10">
      <c r="J1784"/>
    </row>
    <row r="1785" spans="10:10">
      <c r="J1785"/>
    </row>
    <row r="1786" spans="10:10">
      <c r="J1786"/>
    </row>
    <row r="1787" spans="10:10">
      <c r="J1787"/>
    </row>
    <row r="1788" spans="10:10">
      <c r="J1788"/>
    </row>
    <row r="1789" spans="10:10">
      <c r="J1789"/>
    </row>
    <row r="1790" spans="10:10">
      <c r="J1790"/>
    </row>
    <row r="1791" spans="10:10">
      <c r="J1791"/>
    </row>
    <row r="1792" spans="10:10">
      <c r="J1792"/>
    </row>
    <row r="1793" spans="10:10">
      <c r="J1793"/>
    </row>
    <row r="1794" spans="10:10">
      <c r="J1794"/>
    </row>
    <row r="1795" spans="10:10">
      <c r="J1795"/>
    </row>
    <row r="1796" spans="10:10">
      <c r="J1796"/>
    </row>
    <row r="1797" spans="10:10">
      <c r="J1797"/>
    </row>
    <row r="1798" spans="10:10">
      <c r="J1798"/>
    </row>
    <row r="1799" spans="10:10">
      <c r="J1799"/>
    </row>
    <row r="1800" spans="10:10">
      <c r="J1800"/>
    </row>
    <row r="1801" spans="10:10">
      <c r="J1801"/>
    </row>
    <row r="1802" spans="10:10">
      <c r="J1802"/>
    </row>
    <row r="1803" spans="10:10">
      <c r="J1803"/>
    </row>
    <row r="1804" spans="10:10">
      <c r="J1804"/>
    </row>
    <row r="1805" spans="10:10">
      <c r="J1805"/>
    </row>
    <row r="1806" spans="10:10">
      <c r="J1806"/>
    </row>
    <row r="1807" spans="10:10">
      <c r="J1807"/>
    </row>
    <row r="1808" spans="10:10">
      <c r="J1808"/>
    </row>
    <row r="1809" spans="10:10">
      <c r="J1809"/>
    </row>
    <row r="1810" spans="10:10">
      <c r="J1810"/>
    </row>
    <row r="1811" spans="10:10">
      <c r="J1811"/>
    </row>
    <row r="1812" spans="10:10">
      <c r="J1812"/>
    </row>
    <row r="1813" spans="10:10">
      <c r="J1813"/>
    </row>
    <row r="1814" spans="10:10">
      <c r="J1814"/>
    </row>
    <row r="1815" spans="10:10">
      <c r="J1815"/>
    </row>
    <row r="1816" spans="10:10">
      <c r="J1816"/>
    </row>
    <row r="1817" spans="10:10">
      <c r="J1817"/>
    </row>
    <row r="1818" spans="10:10">
      <c r="J1818"/>
    </row>
    <row r="1819" spans="10:10">
      <c r="J1819"/>
    </row>
    <row r="1820" spans="10:10">
      <c r="J1820"/>
    </row>
    <row r="1821" spans="10:10">
      <c r="J1821"/>
    </row>
    <row r="1822" spans="10:10">
      <c r="J1822"/>
    </row>
    <row r="1823" spans="10:10">
      <c r="J1823"/>
    </row>
    <row r="1824" spans="10:10">
      <c r="J1824"/>
    </row>
    <row r="1825" spans="10:10">
      <c r="J1825"/>
    </row>
    <row r="1826" spans="10:10">
      <c r="J1826"/>
    </row>
    <row r="1827" spans="10:10">
      <c r="J1827"/>
    </row>
    <row r="1828" spans="10:10">
      <c r="J1828"/>
    </row>
    <row r="1829" spans="10:10">
      <c r="J1829"/>
    </row>
    <row r="1830" spans="10:10">
      <c r="J1830"/>
    </row>
    <row r="1831" spans="10:10">
      <c r="J1831"/>
    </row>
    <row r="1832" spans="10:10">
      <c r="J1832"/>
    </row>
    <row r="1833" spans="10:10">
      <c r="J1833"/>
    </row>
    <row r="1834" spans="10:10">
      <c r="J1834"/>
    </row>
    <row r="1835" spans="10:10">
      <c r="J1835"/>
    </row>
    <row r="1836" spans="10:10">
      <c r="J1836"/>
    </row>
    <row r="1837" spans="10:10">
      <c r="J1837"/>
    </row>
    <row r="1838" spans="10:10">
      <c r="J1838"/>
    </row>
    <row r="1839" spans="10:10">
      <c r="J1839"/>
    </row>
    <row r="1840" spans="10:10">
      <c r="J1840"/>
    </row>
    <row r="1841" spans="10:10">
      <c r="J1841"/>
    </row>
  </sheetData>
  <mergeCells count="39">
    <mergeCell ref="A57:J59"/>
    <mergeCell ref="A60:J60"/>
    <mergeCell ref="A46:J46"/>
    <mergeCell ref="A47:J47"/>
    <mergeCell ref="A45:J45"/>
    <mergeCell ref="A52:J52"/>
    <mergeCell ref="A53:J56"/>
    <mergeCell ref="A48:J48"/>
    <mergeCell ref="A22:F22"/>
    <mergeCell ref="A40:J40"/>
    <mergeCell ref="A41:J41"/>
    <mergeCell ref="A39:J39"/>
    <mergeCell ref="A38:J38"/>
    <mergeCell ref="A19:J19"/>
    <mergeCell ref="C14:E14"/>
    <mergeCell ref="A20:J20"/>
    <mergeCell ref="A51:J51"/>
    <mergeCell ref="A50:J50"/>
    <mergeCell ref="F14:H14"/>
    <mergeCell ref="I14:J14"/>
    <mergeCell ref="G22:J22"/>
    <mergeCell ref="G32:J32"/>
    <mergeCell ref="A42:J42"/>
    <mergeCell ref="A44:J44"/>
    <mergeCell ref="A43:J43"/>
    <mergeCell ref="A32:F32"/>
    <mergeCell ref="A31:J31"/>
    <mergeCell ref="A49:J49"/>
    <mergeCell ref="A21:J21"/>
    <mergeCell ref="A1:J8"/>
    <mergeCell ref="A13:J13"/>
    <mergeCell ref="A17:J17"/>
    <mergeCell ref="A18:J18"/>
    <mergeCell ref="A14:B14"/>
    <mergeCell ref="A9:J9"/>
    <mergeCell ref="A10:J10"/>
    <mergeCell ref="A11:J11"/>
    <mergeCell ref="A12:J12"/>
    <mergeCell ref="A15:J16"/>
  </mergeCells>
  <hyperlinks>
    <hyperlink ref="A39:J39" r:id="rId1" display="Visit our website www.thomastonmills.com for more information and selling tools, including:"/>
    <hyperlink ref="A60" location="'TABLE OF CONTENTS'!A1" tooltip="TABLE OF CONTENTS" display="Back"/>
    <hyperlink ref="K23" location="'THOM. CAM TOWELS WHITE &amp; BEIGE'!A45" display="CA"/>
    <hyperlink ref="A40:J40" r:id="rId2" tooltip="Sell Sheets" display="   ◦ Descriptive Sell Sheets that you can send to your customers (PDF's) - Click Here"/>
    <hyperlink ref="A41:J41" r:id="rId3" tooltip="Photographs" display="   ◦ Photographs - Click Here"/>
    <hyperlink ref="A42:J42" r:id="rId4" tooltip="Care Instructions" display="   ◦ Suggested Care Instructions - Click Here"/>
    <hyperlink ref="A43:J43" r:id="rId5" tooltip="Linen Forum" display="   ◦ Linen Forum - Click Here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</hyperlinks>
  <pageMargins left="0.7" right="0.56000000000000005" top="0.5" bottom="0.5" header="0.3" footer="0.3"/>
  <pageSetup scale="64" fitToWidth="0" fitToHeight="0" orientation="portrait" r:id="rId6"/>
  <headerFooter>
    <oddHeader xml:space="preserve">&amp;C
</oddHeader>
  </headerFooter>
  <drawing r:id="rId7"/>
  <legacyDrawing r:id="rId8"/>
  <legacyDrawingHF r:id="rId9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D04500"/>
    <pageSetUpPr fitToPage="1"/>
  </sheetPr>
  <dimension ref="A1:T1423"/>
  <sheetViews>
    <sheetView topLeftCell="A25" zoomScale="90" zoomScaleNormal="90" zoomScalePageLayoutView="90" workbookViewId="0">
      <selection activeCell="L43" sqref="L43"/>
    </sheetView>
  </sheetViews>
  <sheetFormatPr defaultColWidth="9.08984375" defaultRowHeight="14.5"/>
  <cols>
    <col min="1" max="1" width="14.6328125" customWidth="1"/>
    <col min="2" max="2" width="22.81640625" customWidth="1"/>
    <col min="3" max="3" width="10.7265625" style="6" customWidth="1"/>
    <col min="4" max="4" width="8.7265625" customWidth="1"/>
    <col min="5" max="5" width="9.08984375" customWidth="1"/>
    <col min="6" max="6" width="8.08984375" customWidth="1"/>
    <col min="7" max="7" width="17" style="6" customWidth="1"/>
    <col min="8" max="8" width="14.6328125" customWidth="1"/>
    <col min="9" max="9" width="14.36328125" customWidth="1"/>
    <col min="10" max="10" width="12.7265625" style="11" customWidth="1"/>
    <col min="11" max="11" width="12.26953125" customWidth="1"/>
    <col min="12" max="12" width="11.453125" customWidth="1"/>
    <col min="15" max="15" width="9.08984375" style="16"/>
  </cols>
  <sheetData>
    <row r="1" spans="1:20" ht="15.75" customHeight="1" thickTop="1">
      <c r="A1" s="1035" t="s">
        <v>128</v>
      </c>
      <c r="B1" s="1036"/>
      <c r="C1" s="1036"/>
      <c r="D1" s="1036"/>
      <c r="E1" s="1036"/>
      <c r="F1" s="1036"/>
      <c r="G1" s="1036"/>
      <c r="H1" s="1036"/>
      <c r="I1" s="1036"/>
      <c r="J1" s="1037"/>
      <c r="K1" s="116"/>
      <c r="L1" s="221" t="s">
        <v>679</v>
      </c>
      <c r="M1" s="16"/>
      <c r="N1" s="16"/>
      <c r="O1" s="293"/>
    </row>
    <row r="2" spans="1:20" ht="25" customHeight="1">
      <c r="A2" s="1038"/>
      <c r="B2" s="982"/>
      <c r="C2" s="982"/>
      <c r="D2" s="982"/>
      <c r="E2" s="982"/>
      <c r="F2" s="982"/>
      <c r="G2" s="982"/>
      <c r="H2" s="982"/>
      <c r="I2" s="982"/>
      <c r="J2" s="1039"/>
      <c r="K2" s="116"/>
      <c r="L2" s="616" t="s">
        <v>858</v>
      </c>
      <c r="M2" s="16"/>
      <c r="N2" s="16"/>
      <c r="O2" s="293"/>
    </row>
    <row r="3" spans="1:20" ht="15.75" customHeight="1">
      <c r="A3" s="1038"/>
      <c r="B3" s="982"/>
      <c r="C3" s="982"/>
      <c r="D3" s="982"/>
      <c r="E3" s="982"/>
      <c r="F3" s="982"/>
      <c r="G3" s="982"/>
      <c r="H3" s="982"/>
      <c r="I3" s="982"/>
      <c r="J3" s="1039"/>
      <c r="K3" s="116"/>
      <c r="L3" s="222" t="s">
        <v>661</v>
      </c>
      <c r="M3" s="254"/>
      <c r="N3" s="254"/>
      <c r="O3" s="326"/>
      <c r="P3" s="86"/>
      <c r="Q3" s="86"/>
      <c r="R3" s="86"/>
      <c r="S3" s="86"/>
      <c r="T3" s="86"/>
    </row>
    <row r="4" spans="1:20" ht="15.75" customHeight="1">
      <c r="A4" s="1038"/>
      <c r="B4" s="982"/>
      <c r="C4" s="982"/>
      <c r="D4" s="982"/>
      <c r="E4" s="982"/>
      <c r="F4" s="982"/>
      <c r="G4" s="982"/>
      <c r="H4" s="982"/>
      <c r="I4" s="982"/>
      <c r="J4" s="1039"/>
      <c r="K4" s="116"/>
      <c r="L4" s="223" t="s">
        <v>662</v>
      </c>
      <c r="M4" s="254"/>
      <c r="N4" s="254"/>
      <c r="O4" s="326"/>
      <c r="P4" s="86"/>
      <c r="Q4" s="86"/>
      <c r="R4" s="86"/>
      <c r="S4" s="86"/>
      <c r="T4" s="86"/>
    </row>
    <row r="5" spans="1:20" ht="15.75" customHeight="1">
      <c r="A5" s="1038"/>
      <c r="B5" s="982"/>
      <c r="C5" s="982"/>
      <c r="D5" s="982"/>
      <c r="E5" s="982"/>
      <c r="F5" s="982"/>
      <c r="G5" s="982"/>
      <c r="H5" s="982"/>
      <c r="I5" s="982"/>
      <c r="J5" s="1039"/>
      <c r="K5" s="116"/>
      <c r="L5" s="224" t="s">
        <v>663</v>
      </c>
      <c r="M5" s="254"/>
      <c r="N5" s="254"/>
      <c r="O5" s="326"/>
      <c r="P5" s="86"/>
      <c r="Q5" s="86"/>
      <c r="R5" s="86"/>
      <c r="S5" s="86"/>
      <c r="T5" s="86"/>
    </row>
    <row r="6" spans="1:20" ht="15.75" customHeight="1">
      <c r="A6" s="1038"/>
      <c r="B6" s="982"/>
      <c r="C6" s="982"/>
      <c r="D6" s="982"/>
      <c r="E6" s="982"/>
      <c r="F6" s="982"/>
      <c r="G6" s="982"/>
      <c r="H6" s="982"/>
      <c r="I6" s="982"/>
      <c r="J6" s="1039"/>
      <c r="K6" s="116"/>
      <c r="L6" s="225" t="s">
        <v>664</v>
      </c>
      <c r="M6" s="255"/>
      <c r="N6" s="255"/>
      <c r="O6" s="327"/>
      <c r="P6" s="110"/>
      <c r="Q6" s="110"/>
      <c r="R6" s="110"/>
      <c r="S6" s="110"/>
      <c r="T6" s="110"/>
    </row>
    <row r="7" spans="1:20" ht="15.75" customHeight="1">
      <c r="A7" s="1038"/>
      <c r="B7" s="982"/>
      <c r="C7" s="982"/>
      <c r="D7" s="982"/>
      <c r="E7" s="982"/>
      <c r="F7" s="982"/>
      <c r="G7" s="982"/>
      <c r="H7" s="982"/>
      <c r="I7" s="982"/>
      <c r="J7" s="1039"/>
      <c r="K7" s="116"/>
      <c r="L7" s="226" t="s">
        <v>665</v>
      </c>
      <c r="M7" s="254"/>
      <c r="N7" s="254"/>
      <c r="O7" s="326"/>
      <c r="P7" s="86"/>
      <c r="Q7" s="86"/>
      <c r="R7" s="86"/>
      <c r="S7" s="86"/>
      <c r="T7" s="86"/>
    </row>
    <row r="8" spans="1:20" ht="15.75" customHeight="1">
      <c r="A8" s="1038"/>
      <c r="B8" s="982"/>
      <c r="C8" s="982"/>
      <c r="D8" s="982"/>
      <c r="E8" s="982"/>
      <c r="F8" s="982"/>
      <c r="G8" s="982"/>
      <c r="H8" s="982"/>
      <c r="I8" s="982"/>
      <c r="J8" s="1039"/>
      <c r="K8" s="116"/>
      <c r="L8" s="227" t="s">
        <v>666</v>
      </c>
      <c r="M8" s="254"/>
      <c r="N8" s="254"/>
      <c r="O8" s="326"/>
      <c r="P8" s="86"/>
      <c r="Q8" s="86"/>
      <c r="R8" s="86"/>
      <c r="S8" s="86"/>
      <c r="T8" s="86"/>
    </row>
    <row r="9" spans="1:20" ht="15.75" customHeight="1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1040"/>
      <c r="K9" s="116"/>
      <c r="L9" s="228" t="s">
        <v>667</v>
      </c>
      <c r="M9" s="254"/>
      <c r="N9" s="254"/>
      <c r="O9" s="326"/>
      <c r="P9" s="86"/>
      <c r="Q9" s="86"/>
      <c r="R9" s="86"/>
      <c r="S9" s="86"/>
      <c r="T9" s="86"/>
    </row>
    <row r="10" spans="1:20" ht="15.75" customHeight="1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1040"/>
      <c r="K10" s="116"/>
      <c r="L10" s="229" t="s">
        <v>668</v>
      </c>
      <c r="M10" s="254"/>
      <c r="N10" s="254"/>
      <c r="O10" s="326"/>
      <c r="P10" s="86"/>
      <c r="Q10" s="86"/>
      <c r="R10" s="86"/>
      <c r="S10" s="86"/>
      <c r="T10" s="86"/>
    </row>
    <row r="11" spans="1:20" ht="15.75" customHeight="1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1040"/>
      <c r="K11" s="116"/>
      <c r="L11" s="230" t="s">
        <v>669</v>
      </c>
      <c r="M11" s="254"/>
      <c r="N11" s="254"/>
      <c r="O11" s="326"/>
      <c r="P11" s="86"/>
      <c r="Q11" s="86"/>
      <c r="R11" s="86"/>
      <c r="S11" s="86"/>
      <c r="T11" s="86"/>
    </row>
    <row r="12" spans="1:20" ht="15.75" customHeight="1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1040"/>
      <c r="K12" s="116"/>
      <c r="L12" s="231" t="s">
        <v>670</v>
      </c>
      <c r="M12" s="254"/>
      <c r="N12" s="254"/>
      <c r="O12" s="326"/>
      <c r="P12" s="86"/>
      <c r="Q12" s="86"/>
      <c r="R12" s="86"/>
      <c r="S12" s="86"/>
      <c r="T12" s="86"/>
    </row>
    <row r="13" spans="1:20" ht="15.75" customHeight="1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1104"/>
      <c r="K13" s="116"/>
      <c r="L13" s="232" t="s">
        <v>671</v>
      </c>
      <c r="M13" s="16"/>
      <c r="N13" s="16"/>
      <c r="O13" s="293"/>
    </row>
    <row r="14" spans="1:20" ht="18" customHeight="1" thickBot="1">
      <c r="A14" s="1050" t="s">
        <v>545</v>
      </c>
      <c r="B14" s="1052"/>
      <c r="C14" s="1095" t="str">
        <f>+'Summary List'!B2</f>
        <v>Hotels for Humanity</v>
      </c>
      <c r="D14" s="1095"/>
      <c r="E14" s="1096"/>
      <c r="F14" s="1050" t="s">
        <v>546</v>
      </c>
      <c r="G14" s="1051"/>
      <c r="H14" s="1052"/>
      <c r="I14" s="1053" t="str">
        <f>+'Summary List'!E2</f>
        <v>October 15, 2023</v>
      </c>
      <c r="J14" s="1105"/>
      <c r="K14" s="116"/>
      <c r="L14" s="233" t="s">
        <v>672</v>
      </c>
      <c r="M14" s="16"/>
      <c r="N14" s="16"/>
      <c r="O14" s="293"/>
    </row>
    <row r="15" spans="1:20" ht="25" customHeight="1">
      <c r="A15" s="1044" t="s">
        <v>696</v>
      </c>
      <c r="B15" s="1045"/>
      <c r="C15" s="1045"/>
      <c r="D15" s="1045"/>
      <c r="E15" s="1045"/>
      <c r="F15" s="1045"/>
      <c r="G15" s="1045"/>
      <c r="H15" s="1045"/>
      <c r="I15" s="1045"/>
      <c r="J15" s="1046"/>
      <c r="K15" s="116"/>
      <c r="L15" s="234" t="s">
        <v>673</v>
      </c>
      <c r="M15" s="16"/>
      <c r="N15" s="16"/>
      <c r="O15" s="293"/>
    </row>
    <row r="16" spans="1:20" ht="25" customHeight="1">
      <c r="A16" s="1047"/>
      <c r="B16" s="1048"/>
      <c r="C16" s="1048"/>
      <c r="D16" s="1048"/>
      <c r="E16" s="1048"/>
      <c r="F16" s="1048"/>
      <c r="G16" s="1048"/>
      <c r="H16" s="1048"/>
      <c r="I16" s="1048"/>
      <c r="J16" s="1049"/>
      <c r="K16" s="116"/>
      <c r="L16" s="235" t="s">
        <v>674</v>
      </c>
      <c r="M16" s="16"/>
      <c r="N16" s="16"/>
      <c r="O16" s="293"/>
    </row>
    <row r="17" spans="1:16" ht="15.75" customHeight="1">
      <c r="A17" s="1148"/>
      <c r="B17" s="1149"/>
      <c r="C17" s="1149"/>
      <c r="D17" s="1149"/>
      <c r="E17" s="1149"/>
      <c r="F17" s="1149"/>
      <c r="G17" s="1149"/>
      <c r="H17" s="1149"/>
      <c r="I17" s="1149"/>
      <c r="J17" s="1150"/>
      <c r="K17" s="116"/>
      <c r="L17" s="236" t="s">
        <v>675</v>
      </c>
      <c r="M17" s="16"/>
      <c r="N17" s="16"/>
      <c r="O17" s="293"/>
      <c r="P17" s="290"/>
    </row>
    <row r="18" spans="1:16" ht="20.149999999999999" customHeight="1">
      <c r="A18" s="1148"/>
      <c r="B18" s="1149"/>
      <c r="C18" s="1149"/>
      <c r="D18" s="1149"/>
      <c r="E18" s="1149"/>
      <c r="F18" s="1149"/>
      <c r="G18" s="1149"/>
      <c r="H18" s="1149"/>
      <c r="I18" s="1149"/>
      <c r="J18" s="1150"/>
      <c r="K18" s="116"/>
      <c r="L18" s="237" t="s">
        <v>624</v>
      </c>
      <c r="M18" s="16"/>
      <c r="N18" s="16"/>
      <c r="O18" s="293"/>
    </row>
    <row r="19" spans="1:16" ht="20.149999999999999" customHeight="1" thickBot="1">
      <c r="A19" s="1148"/>
      <c r="B19" s="1149"/>
      <c r="C19" s="1149"/>
      <c r="D19" s="1149"/>
      <c r="E19" s="1149"/>
      <c r="F19" s="1149"/>
      <c r="G19" s="1149"/>
      <c r="H19" s="1149"/>
      <c r="I19" s="1149"/>
      <c r="J19" s="1150"/>
      <c r="K19" s="116"/>
      <c r="L19" s="459" t="s">
        <v>727</v>
      </c>
      <c r="M19" s="16"/>
      <c r="N19" s="16"/>
      <c r="O19" s="293"/>
    </row>
    <row r="20" spans="1:16" ht="20.149999999999999" customHeight="1" thickTop="1" thickBot="1">
      <c r="A20" s="1148"/>
      <c r="B20" s="1149"/>
      <c r="C20" s="1149"/>
      <c r="D20" s="1149"/>
      <c r="E20" s="1149"/>
      <c r="F20" s="1149"/>
      <c r="G20" s="1149"/>
      <c r="H20" s="1149"/>
      <c r="I20" s="1149"/>
      <c r="J20" s="1150"/>
      <c r="K20" s="116"/>
      <c r="L20" s="238" t="s">
        <v>632</v>
      </c>
      <c r="M20" s="16"/>
      <c r="N20" s="16"/>
      <c r="O20" s="293"/>
    </row>
    <row r="21" spans="1:16" ht="27" customHeight="1" thickTop="1" thickBot="1">
      <c r="A21" s="1148"/>
      <c r="B21" s="1149"/>
      <c r="C21" s="1149"/>
      <c r="D21" s="1149"/>
      <c r="E21" s="1149"/>
      <c r="F21" s="1149"/>
      <c r="G21" s="1149"/>
      <c r="H21" s="1149"/>
      <c r="I21" s="1149"/>
      <c r="J21" s="1150"/>
      <c r="K21" s="116"/>
      <c r="L21" s="16"/>
      <c r="M21" s="16"/>
      <c r="N21" s="16"/>
      <c r="O21" s="293"/>
    </row>
    <row r="22" spans="1:16" ht="21" customHeight="1">
      <c r="A22" s="1205" t="s">
        <v>685</v>
      </c>
      <c r="B22" s="1206"/>
      <c r="C22" s="1206"/>
      <c r="D22" s="1206"/>
      <c r="E22" s="1206"/>
      <c r="F22" s="1206"/>
      <c r="G22" s="1206"/>
      <c r="H22" s="1206"/>
      <c r="I22" s="1206"/>
      <c r="J22" s="1207"/>
      <c r="K22" s="16"/>
      <c r="L22" s="16"/>
      <c r="M22" s="16"/>
      <c r="N22" s="16"/>
      <c r="O22" s="293"/>
    </row>
    <row r="23" spans="1:16" ht="21" customHeight="1">
      <c r="A23" s="1090" t="s">
        <v>379</v>
      </c>
      <c r="B23" s="1091"/>
      <c r="C23" s="1091"/>
      <c r="D23" s="1091"/>
      <c r="E23" s="1091"/>
      <c r="F23" s="1091"/>
      <c r="G23" s="1091"/>
      <c r="H23" s="1091"/>
      <c r="I23" s="1091"/>
      <c r="J23" s="1092"/>
      <c r="K23" s="16"/>
      <c r="L23" s="16"/>
      <c r="M23" s="16"/>
      <c r="N23" s="16"/>
      <c r="O23" s="293"/>
    </row>
    <row r="24" spans="1:16" ht="21" customHeight="1">
      <c r="A24" s="1090" t="s">
        <v>378</v>
      </c>
      <c r="B24" s="1091"/>
      <c r="C24" s="1091"/>
      <c r="D24" s="1091"/>
      <c r="E24" s="1091"/>
      <c r="F24" s="1091"/>
      <c r="G24" s="1091"/>
      <c r="H24" s="1091"/>
      <c r="I24" s="1091"/>
      <c r="J24" s="1092"/>
      <c r="K24" s="16"/>
      <c r="L24" s="16"/>
      <c r="M24" s="16"/>
      <c r="N24" s="16"/>
      <c r="O24" s="293"/>
    </row>
    <row r="25" spans="1:16" s="33" customFormat="1" ht="21" customHeight="1" thickBot="1">
      <c r="A25" s="1090" t="s">
        <v>659</v>
      </c>
      <c r="B25" s="1091"/>
      <c r="C25" s="1091"/>
      <c r="D25" s="1091"/>
      <c r="E25" s="1091"/>
      <c r="F25" s="1091"/>
      <c r="G25" s="1091"/>
      <c r="H25" s="1091"/>
      <c r="I25" s="1091"/>
      <c r="J25" s="1092"/>
      <c r="K25" s="191"/>
      <c r="L25"/>
      <c r="M25" s="191"/>
      <c r="N25" s="191"/>
      <c r="O25" s="328"/>
    </row>
    <row r="26" spans="1:16" ht="26.5" thickBot="1">
      <c r="A26" s="1202" t="s">
        <v>52</v>
      </c>
      <c r="B26" s="1203"/>
      <c r="C26" s="1203"/>
      <c r="D26" s="1203"/>
      <c r="E26" s="1203"/>
      <c r="F26" s="1203"/>
      <c r="G26" s="1203"/>
      <c r="H26" s="1203"/>
      <c r="I26" s="1203"/>
      <c r="J26" s="1204"/>
      <c r="K26" s="16"/>
      <c r="L26" s="16"/>
      <c r="M26" s="16"/>
      <c r="N26" s="16"/>
      <c r="O26" s="293"/>
    </row>
    <row r="27" spans="1:16" ht="19" thickBot="1">
      <c r="A27" s="969" t="s">
        <v>42</v>
      </c>
      <c r="B27" s="970"/>
      <c r="C27" s="970"/>
      <c r="D27" s="970"/>
      <c r="E27" s="970"/>
      <c r="F27" s="971"/>
      <c r="G27" s="969" t="s">
        <v>41</v>
      </c>
      <c r="H27" s="970"/>
      <c r="I27" s="970"/>
      <c r="J27" s="971"/>
      <c r="L27" s="16"/>
      <c r="M27" s="16"/>
      <c r="N27" s="16"/>
      <c r="O27" s="293"/>
    </row>
    <row r="28" spans="1:16" ht="15" thickBot="1">
      <c r="A28" s="32" t="s">
        <v>1</v>
      </c>
      <c r="B28" s="13" t="s">
        <v>0</v>
      </c>
      <c r="C28" s="13" t="s">
        <v>24</v>
      </c>
      <c r="D28" s="13" t="s">
        <v>25</v>
      </c>
      <c r="E28" s="13" t="s">
        <v>16</v>
      </c>
      <c r="F28" s="15" t="s">
        <v>15</v>
      </c>
      <c r="G28" s="14" t="s">
        <v>17</v>
      </c>
      <c r="H28" s="14" t="s">
        <v>18</v>
      </c>
      <c r="I28" s="26" t="s">
        <v>31</v>
      </c>
      <c r="J28" s="161" t="s">
        <v>115</v>
      </c>
      <c r="K28" s="192" t="s">
        <v>680</v>
      </c>
      <c r="L28" s="16"/>
      <c r="M28" s="16"/>
      <c r="N28" s="16"/>
      <c r="O28" s="293"/>
    </row>
    <row r="29" spans="1:16">
      <c r="A29" s="399" t="s">
        <v>366</v>
      </c>
      <c r="B29" s="55" t="s">
        <v>818</v>
      </c>
      <c r="C29" s="55" t="s">
        <v>380</v>
      </c>
      <c r="D29" s="55" t="s">
        <v>498</v>
      </c>
      <c r="E29" s="463">
        <f>+VLOOKUP(A29,'Summary List'!B:F,5,FALSE)</f>
        <v>51.36</v>
      </c>
      <c r="F29" s="92">
        <v>3</v>
      </c>
      <c r="G29" s="357" t="s">
        <v>397</v>
      </c>
      <c r="H29" s="357" t="s">
        <v>503</v>
      </c>
      <c r="I29" s="408">
        <f>(27*14*22)/1728</f>
        <v>4.8125</v>
      </c>
      <c r="J29" s="362" t="s">
        <v>368</v>
      </c>
      <c r="K29" s="760">
        <f>E29*3</f>
        <v>154.07999999999998</v>
      </c>
      <c r="L29" s="758">
        <f>K29*1.38</f>
        <v>212.63039999999995</v>
      </c>
      <c r="M29" s="675">
        <v>154.08000000000001</v>
      </c>
      <c r="N29" s="675">
        <v>215.71</v>
      </c>
      <c r="O29" s="293"/>
    </row>
    <row r="30" spans="1:16">
      <c r="A30" s="155" t="s">
        <v>369</v>
      </c>
      <c r="B30" s="4" t="s">
        <v>818</v>
      </c>
      <c r="C30" s="4" t="s">
        <v>287</v>
      </c>
      <c r="D30" s="346" t="s">
        <v>499</v>
      </c>
      <c r="E30" s="463">
        <f>+VLOOKUP(A30,'Summary List'!B:F,5,FALSE)</f>
        <v>62.4</v>
      </c>
      <c r="F30" s="96">
        <v>3</v>
      </c>
      <c r="G30" s="97" t="s">
        <v>398</v>
      </c>
      <c r="H30" s="210" t="s">
        <v>485</v>
      </c>
      <c r="I30" s="343">
        <f>(28*15*28)/1728</f>
        <v>6.8055555555555554</v>
      </c>
      <c r="J30" s="345" t="s">
        <v>370</v>
      </c>
      <c r="K30" s="760">
        <f>E30*3</f>
        <v>187.2</v>
      </c>
      <c r="L30" s="758">
        <f>K30*1.38</f>
        <v>258.33599999999996</v>
      </c>
      <c r="M30" s="675">
        <v>187.2</v>
      </c>
      <c r="N30" s="675">
        <v>262.08</v>
      </c>
      <c r="O30" s="293"/>
    </row>
    <row r="31" spans="1:16">
      <c r="A31" s="155" t="s">
        <v>371</v>
      </c>
      <c r="B31" s="4" t="s">
        <v>27</v>
      </c>
      <c r="C31" s="4" t="s">
        <v>381</v>
      </c>
      <c r="D31" s="8" t="s">
        <v>500</v>
      </c>
      <c r="E31" s="463">
        <f>+VLOOKUP(A31,'Summary List'!B:F,5,FALSE)</f>
        <v>17.04</v>
      </c>
      <c r="F31" s="96">
        <v>10</v>
      </c>
      <c r="G31" s="97" t="s">
        <v>399</v>
      </c>
      <c r="H31" s="210" t="s">
        <v>479</v>
      </c>
      <c r="I31" s="343">
        <f>(30*17*18)/1728</f>
        <v>5.3125</v>
      </c>
      <c r="J31" s="358" t="s">
        <v>351</v>
      </c>
      <c r="K31" s="760">
        <f>E31*10</f>
        <v>170.39999999999998</v>
      </c>
      <c r="L31" s="758">
        <f>K31*1.38</f>
        <v>235.15199999999996</v>
      </c>
      <c r="M31" s="675">
        <v>170.4</v>
      </c>
      <c r="N31" s="675">
        <v>238.56</v>
      </c>
      <c r="O31" s="293"/>
    </row>
    <row r="32" spans="1:16">
      <c r="A32" s="155" t="s">
        <v>373</v>
      </c>
      <c r="B32" s="4" t="s">
        <v>819</v>
      </c>
      <c r="C32" s="4" t="s">
        <v>285</v>
      </c>
      <c r="D32" s="8" t="s">
        <v>501</v>
      </c>
      <c r="E32" s="463">
        <f>+VLOOKUP(A32,'Summary List'!B:F,5,FALSE)</f>
        <v>6</v>
      </c>
      <c r="F32" s="96">
        <v>25</v>
      </c>
      <c r="G32" s="333" t="s">
        <v>400</v>
      </c>
      <c r="H32" s="97" t="s">
        <v>504</v>
      </c>
      <c r="I32" s="413">
        <f>(33*14*13)/1728</f>
        <v>3.4756944444444446</v>
      </c>
      <c r="J32" s="358" t="s">
        <v>375</v>
      </c>
      <c r="K32" s="760">
        <f>E32*25</f>
        <v>150</v>
      </c>
      <c r="L32" s="758">
        <f>K32*1.38</f>
        <v>206.99999999999997</v>
      </c>
      <c r="M32" s="675">
        <v>150</v>
      </c>
      <c r="N32" s="675">
        <v>210</v>
      </c>
      <c r="O32" s="293"/>
    </row>
    <row r="33" spans="1:15">
      <c r="A33" s="155" t="s">
        <v>812</v>
      </c>
      <c r="B33" s="4" t="s">
        <v>820</v>
      </c>
      <c r="C33" s="4" t="s">
        <v>285</v>
      </c>
      <c r="D33" s="8" t="s">
        <v>501</v>
      </c>
      <c r="E33" s="463">
        <f>+VLOOKUP(A33,'Summary List'!B:F,5,FALSE)</f>
        <v>6</v>
      </c>
      <c r="F33" s="96">
        <v>25</v>
      </c>
      <c r="G33" s="357" t="s">
        <v>400</v>
      </c>
      <c r="H33" s="97" t="s">
        <v>504</v>
      </c>
      <c r="I33" s="413">
        <f>(33*14*13)/1728</f>
        <v>3.4756944444444446</v>
      </c>
      <c r="J33" s="358" t="s">
        <v>375</v>
      </c>
      <c r="K33" s="760">
        <f>E33*25</f>
        <v>150</v>
      </c>
      <c r="L33" s="758">
        <f>K33*1.38</f>
        <v>206.99999999999997</v>
      </c>
      <c r="M33" s="675">
        <v>150</v>
      </c>
      <c r="N33" s="675">
        <v>210</v>
      </c>
      <c r="O33" s="293"/>
    </row>
    <row r="34" spans="1:15">
      <c r="A34" s="155" t="s">
        <v>376</v>
      </c>
      <c r="B34" s="4" t="s">
        <v>821</v>
      </c>
      <c r="C34" s="417" t="s">
        <v>382</v>
      </c>
      <c r="D34" s="4" t="s">
        <v>502</v>
      </c>
      <c r="E34" s="463">
        <f>+VLOOKUP(A34,'Summary List'!B:F,5,FALSE)</f>
        <v>34.68</v>
      </c>
      <c r="F34" s="96">
        <v>5</v>
      </c>
      <c r="G34" s="210" t="s">
        <v>401</v>
      </c>
      <c r="H34" s="357" t="s">
        <v>505</v>
      </c>
      <c r="I34" s="343">
        <f>(23*19*17)/1728</f>
        <v>4.2991898148148149</v>
      </c>
      <c r="J34" s="358" t="s">
        <v>119</v>
      </c>
      <c r="K34" s="760">
        <f>E34*5</f>
        <v>173.4</v>
      </c>
      <c r="L34" s="758">
        <f>K34*1.38</f>
        <v>239.292</v>
      </c>
      <c r="M34" s="675">
        <v>173.4</v>
      </c>
      <c r="N34" s="675">
        <v>242.76</v>
      </c>
      <c r="O34" s="293"/>
    </row>
    <row r="35" spans="1:15" ht="15" thickBot="1">
      <c r="A35" s="162"/>
      <c r="B35" s="71"/>
      <c r="C35" s="71"/>
      <c r="D35" s="12"/>
      <c r="E35" s="34"/>
      <c r="F35" s="12"/>
      <c r="G35" s="21"/>
      <c r="H35" s="7"/>
      <c r="I35" s="20"/>
      <c r="J35" s="120"/>
      <c r="K35" s="16"/>
      <c r="L35" s="16"/>
      <c r="M35" s="16"/>
      <c r="N35" s="16"/>
      <c r="O35" s="293"/>
    </row>
    <row r="36" spans="1:15" ht="26.5" thickBot="1">
      <c r="A36" s="1064" t="s">
        <v>623</v>
      </c>
      <c r="B36" s="1065"/>
      <c r="C36" s="1065"/>
      <c r="D36" s="1065"/>
      <c r="E36" s="1065"/>
      <c r="F36" s="1065"/>
      <c r="G36" s="1201"/>
      <c r="H36" s="1201"/>
      <c r="I36" s="1201"/>
      <c r="J36" s="1066"/>
      <c r="K36" s="16"/>
      <c r="L36" s="16"/>
      <c r="M36" s="16"/>
      <c r="N36" s="16"/>
      <c r="O36" s="293"/>
    </row>
    <row r="37" spans="1:15" ht="19" thickBot="1">
      <c r="A37" s="1208" t="s">
        <v>42</v>
      </c>
      <c r="B37" s="1209"/>
      <c r="C37" s="1209"/>
      <c r="D37" s="1209"/>
      <c r="E37" s="1209"/>
      <c r="F37" s="1166"/>
      <c r="G37" s="969" t="s">
        <v>41</v>
      </c>
      <c r="H37" s="970"/>
      <c r="I37" s="970"/>
      <c r="J37" s="971"/>
      <c r="K37" s="16"/>
      <c r="L37" s="16"/>
      <c r="M37" s="16"/>
      <c r="N37" s="16"/>
      <c r="O37" s="293"/>
    </row>
    <row r="38" spans="1:15" ht="15" thickBot="1">
      <c r="A38" s="160" t="s">
        <v>1</v>
      </c>
      <c r="B38" s="30" t="s">
        <v>0</v>
      </c>
      <c r="C38" s="26" t="s">
        <v>24</v>
      </c>
      <c r="D38" s="31" t="s">
        <v>25</v>
      </c>
      <c r="E38" s="32" t="s">
        <v>16</v>
      </c>
      <c r="F38" s="26" t="s">
        <v>15</v>
      </c>
      <c r="G38" s="31" t="s">
        <v>17</v>
      </c>
      <c r="H38" s="30" t="s">
        <v>18</v>
      </c>
      <c r="I38" s="30" t="s">
        <v>31</v>
      </c>
      <c r="J38" s="161" t="s">
        <v>115</v>
      </c>
      <c r="K38" s="192" t="s">
        <v>680</v>
      </c>
      <c r="L38" s="16"/>
      <c r="M38" s="16"/>
      <c r="N38" s="16"/>
      <c r="O38" s="293"/>
    </row>
    <row r="39" spans="1:15">
      <c r="A39" s="141" t="s">
        <v>367</v>
      </c>
      <c r="B39" s="55" t="s">
        <v>818</v>
      </c>
      <c r="C39" s="55" t="s">
        <v>380</v>
      </c>
      <c r="D39" s="55" t="s">
        <v>498</v>
      </c>
      <c r="E39" s="463">
        <f>+VLOOKUP(A39,'Summary List'!B:F,5,FALSE)</f>
        <v>63.48</v>
      </c>
      <c r="F39" s="92">
        <v>3</v>
      </c>
      <c r="G39" s="357" t="s">
        <v>397</v>
      </c>
      <c r="H39" s="357" t="s">
        <v>503</v>
      </c>
      <c r="I39" s="408">
        <f>(27*14*22)/1728</f>
        <v>4.8125</v>
      </c>
      <c r="J39" s="362" t="s">
        <v>368</v>
      </c>
      <c r="K39" s="760">
        <f>E39*3</f>
        <v>190.44</v>
      </c>
      <c r="L39" s="758">
        <f>K39*1.38</f>
        <v>262.80719999999997</v>
      </c>
      <c r="M39" s="675">
        <v>190.44</v>
      </c>
      <c r="N39" s="675">
        <v>266.62</v>
      </c>
      <c r="O39" s="293"/>
    </row>
    <row r="40" spans="1:15">
      <c r="A40" s="155" t="s">
        <v>809</v>
      </c>
      <c r="B40" s="4" t="s">
        <v>818</v>
      </c>
      <c r="C40" s="4" t="s">
        <v>287</v>
      </c>
      <c r="D40" s="346" t="s">
        <v>499</v>
      </c>
      <c r="E40" s="463">
        <f>+VLOOKUP(A40,'Summary List'!B:F,5,FALSE)</f>
        <v>78.599999999999994</v>
      </c>
      <c r="F40" s="96">
        <v>3</v>
      </c>
      <c r="G40" s="97" t="s">
        <v>398</v>
      </c>
      <c r="H40" s="210" t="s">
        <v>485</v>
      </c>
      <c r="I40" s="343">
        <f>(28*15*28)/1728</f>
        <v>6.8055555555555554</v>
      </c>
      <c r="J40" s="345" t="s">
        <v>370</v>
      </c>
      <c r="K40" s="760">
        <f>E40*3</f>
        <v>235.79999999999998</v>
      </c>
      <c r="L40" s="758">
        <f>K40*1.38</f>
        <v>325.40399999999994</v>
      </c>
      <c r="M40" s="675">
        <v>235.8</v>
      </c>
      <c r="N40" s="675">
        <v>330.12</v>
      </c>
      <c r="O40" s="293"/>
    </row>
    <row r="41" spans="1:15">
      <c r="A41" s="155" t="s">
        <v>372</v>
      </c>
      <c r="B41" s="4" t="s">
        <v>27</v>
      </c>
      <c r="C41" s="4" t="s">
        <v>381</v>
      </c>
      <c r="D41" s="8" t="s">
        <v>500</v>
      </c>
      <c r="E41" s="463">
        <f>+VLOOKUP(A41,'Summary List'!B:F,5,FALSE)</f>
        <v>22.2</v>
      </c>
      <c r="F41" s="96">
        <v>10</v>
      </c>
      <c r="G41" s="97" t="s">
        <v>399</v>
      </c>
      <c r="H41" s="210" t="s">
        <v>479</v>
      </c>
      <c r="I41" s="343">
        <f>(30*17*18)/1728</f>
        <v>5.3125</v>
      </c>
      <c r="J41" s="358" t="s">
        <v>351</v>
      </c>
      <c r="K41" s="760">
        <f>E41*10</f>
        <v>222</v>
      </c>
      <c r="L41" s="758">
        <f>K41*1.38</f>
        <v>306.35999999999996</v>
      </c>
      <c r="M41" s="675">
        <v>222</v>
      </c>
      <c r="N41" s="675">
        <v>310.8</v>
      </c>
      <c r="O41" s="293"/>
    </row>
    <row r="42" spans="1:15">
      <c r="A42" s="155" t="s">
        <v>374</v>
      </c>
      <c r="B42" s="4" t="s">
        <v>819</v>
      </c>
      <c r="C42" s="4" t="s">
        <v>285</v>
      </c>
      <c r="D42" s="8" t="s">
        <v>501</v>
      </c>
      <c r="E42" s="463">
        <f>+VLOOKUP(A42,'Summary List'!B:F,5,FALSE)</f>
        <v>8.0399999999999991</v>
      </c>
      <c r="F42" s="96">
        <v>25</v>
      </c>
      <c r="G42" s="357" t="s">
        <v>400</v>
      </c>
      <c r="H42" s="97" t="s">
        <v>504</v>
      </c>
      <c r="I42" s="413">
        <f>(33*14*13)/1728</f>
        <v>3.4756944444444446</v>
      </c>
      <c r="J42" s="358" t="s">
        <v>375</v>
      </c>
      <c r="K42" s="760">
        <f>E42*25</f>
        <v>200.99999999999997</v>
      </c>
      <c r="L42" s="758">
        <f>K42*1.38</f>
        <v>277.37999999999994</v>
      </c>
      <c r="M42" s="675">
        <v>201</v>
      </c>
      <c r="N42" s="675">
        <v>281.39999999999998</v>
      </c>
      <c r="O42" s="293"/>
    </row>
    <row r="43" spans="1:15" ht="15" customHeight="1">
      <c r="A43" s="153" t="s">
        <v>377</v>
      </c>
      <c r="B43" s="4" t="s">
        <v>821</v>
      </c>
      <c r="C43" s="417" t="s">
        <v>382</v>
      </c>
      <c r="D43" s="4" t="s">
        <v>502</v>
      </c>
      <c r="E43" s="463">
        <f>+VLOOKUP(A43,'Summary List'!B:F,5,FALSE)</f>
        <v>45.24</v>
      </c>
      <c r="F43" s="369">
        <v>5</v>
      </c>
      <c r="G43" s="210" t="s">
        <v>401</v>
      </c>
      <c r="H43" s="357" t="s">
        <v>505</v>
      </c>
      <c r="I43" s="343">
        <f>(23*19*17)/1728</f>
        <v>4.2991898148148149</v>
      </c>
      <c r="J43" s="358" t="s">
        <v>119</v>
      </c>
      <c r="K43" s="760">
        <f>E43*5</f>
        <v>226.20000000000002</v>
      </c>
      <c r="L43" s="758">
        <f>K43*1.38</f>
        <v>312.15600000000001</v>
      </c>
      <c r="M43" s="675">
        <v>226.2</v>
      </c>
      <c r="N43" s="675">
        <v>316.68</v>
      </c>
      <c r="O43" s="293"/>
    </row>
    <row r="44" spans="1:15" ht="17.5">
      <c r="A44" s="1058" t="s">
        <v>47</v>
      </c>
      <c r="B44" s="1059"/>
      <c r="C44" s="1059"/>
      <c r="D44" s="1059"/>
      <c r="E44" s="1059"/>
      <c r="F44" s="1059"/>
      <c r="G44" s="1059"/>
      <c r="H44" s="1059"/>
      <c r="I44" s="1059"/>
      <c r="J44" s="1060"/>
      <c r="K44" s="16"/>
      <c r="L44" s="16"/>
      <c r="M44" s="16"/>
      <c r="N44" s="16"/>
      <c r="O44" s="293"/>
    </row>
    <row r="45" spans="1:15" ht="21.5" thickBot="1">
      <c r="A45" s="1061" t="s">
        <v>627</v>
      </c>
      <c r="B45" s="1210"/>
      <c r="C45" s="1210"/>
      <c r="D45" s="1210"/>
      <c r="E45" s="1210"/>
      <c r="F45" s="1210"/>
      <c r="G45" s="1210"/>
      <c r="H45" s="1210"/>
      <c r="I45" s="1210"/>
      <c r="J45" s="1211"/>
      <c r="K45" s="16"/>
      <c r="L45" s="16"/>
      <c r="M45" s="16"/>
      <c r="N45" s="16"/>
      <c r="O45" s="293"/>
    </row>
    <row r="46" spans="1:15" ht="21">
      <c r="A46" s="1121" t="s">
        <v>733</v>
      </c>
      <c r="B46" s="962"/>
      <c r="C46" s="962"/>
      <c r="D46" s="962"/>
      <c r="E46" s="962"/>
      <c r="F46" s="962"/>
      <c r="G46" s="962"/>
      <c r="H46" s="962"/>
      <c r="I46" s="962"/>
      <c r="J46" s="1122"/>
      <c r="K46" s="16"/>
      <c r="L46" s="16"/>
      <c r="M46" s="16"/>
      <c r="N46" s="16"/>
      <c r="O46" s="293"/>
    </row>
    <row r="47" spans="1:15" ht="21">
      <c r="A47" s="1082" t="s">
        <v>734</v>
      </c>
      <c r="B47" s="950"/>
      <c r="C47" s="950"/>
      <c r="D47" s="950"/>
      <c r="E47" s="950"/>
      <c r="F47" s="950"/>
      <c r="G47" s="950"/>
      <c r="H47" s="950"/>
      <c r="I47" s="950"/>
      <c r="J47" s="1083"/>
      <c r="K47" s="16"/>
      <c r="L47" s="16"/>
      <c r="M47" s="16"/>
      <c r="N47" s="16"/>
      <c r="O47" s="293"/>
    </row>
    <row r="48" spans="1:15" ht="21">
      <c r="A48" s="1082" t="s">
        <v>735</v>
      </c>
      <c r="B48" s="950"/>
      <c r="C48" s="950"/>
      <c r="D48" s="950"/>
      <c r="E48" s="950"/>
      <c r="F48" s="950"/>
      <c r="G48" s="950"/>
      <c r="H48" s="950"/>
      <c r="I48" s="950"/>
      <c r="J48" s="1083"/>
      <c r="K48" s="16"/>
      <c r="L48" s="16"/>
      <c r="M48" s="16"/>
      <c r="N48" s="16"/>
      <c r="O48" s="293"/>
    </row>
    <row r="49" spans="1:15" ht="19.5" customHeight="1">
      <c r="A49" s="1082" t="s">
        <v>736</v>
      </c>
      <c r="B49" s="950"/>
      <c r="C49" s="950"/>
      <c r="D49" s="950"/>
      <c r="E49" s="950"/>
      <c r="F49" s="950"/>
      <c r="G49" s="950"/>
      <c r="H49" s="950"/>
      <c r="I49" s="950"/>
      <c r="J49" s="1083"/>
      <c r="K49" s="16"/>
      <c r="L49" s="180"/>
      <c r="M49" s="16"/>
      <c r="N49" s="16"/>
      <c r="O49" s="293"/>
    </row>
    <row r="50" spans="1:15" ht="21.5" thickBot="1">
      <c r="A50" s="1084" t="s">
        <v>127</v>
      </c>
      <c r="B50" s="1085"/>
      <c r="C50" s="1085"/>
      <c r="D50" s="1085"/>
      <c r="E50" s="1085"/>
      <c r="F50" s="1085"/>
      <c r="G50" s="1085"/>
      <c r="H50" s="1085"/>
      <c r="I50" s="1085"/>
      <c r="J50" s="1086"/>
      <c r="K50" s="149"/>
      <c r="L50" s="16"/>
      <c r="M50" s="16"/>
      <c r="N50" s="16"/>
      <c r="O50" s="293"/>
    </row>
    <row r="51" spans="1:15" ht="21">
      <c r="A51" s="1041" t="s">
        <v>689</v>
      </c>
      <c r="B51" s="1042"/>
      <c r="C51" s="1042"/>
      <c r="D51" s="1042"/>
      <c r="E51" s="1042"/>
      <c r="F51" s="1042"/>
      <c r="G51" s="1042"/>
      <c r="H51" s="1042"/>
      <c r="I51" s="1042"/>
      <c r="J51" s="1043"/>
      <c r="K51" s="16"/>
      <c r="L51" s="189"/>
      <c r="M51" s="16"/>
      <c r="N51" s="16"/>
      <c r="O51" s="293"/>
    </row>
    <row r="52" spans="1:15" ht="23.5">
      <c r="A52" s="1017" t="s">
        <v>691</v>
      </c>
      <c r="B52" s="1018"/>
      <c r="C52" s="1018"/>
      <c r="D52" s="1018"/>
      <c r="E52" s="1018"/>
      <c r="F52" s="1018"/>
      <c r="G52" s="1018"/>
      <c r="H52" s="1018"/>
      <c r="I52" s="1018"/>
      <c r="J52" s="1019"/>
      <c r="K52" s="16"/>
      <c r="L52" s="16"/>
      <c r="M52" s="16"/>
      <c r="N52" s="16"/>
      <c r="O52" s="293"/>
    </row>
    <row r="53" spans="1:15" s="50" customFormat="1" ht="21">
      <c r="A53" s="1008" t="s">
        <v>692</v>
      </c>
      <c r="B53" s="953"/>
      <c r="C53" s="953"/>
      <c r="D53" s="953"/>
      <c r="E53" s="953"/>
      <c r="F53" s="953"/>
      <c r="G53" s="953"/>
      <c r="H53" s="953"/>
      <c r="I53" s="953"/>
      <c r="J53" s="1009"/>
      <c r="K53" s="189"/>
      <c r="L53" s="16"/>
      <c r="M53" s="189"/>
      <c r="N53" s="189"/>
      <c r="O53" s="329"/>
    </row>
    <row r="54" spans="1:15" ht="21">
      <c r="A54" s="1008" t="s">
        <v>693</v>
      </c>
      <c r="B54" s="953"/>
      <c r="C54" s="953"/>
      <c r="D54" s="953"/>
      <c r="E54" s="953"/>
      <c r="F54" s="953"/>
      <c r="G54" s="953"/>
      <c r="H54" s="953"/>
      <c r="I54" s="953"/>
      <c r="J54" s="1009"/>
      <c r="K54" s="16"/>
      <c r="L54" s="16"/>
      <c r="M54" s="16"/>
      <c r="N54" s="16"/>
      <c r="O54" s="293"/>
    </row>
    <row r="55" spans="1:15" ht="21" customHeight="1">
      <c r="A55" s="1008" t="s">
        <v>655</v>
      </c>
      <c r="B55" s="1010"/>
      <c r="C55" s="1010"/>
      <c r="D55" s="1010"/>
      <c r="E55" s="1010"/>
      <c r="F55" s="1010"/>
      <c r="G55" s="1010"/>
      <c r="H55" s="1010"/>
      <c r="I55" s="1010"/>
      <c r="J55" s="1011"/>
      <c r="K55" s="16"/>
      <c r="L55" s="16"/>
      <c r="M55" s="16"/>
      <c r="N55" s="16"/>
      <c r="O55" s="293"/>
    </row>
    <row r="56" spans="1:15" ht="18.75" customHeight="1">
      <c r="A56" s="1012" t="s">
        <v>657</v>
      </c>
      <c r="B56" s="997"/>
      <c r="C56" s="997"/>
      <c r="D56" s="997"/>
      <c r="E56" s="997"/>
      <c r="F56" s="997"/>
      <c r="G56" s="997"/>
      <c r="H56" s="997"/>
      <c r="I56" s="997"/>
      <c r="J56" s="1013"/>
      <c r="K56" s="16"/>
      <c r="L56" s="16"/>
      <c r="M56" s="16"/>
      <c r="N56" s="16"/>
      <c r="O56" s="293"/>
    </row>
    <row r="57" spans="1:15" ht="22.5" customHeight="1">
      <c r="A57" s="1004" t="s">
        <v>694</v>
      </c>
      <c r="B57" s="994"/>
      <c r="C57" s="994"/>
      <c r="D57" s="994"/>
      <c r="E57" s="994"/>
      <c r="F57" s="994"/>
      <c r="G57" s="994"/>
      <c r="H57" s="994"/>
      <c r="I57" s="994"/>
      <c r="J57" s="1005"/>
      <c r="K57" s="16"/>
      <c r="L57" s="16"/>
      <c r="M57" s="16"/>
      <c r="N57" s="16"/>
      <c r="O57" s="293"/>
    </row>
    <row r="58" spans="1:15" ht="18" customHeight="1">
      <c r="A58" s="1017" t="s">
        <v>677</v>
      </c>
      <c r="B58" s="1018"/>
      <c r="C58" s="1018"/>
      <c r="D58" s="1018"/>
      <c r="E58" s="1018"/>
      <c r="F58" s="1018"/>
      <c r="G58" s="1018"/>
      <c r="H58" s="1018"/>
      <c r="I58" s="1018"/>
      <c r="J58" s="1019"/>
      <c r="K58" s="16"/>
      <c r="L58" s="16"/>
      <c r="M58" s="16"/>
      <c r="N58" s="16"/>
      <c r="O58" s="293"/>
    </row>
    <row r="59" spans="1:15" ht="18" customHeight="1">
      <c r="A59" s="1073" t="s">
        <v>857</v>
      </c>
      <c r="B59" s="1074"/>
      <c r="C59" s="1074"/>
      <c r="D59" s="1074"/>
      <c r="E59" s="1074"/>
      <c r="F59" s="1074"/>
      <c r="G59" s="1074"/>
      <c r="H59" s="1074"/>
      <c r="I59" s="1074"/>
      <c r="J59" s="1075"/>
      <c r="K59" s="16"/>
      <c r="L59" s="16"/>
      <c r="M59" s="16"/>
      <c r="N59" s="16"/>
      <c r="O59" s="293"/>
    </row>
    <row r="60" spans="1:15" ht="18" customHeight="1">
      <c r="A60" s="1006"/>
      <c r="B60" s="987"/>
      <c r="C60" s="987"/>
      <c r="D60" s="987"/>
      <c r="E60" s="987"/>
      <c r="F60" s="987"/>
      <c r="G60" s="987"/>
      <c r="H60" s="987"/>
      <c r="I60" s="987"/>
      <c r="J60" s="1007"/>
      <c r="K60" s="16"/>
      <c r="L60" s="16"/>
      <c r="M60" s="16"/>
      <c r="N60" s="16"/>
      <c r="O60" s="293"/>
    </row>
    <row r="61" spans="1:15" ht="21" customHeight="1">
      <c r="A61" s="1006"/>
      <c r="B61" s="987"/>
      <c r="C61" s="987"/>
      <c r="D61" s="987"/>
      <c r="E61" s="987"/>
      <c r="F61" s="987"/>
      <c r="G61" s="987"/>
      <c r="H61" s="987"/>
      <c r="I61" s="987"/>
      <c r="J61" s="1007"/>
      <c r="K61" s="16"/>
      <c r="L61" s="16"/>
      <c r="M61" s="16"/>
      <c r="N61" s="16"/>
      <c r="O61" s="293"/>
    </row>
    <row r="62" spans="1:15" ht="15" customHeight="1">
      <c r="A62" s="1006"/>
      <c r="B62" s="987"/>
      <c r="C62" s="987"/>
      <c r="D62" s="987"/>
      <c r="E62" s="987"/>
      <c r="F62" s="987"/>
      <c r="G62" s="987"/>
      <c r="H62" s="987"/>
      <c r="I62" s="987"/>
      <c r="J62" s="1007"/>
      <c r="K62" s="16"/>
      <c r="L62" s="16"/>
      <c r="M62" s="16"/>
      <c r="N62" s="16"/>
      <c r="O62" s="293"/>
    </row>
    <row r="63" spans="1:15" ht="15" customHeight="1">
      <c r="A63" s="1008" t="s">
        <v>678</v>
      </c>
      <c r="B63" s="953"/>
      <c r="C63" s="953"/>
      <c r="D63" s="953"/>
      <c r="E63" s="953"/>
      <c r="F63" s="953"/>
      <c r="G63" s="953"/>
      <c r="H63" s="953"/>
      <c r="I63" s="953"/>
      <c r="J63" s="1009"/>
      <c r="K63" s="16"/>
      <c r="L63" s="16"/>
      <c r="M63" s="16"/>
      <c r="N63" s="16"/>
      <c r="O63" s="293"/>
    </row>
    <row r="64" spans="1:15" ht="15" customHeight="1">
      <c r="A64" s="1008"/>
      <c r="B64" s="953"/>
      <c r="C64" s="953"/>
      <c r="D64" s="953"/>
      <c r="E64" s="953"/>
      <c r="F64" s="953"/>
      <c r="G64" s="953"/>
      <c r="H64" s="953"/>
      <c r="I64" s="953"/>
      <c r="J64" s="1009"/>
      <c r="K64" s="16"/>
      <c r="L64" s="16"/>
      <c r="M64" s="16"/>
      <c r="N64" s="16"/>
      <c r="O64" s="293"/>
    </row>
    <row r="65" spans="1:18" ht="15.75" customHeight="1">
      <c r="A65" s="1008"/>
      <c r="B65" s="953"/>
      <c r="C65" s="953"/>
      <c r="D65" s="953"/>
      <c r="E65" s="953"/>
      <c r="F65" s="953"/>
      <c r="G65" s="953"/>
      <c r="H65" s="953"/>
      <c r="I65" s="953"/>
      <c r="J65" s="1009"/>
      <c r="K65" s="16"/>
      <c r="L65" s="16"/>
      <c r="M65" s="16"/>
      <c r="N65" s="16"/>
      <c r="O65" s="293"/>
    </row>
    <row r="66" spans="1:18" ht="15" thickBot="1">
      <c r="A66" s="1020" t="s">
        <v>632</v>
      </c>
      <c r="B66" s="1021"/>
      <c r="C66" s="1021"/>
      <c r="D66" s="1021"/>
      <c r="E66" s="1021"/>
      <c r="F66" s="1021"/>
      <c r="G66" s="1021"/>
      <c r="H66" s="1021"/>
      <c r="I66" s="1021"/>
      <c r="J66" s="1022"/>
      <c r="K66" s="16"/>
      <c r="L66" s="16"/>
      <c r="M66" s="16"/>
      <c r="N66" s="16"/>
      <c r="O66" s="293"/>
    </row>
    <row r="67" spans="1:18">
      <c r="J67"/>
      <c r="K67" s="290"/>
      <c r="L67" s="290"/>
      <c r="M67" s="290"/>
      <c r="N67" s="325"/>
      <c r="O67" s="293"/>
      <c r="P67" s="317"/>
      <c r="Q67" s="290"/>
      <c r="R67" s="290"/>
    </row>
    <row r="68" spans="1:18">
      <c r="J68"/>
      <c r="O68" s="293"/>
    </row>
    <row r="69" spans="1:18">
      <c r="J69"/>
      <c r="O69" s="293"/>
    </row>
    <row r="70" spans="1:18">
      <c r="J70"/>
      <c r="O70" s="293"/>
    </row>
    <row r="71" spans="1:18">
      <c r="J71"/>
      <c r="O71" s="293"/>
    </row>
    <row r="72" spans="1:18">
      <c r="J72"/>
      <c r="O72" s="293"/>
    </row>
    <row r="73" spans="1:18">
      <c r="J73"/>
      <c r="O73" s="293"/>
    </row>
    <row r="74" spans="1:18">
      <c r="J74"/>
      <c r="O74" s="293"/>
    </row>
    <row r="75" spans="1:18">
      <c r="J75"/>
      <c r="O75" s="293"/>
    </row>
    <row r="76" spans="1:18">
      <c r="J76"/>
      <c r="O76" s="293"/>
    </row>
    <row r="77" spans="1:18">
      <c r="J77"/>
      <c r="O77" s="293"/>
    </row>
    <row r="78" spans="1:18">
      <c r="J78"/>
      <c r="O78" s="293"/>
    </row>
    <row r="79" spans="1:18">
      <c r="J79"/>
      <c r="O79" s="293"/>
    </row>
    <row r="80" spans="1:18">
      <c r="J80"/>
      <c r="O80" s="293"/>
    </row>
    <row r="81" spans="10:15">
      <c r="J81"/>
      <c r="O81" s="293"/>
    </row>
    <row r="82" spans="10:15">
      <c r="J82"/>
    </row>
    <row r="83" spans="10:15">
      <c r="J83"/>
    </row>
    <row r="84" spans="10:15">
      <c r="J84"/>
    </row>
    <row r="85" spans="10:15">
      <c r="J85"/>
    </row>
    <row r="86" spans="10:15">
      <c r="J86"/>
    </row>
    <row r="87" spans="10:15">
      <c r="J87"/>
    </row>
    <row r="88" spans="10:15">
      <c r="J88"/>
    </row>
    <row r="89" spans="10:15">
      <c r="J89"/>
    </row>
    <row r="90" spans="10:15">
      <c r="J90"/>
    </row>
    <row r="91" spans="10:15">
      <c r="J91"/>
    </row>
    <row r="92" spans="10:15">
      <c r="J92"/>
    </row>
    <row r="93" spans="10:15">
      <c r="J93"/>
    </row>
    <row r="94" spans="10:15">
      <c r="J94"/>
    </row>
    <row r="95" spans="10:15">
      <c r="J95"/>
    </row>
    <row r="96" spans="10:15">
      <c r="J96"/>
    </row>
    <row r="97" spans="10:10">
      <c r="J97"/>
    </row>
    <row r="98" spans="10:10">
      <c r="J98"/>
    </row>
    <row r="99" spans="10:10">
      <c r="J99"/>
    </row>
    <row r="100" spans="10:10">
      <c r="J100"/>
    </row>
    <row r="101" spans="10:10">
      <c r="J101"/>
    </row>
    <row r="102" spans="10:10">
      <c r="J102"/>
    </row>
    <row r="103" spans="10:10">
      <c r="J103"/>
    </row>
    <row r="104" spans="10:10">
      <c r="J104"/>
    </row>
    <row r="105" spans="10:10">
      <c r="J105"/>
    </row>
    <row r="106" spans="10:10">
      <c r="J106"/>
    </row>
    <row r="107" spans="10:10">
      <c r="J107"/>
    </row>
    <row r="108" spans="10:10">
      <c r="J108"/>
    </row>
    <row r="109" spans="10:10">
      <c r="J109"/>
    </row>
    <row r="110" spans="10:10">
      <c r="J110"/>
    </row>
    <row r="111" spans="10:10">
      <c r="J111"/>
    </row>
    <row r="112" spans="10:10">
      <c r="J112"/>
    </row>
    <row r="113" spans="10:10">
      <c r="J113"/>
    </row>
    <row r="114" spans="10:10">
      <c r="J114"/>
    </row>
    <row r="115" spans="10:10">
      <c r="J115"/>
    </row>
    <row r="116" spans="10:10">
      <c r="J116"/>
    </row>
    <row r="117" spans="10:10">
      <c r="J117"/>
    </row>
    <row r="118" spans="10:10">
      <c r="J118"/>
    </row>
    <row r="119" spans="10:10">
      <c r="J119"/>
    </row>
    <row r="120" spans="10:10">
      <c r="J120"/>
    </row>
    <row r="121" spans="10:10">
      <c r="J121"/>
    </row>
    <row r="122" spans="10:10">
      <c r="J122"/>
    </row>
    <row r="123" spans="10:10">
      <c r="J123"/>
    </row>
    <row r="124" spans="10:10">
      <c r="J124"/>
    </row>
    <row r="125" spans="10:10">
      <c r="J125"/>
    </row>
    <row r="126" spans="10:10">
      <c r="J126"/>
    </row>
    <row r="127" spans="10:10">
      <c r="J127"/>
    </row>
    <row r="128" spans="10:10">
      <c r="J128"/>
    </row>
    <row r="129" spans="10:10">
      <c r="J129"/>
    </row>
    <row r="130" spans="10:10">
      <c r="J130"/>
    </row>
    <row r="131" spans="10:10">
      <c r="J131"/>
    </row>
    <row r="132" spans="10:10">
      <c r="J132"/>
    </row>
    <row r="133" spans="10:10">
      <c r="J133"/>
    </row>
    <row r="134" spans="10:10">
      <c r="J134"/>
    </row>
    <row r="135" spans="10:10">
      <c r="J135"/>
    </row>
    <row r="136" spans="10:10">
      <c r="J136"/>
    </row>
    <row r="137" spans="10:10">
      <c r="J137"/>
    </row>
    <row r="138" spans="10:10">
      <c r="J138"/>
    </row>
    <row r="139" spans="10:10">
      <c r="J139"/>
    </row>
    <row r="140" spans="10:10">
      <c r="J140"/>
    </row>
    <row r="141" spans="10:10">
      <c r="J141"/>
    </row>
    <row r="142" spans="10:10">
      <c r="J142"/>
    </row>
    <row r="143" spans="10:10">
      <c r="J143"/>
    </row>
    <row r="144" spans="10:10">
      <c r="J144"/>
    </row>
    <row r="145" spans="10:10">
      <c r="J145"/>
    </row>
    <row r="146" spans="10:10">
      <c r="J146"/>
    </row>
    <row r="147" spans="10:10">
      <c r="J147"/>
    </row>
    <row r="148" spans="10:10">
      <c r="J148"/>
    </row>
    <row r="149" spans="10:10">
      <c r="J149"/>
    </row>
    <row r="150" spans="10:10">
      <c r="J150"/>
    </row>
    <row r="151" spans="10:10">
      <c r="J151"/>
    </row>
    <row r="152" spans="10:10">
      <c r="J152"/>
    </row>
    <row r="153" spans="10:10">
      <c r="J153"/>
    </row>
    <row r="154" spans="10:10">
      <c r="J154"/>
    </row>
    <row r="155" spans="10:10">
      <c r="J155"/>
    </row>
    <row r="156" spans="10:10">
      <c r="J156"/>
    </row>
    <row r="157" spans="10:10">
      <c r="J157"/>
    </row>
    <row r="158" spans="10:10">
      <c r="J158"/>
    </row>
    <row r="159" spans="10:10">
      <c r="J159"/>
    </row>
    <row r="160" spans="10:10">
      <c r="J160"/>
    </row>
    <row r="161" spans="10:10">
      <c r="J161"/>
    </row>
    <row r="162" spans="10:10">
      <c r="J162"/>
    </row>
    <row r="163" spans="10:10">
      <c r="J163"/>
    </row>
    <row r="164" spans="10:10">
      <c r="J164"/>
    </row>
    <row r="165" spans="10:10">
      <c r="J165"/>
    </row>
    <row r="166" spans="10:10">
      <c r="J166"/>
    </row>
    <row r="167" spans="10:10">
      <c r="J167"/>
    </row>
    <row r="168" spans="10:10">
      <c r="J168"/>
    </row>
    <row r="169" spans="10:10">
      <c r="J169"/>
    </row>
    <row r="170" spans="10:10">
      <c r="J170"/>
    </row>
    <row r="171" spans="10:10">
      <c r="J171"/>
    </row>
    <row r="172" spans="10:10">
      <c r="J172"/>
    </row>
    <row r="173" spans="10:10">
      <c r="J173"/>
    </row>
    <row r="174" spans="10:10">
      <c r="J174"/>
    </row>
    <row r="175" spans="10:10">
      <c r="J175"/>
    </row>
    <row r="176" spans="10:10">
      <c r="J176"/>
    </row>
    <row r="177" spans="10:10">
      <c r="J177"/>
    </row>
    <row r="178" spans="10:10">
      <c r="J178"/>
    </row>
    <row r="179" spans="10:10">
      <c r="J179"/>
    </row>
    <row r="180" spans="10:10">
      <c r="J180"/>
    </row>
    <row r="181" spans="10:10">
      <c r="J181"/>
    </row>
    <row r="182" spans="10:10">
      <c r="J182"/>
    </row>
    <row r="183" spans="10:10">
      <c r="J183"/>
    </row>
    <row r="184" spans="10:10">
      <c r="J184"/>
    </row>
    <row r="185" spans="10:10">
      <c r="J185"/>
    </row>
    <row r="186" spans="10:10">
      <c r="J186"/>
    </row>
    <row r="187" spans="10:10">
      <c r="J187"/>
    </row>
    <row r="188" spans="10:10">
      <c r="J188"/>
    </row>
    <row r="189" spans="10:10">
      <c r="J189"/>
    </row>
    <row r="190" spans="10:10">
      <c r="J190"/>
    </row>
    <row r="191" spans="10:10">
      <c r="J191"/>
    </row>
    <row r="192" spans="10:10">
      <c r="J192"/>
    </row>
    <row r="193" spans="10:10">
      <c r="J193"/>
    </row>
    <row r="194" spans="10:10">
      <c r="J194"/>
    </row>
    <row r="195" spans="10:10">
      <c r="J195"/>
    </row>
    <row r="196" spans="10:10">
      <c r="J196"/>
    </row>
    <row r="197" spans="10:10">
      <c r="J197"/>
    </row>
    <row r="198" spans="10:10">
      <c r="J198"/>
    </row>
    <row r="199" spans="10:10">
      <c r="J199"/>
    </row>
    <row r="200" spans="10:10">
      <c r="J200"/>
    </row>
    <row r="201" spans="10:10">
      <c r="J201"/>
    </row>
    <row r="202" spans="10:10">
      <c r="J202"/>
    </row>
    <row r="203" spans="10:10">
      <c r="J203"/>
    </row>
    <row r="204" spans="10:10">
      <c r="J204"/>
    </row>
    <row r="205" spans="10:10">
      <c r="J205"/>
    </row>
    <row r="206" spans="10:10">
      <c r="J206"/>
    </row>
    <row r="207" spans="10:10">
      <c r="J207"/>
    </row>
    <row r="208" spans="10:10">
      <c r="J208"/>
    </row>
    <row r="209" spans="10:10">
      <c r="J209"/>
    </row>
    <row r="210" spans="10:10">
      <c r="J210"/>
    </row>
    <row r="211" spans="10:10">
      <c r="J211"/>
    </row>
    <row r="212" spans="10:10">
      <c r="J212"/>
    </row>
    <row r="213" spans="10:10">
      <c r="J213"/>
    </row>
    <row r="214" spans="10:10">
      <c r="J214"/>
    </row>
    <row r="215" spans="10:10">
      <c r="J215"/>
    </row>
    <row r="216" spans="10:10">
      <c r="J216"/>
    </row>
    <row r="217" spans="10:10">
      <c r="J217"/>
    </row>
    <row r="218" spans="10:10">
      <c r="J218"/>
    </row>
    <row r="219" spans="10:10">
      <c r="J219"/>
    </row>
    <row r="220" spans="10:10">
      <c r="J220"/>
    </row>
    <row r="221" spans="10:10">
      <c r="J221"/>
    </row>
    <row r="222" spans="10:10">
      <c r="J222"/>
    </row>
    <row r="223" spans="10:10">
      <c r="J223"/>
    </row>
    <row r="224" spans="10:10">
      <c r="J224"/>
    </row>
    <row r="225" spans="10:10">
      <c r="J225"/>
    </row>
    <row r="226" spans="10:10">
      <c r="J226"/>
    </row>
    <row r="227" spans="10:10">
      <c r="J227"/>
    </row>
    <row r="228" spans="10:10">
      <c r="J228"/>
    </row>
    <row r="229" spans="10:10">
      <c r="J229"/>
    </row>
    <row r="230" spans="10:10">
      <c r="J230"/>
    </row>
    <row r="231" spans="10:10">
      <c r="J231"/>
    </row>
    <row r="232" spans="10:10">
      <c r="J232"/>
    </row>
    <row r="233" spans="10:10">
      <c r="J233"/>
    </row>
    <row r="234" spans="10:10">
      <c r="J234"/>
    </row>
    <row r="235" spans="10:10">
      <c r="J235"/>
    </row>
    <row r="236" spans="10:10">
      <c r="J236"/>
    </row>
    <row r="237" spans="10:10">
      <c r="J237"/>
    </row>
    <row r="238" spans="10:10">
      <c r="J238"/>
    </row>
    <row r="239" spans="10:10">
      <c r="J239"/>
    </row>
    <row r="240" spans="10:10">
      <c r="J240"/>
    </row>
    <row r="241" spans="10:10">
      <c r="J241"/>
    </row>
    <row r="242" spans="10:10">
      <c r="J242"/>
    </row>
    <row r="243" spans="10:10">
      <c r="J243"/>
    </row>
    <row r="244" spans="10:10">
      <c r="J244"/>
    </row>
    <row r="245" spans="10:10">
      <c r="J245"/>
    </row>
    <row r="246" spans="10:10">
      <c r="J246"/>
    </row>
    <row r="247" spans="10:10">
      <c r="J247"/>
    </row>
    <row r="248" spans="10:10">
      <c r="J248"/>
    </row>
    <row r="249" spans="10:10">
      <c r="J249"/>
    </row>
    <row r="250" spans="10:10">
      <c r="J250"/>
    </row>
    <row r="251" spans="10:10">
      <c r="J251"/>
    </row>
    <row r="252" spans="10:10">
      <c r="J252"/>
    </row>
    <row r="253" spans="10:10">
      <c r="J253"/>
    </row>
    <row r="254" spans="10:10">
      <c r="J254"/>
    </row>
    <row r="255" spans="10:10">
      <c r="J255"/>
    </row>
    <row r="256" spans="10:10">
      <c r="J256"/>
    </row>
    <row r="257" spans="10:10">
      <c r="J257"/>
    </row>
    <row r="258" spans="10:10">
      <c r="J258"/>
    </row>
    <row r="259" spans="10:10">
      <c r="J259"/>
    </row>
    <row r="260" spans="10:10">
      <c r="J260"/>
    </row>
    <row r="261" spans="10:10">
      <c r="J261"/>
    </row>
    <row r="262" spans="10:10">
      <c r="J262"/>
    </row>
    <row r="263" spans="10:10">
      <c r="J263"/>
    </row>
    <row r="264" spans="10:10">
      <c r="J264"/>
    </row>
    <row r="265" spans="10:10">
      <c r="J265"/>
    </row>
    <row r="266" spans="10:10">
      <c r="J266"/>
    </row>
    <row r="267" spans="10:10">
      <c r="J267"/>
    </row>
    <row r="268" spans="10:10">
      <c r="J268"/>
    </row>
    <row r="269" spans="10:10">
      <c r="J269"/>
    </row>
    <row r="270" spans="10:10">
      <c r="J270"/>
    </row>
    <row r="271" spans="10:10">
      <c r="J271"/>
    </row>
    <row r="272" spans="10:10">
      <c r="J272"/>
    </row>
    <row r="273" spans="10:10">
      <c r="J273"/>
    </row>
    <row r="274" spans="10:10">
      <c r="J274"/>
    </row>
    <row r="275" spans="10:10">
      <c r="J275"/>
    </row>
    <row r="276" spans="10:10">
      <c r="J276"/>
    </row>
    <row r="277" spans="10:10">
      <c r="J277"/>
    </row>
    <row r="278" spans="10:10">
      <c r="J278"/>
    </row>
    <row r="279" spans="10:10">
      <c r="J279"/>
    </row>
    <row r="280" spans="10:10">
      <c r="J280"/>
    </row>
    <row r="281" spans="10:10">
      <c r="J281"/>
    </row>
    <row r="282" spans="10:10">
      <c r="J282"/>
    </row>
    <row r="283" spans="10:10">
      <c r="J283"/>
    </row>
    <row r="284" spans="10:10">
      <c r="J284"/>
    </row>
    <row r="285" spans="10:10">
      <c r="J285"/>
    </row>
    <row r="286" spans="10:10">
      <c r="J286"/>
    </row>
    <row r="287" spans="10:10">
      <c r="J287"/>
    </row>
    <row r="288" spans="10:10">
      <c r="J288"/>
    </row>
    <row r="289" spans="10:10">
      <c r="J289"/>
    </row>
    <row r="290" spans="10:10">
      <c r="J290"/>
    </row>
    <row r="291" spans="10:10">
      <c r="J291"/>
    </row>
    <row r="292" spans="10:10">
      <c r="J292"/>
    </row>
    <row r="293" spans="10:10">
      <c r="J293"/>
    </row>
    <row r="294" spans="10:10">
      <c r="J294"/>
    </row>
    <row r="295" spans="10:10">
      <c r="J295"/>
    </row>
    <row r="296" spans="10:10">
      <c r="J296"/>
    </row>
    <row r="297" spans="10:10">
      <c r="J297"/>
    </row>
    <row r="298" spans="10:10">
      <c r="J298"/>
    </row>
    <row r="299" spans="10:10">
      <c r="J299"/>
    </row>
    <row r="300" spans="10:10">
      <c r="J300"/>
    </row>
    <row r="301" spans="10:10">
      <c r="J301"/>
    </row>
    <row r="302" spans="10:10">
      <c r="J302"/>
    </row>
    <row r="303" spans="10:10">
      <c r="J303"/>
    </row>
    <row r="304" spans="10:10">
      <c r="J304"/>
    </row>
    <row r="305" spans="10:10">
      <c r="J305"/>
    </row>
    <row r="306" spans="10:10">
      <c r="J306"/>
    </row>
    <row r="307" spans="10:10">
      <c r="J307"/>
    </row>
    <row r="308" spans="10:10">
      <c r="J308"/>
    </row>
    <row r="309" spans="10:10">
      <c r="J309"/>
    </row>
    <row r="310" spans="10:10">
      <c r="J310"/>
    </row>
    <row r="311" spans="10:10">
      <c r="J311"/>
    </row>
    <row r="312" spans="10:10">
      <c r="J312"/>
    </row>
    <row r="313" spans="10:10">
      <c r="J313"/>
    </row>
    <row r="314" spans="10:10">
      <c r="J314"/>
    </row>
    <row r="315" spans="10:10">
      <c r="J315"/>
    </row>
    <row r="316" spans="10:10">
      <c r="J316"/>
    </row>
    <row r="317" spans="10:10">
      <c r="J317"/>
    </row>
    <row r="318" spans="10:10">
      <c r="J318"/>
    </row>
    <row r="319" spans="10:10">
      <c r="J319"/>
    </row>
    <row r="320" spans="10:10">
      <c r="J320"/>
    </row>
    <row r="321" spans="10:10">
      <c r="J321"/>
    </row>
    <row r="322" spans="10:10">
      <c r="J322"/>
    </row>
    <row r="323" spans="10:10">
      <c r="J323"/>
    </row>
    <row r="324" spans="10:10">
      <c r="J324"/>
    </row>
    <row r="325" spans="10:10">
      <c r="J325"/>
    </row>
    <row r="326" spans="10:10">
      <c r="J326"/>
    </row>
    <row r="327" spans="10:10">
      <c r="J327"/>
    </row>
    <row r="328" spans="10:10">
      <c r="J328"/>
    </row>
    <row r="329" spans="10:10">
      <c r="J329"/>
    </row>
    <row r="330" spans="10:10">
      <c r="J330"/>
    </row>
    <row r="331" spans="10:10">
      <c r="J331"/>
    </row>
    <row r="332" spans="10:10">
      <c r="J332"/>
    </row>
    <row r="333" spans="10:10">
      <c r="J333"/>
    </row>
    <row r="334" spans="10:10">
      <c r="J334"/>
    </row>
    <row r="335" spans="10:10">
      <c r="J335"/>
    </row>
    <row r="336" spans="10:10">
      <c r="J336"/>
    </row>
    <row r="337" spans="10:10">
      <c r="J337"/>
    </row>
    <row r="338" spans="10:10">
      <c r="J338"/>
    </row>
    <row r="339" spans="10:10">
      <c r="J339"/>
    </row>
    <row r="340" spans="10:10">
      <c r="J340"/>
    </row>
    <row r="341" spans="10:10">
      <c r="J341"/>
    </row>
    <row r="342" spans="10:10">
      <c r="J342"/>
    </row>
    <row r="343" spans="10:10">
      <c r="J343"/>
    </row>
    <row r="344" spans="10:10">
      <c r="J344"/>
    </row>
    <row r="345" spans="10:10">
      <c r="J345"/>
    </row>
    <row r="346" spans="10:10">
      <c r="J346"/>
    </row>
    <row r="347" spans="10:10">
      <c r="J347"/>
    </row>
    <row r="348" spans="10:10">
      <c r="J348"/>
    </row>
    <row r="349" spans="10:10">
      <c r="J349"/>
    </row>
    <row r="350" spans="10:10">
      <c r="J350"/>
    </row>
    <row r="351" spans="10:10">
      <c r="J351"/>
    </row>
    <row r="352" spans="10:10">
      <c r="J352"/>
    </row>
    <row r="353" spans="10:10">
      <c r="J353"/>
    </row>
    <row r="354" spans="10:10">
      <c r="J354"/>
    </row>
    <row r="355" spans="10:10">
      <c r="J355"/>
    </row>
    <row r="356" spans="10:10">
      <c r="J356"/>
    </row>
    <row r="357" spans="10:10">
      <c r="J357"/>
    </row>
    <row r="358" spans="10:10">
      <c r="J358"/>
    </row>
    <row r="359" spans="10:10">
      <c r="J359"/>
    </row>
    <row r="360" spans="10:10">
      <c r="J360"/>
    </row>
    <row r="361" spans="10:10">
      <c r="J361"/>
    </row>
    <row r="362" spans="10:10">
      <c r="J362"/>
    </row>
    <row r="363" spans="10:10">
      <c r="J363"/>
    </row>
    <row r="364" spans="10:10">
      <c r="J364"/>
    </row>
    <row r="365" spans="10:10">
      <c r="J365"/>
    </row>
    <row r="366" spans="10:10">
      <c r="J366"/>
    </row>
    <row r="367" spans="10:10">
      <c r="J367"/>
    </row>
    <row r="368" spans="10:10">
      <c r="J368"/>
    </row>
    <row r="369" spans="10:10">
      <c r="J369"/>
    </row>
    <row r="370" spans="10:10">
      <c r="J370"/>
    </row>
    <row r="371" spans="10:10">
      <c r="J371"/>
    </row>
    <row r="372" spans="10:10">
      <c r="J372"/>
    </row>
    <row r="373" spans="10:10">
      <c r="J373"/>
    </row>
    <row r="374" spans="10:10">
      <c r="J374"/>
    </row>
    <row r="375" spans="10:10">
      <c r="J375"/>
    </row>
    <row r="376" spans="10:10">
      <c r="J376"/>
    </row>
    <row r="377" spans="10:10">
      <c r="J377"/>
    </row>
    <row r="378" spans="10:10">
      <c r="J378"/>
    </row>
    <row r="379" spans="10:10">
      <c r="J379"/>
    </row>
    <row r="380" spans="10:10">
      <c r="J380"/>
    </row>
    <row r="381" spans="10:10">
      <c r="J381"/>
    </row>
    <row r="382" spans="10:10">
      <c r="J382"/>
    </row>
    <row r="383" spans="10:10">
      <c r="J383"/>
    </row>
    <row r="384" spans="10:10">
      <c r="J384"/>
    </row>
    <row r="385" spans="10:10">
      <c r="J385"/>
    </row>
    <row r="386" spans="10:10">
      <c r="J386"/>
    </row>
    <row r="387" spans="10:10">
      <c r="J387"/>
    </row>
    <row r="388" spans="10:10">
      <c r="J388"/>
    </row>
    <row r="389" spans="10:10">
      <c r="J389"/>
    </row>
    <row r="390" spans="10:10">
      <c r="J390"/>
    </row>
    <row r="391" spans="10:10">
      <c r="J391"/>
    </row>
    <row r="392" spans="10:10">
      <c r="J392"/>
    </row>
    <row r="393" spans="10:10">
      <c r="J393"/>
    </row>
    <row r="394" spans="10:10">
      <c r="J394"/>
    </row>
    <row r="395" spans="10:10">
      <c r="J395"/>
    </row>
    <row r="396" spans="10:10">
      <c r="J396"/>
    </row>
    <row r="397" spans="10:10">
      <c r="J397"/>
    </row>
    <row r="398" spans="10:10">
      <c r="J398"/>
    </row>
    <row r="399" spans="10:10">
      <c r="J399"/>
    </row>
    <row r="400" spans="10:10">
      <c r="J400"/>
    </row>
    <row r="401" spans="10:10">
      <c r="J401"/>
    </row>
    <row r="402" spans="10:10">
      <c r="J402"/>
    </row>
    <row r="403" spans="10:10">
      <c r="J403"/>
    </row>
    <row r="404" spans="10:10">
      <c r="J404"/>
    </row>
    <row r="405" spans="10:10">
      <c r="J405"/>
    </row>
    <row r="406" spans="10:10">
      <c r="J406"/>
    </row>
    <row r="407" spans="10:10">
      <c r="J407"/>
    </row>
    <row r="408" spans="10:10">
      <c r="J408"/>
    </row>
    <row r="409" spans="10:10">
      <c r="J409"/>
    </row>
    <row r="410" spans="10:10">
      <c r="J410"/>
    </row>
    <row r="411" spans="10:10">
      <c r="J411"/>
    </row>
    <row r="412" spans="10:10">
      <c r="J412"/>
    </row>
    <row r="413" spans="10:10">
      <c r="J413"/>
    </row>
    <row r="414" spans="10:10">
      <c r="J414"/>
    </row>
    <row r="415" spans="10:10">
      <c r="J415"/>
    </row>
    <row r="416" spans="10:10">
      <c r="J416"/>
    </row>
    <row r="417" spans="10:10">
      <c r="J417"/>
    </row>
    <row r="418" spans="10:10">
      <c r="J418"/>
    </row>
    <row r="419" spans="10:10">
      <c r="J419"/>
    </row>
    <row r="420" spans="10:10">
      <c r="J420"/>
    </row>
    <row r="421" spans="10:10">
      <c r="J421"/>
    </row>
    <row r="422" spans="10:10">
      <c r="J422"/>
    </row>
    <row r="423" spans="10:10">
      <c r="J423"/>
    </row>
    <row r="424" spans="10:10">
      <c r="J424"/>
    </row>
    <row r="425" spans="10:10">
      <c r="J425"/>
    </row>
    <row r="426" spans="10:10">
      <c r="J426"/>
    </row>
    <row r="427" spans="10:10">
      <c r="J427"/>
    </row>
    <row r="428" spans="10:10">
      <c r="J428"/>
    </row>
    <row r="429" spans="10:10">
      <c r="J429"/>
    </row>
    <row r="430" spans="10:10">
      <c r="J430"/>
    </row>
    <row r="431" spans="10:10">
      <c r="J431"/>
    </row>
    <row r="432" spans="10:10">
      <c r="J432"/>
    </row>
    <row r="433" spans="10:10">
      <c r="J433"/>
    </row>
    <row r="434" spans="10:10">
      <c r="J434"/>
    </row>
    <row r="435" spans="10:10">
      <c r="J435"/>
    </row>
    <row r="436" spans="10:10">
      <c r="J436"/>
    </row>
    <row r="437" spans="10:10">
      <c r="J437"/>
    </row>
    <row r="438" spans="10:10">
      <c r="J438"/>
    </row>
    <row r="439" spans="10:10">
      <c r="J439"/>
    </row>
    <row r="440" spans="10:10">
      <c r="J440"/>
    </row>
    <row r="441" spans="10:10">
      <c r="J441"/>
    </row>
    <row r="442" spans="10:10">
      <c r="J442"/>
    </row>
    <row r="443" spans="10:10">
      <c r="J443"/>
    </row>
    <row r="444" spans="10:10">
      <c r="J444"/>
    </row>
    <row r="445" spans="10:10">
      <c r="J445"/>
    </row>
    <row r="446" spans="10:10">
      <c r="J446"/>
    </row>
    <row r="447" spans="10:10">
      <c r="J447"/>
    </row>
    <row r="448" spans="10:10">
      <c r="J448"/>
    </row>
    <row r="449" spans="10:10">
      <c r="J449"/>
    </row>
    <row r="450" spans="10:10">
      <c r="J450"/>
    </row>
    <row r="451" spans="10:10">
      <c r="J451"/>
    </row>
    <row r="452" spans="10:10">
      <c r="J452"/>
    </row>
    <row r="453" spans="10:10">
      <c r="J453"/>
    </row>
    <row r="454" spans="10:10">
      <c r="J454"/>
    </row>
    <row r="455" spans="10:10">
      <c r="J455"/>
    </row>
    <row r="456" spans="10:10">
      <c r="J456"/>
    </row>
    <row r="457" spans="10:10">
      <c r="J457"/>
    </row>
    <row r="458" spans="10:10">
      <c r="J458"/>
    </row>
    <row r="459" spans="10:10">
      <c r="J459"/>
    </row>
    <row r="460" spans="10:10">
      <c r="J460"/>
    </row>
    <row r="461" spans="10:10">
      <c r="J461"/>
    </row>
    <row r="462" spans="10:10">
      <c r="J462"/>
    </row>
    <row r="463" spans="10:10">
      <c r="J463"/>
    </row>
    <row r="464" spans="10:10">
      <c r="J464"/>
    </row>
    <row r="465" spans="10:10">
      <c r="J465"/>
    </row>
    <row r="466" spans="10:10">
      <c r="J466"/>
    </row>
    <row r="467" spans="10:10">
      <c r="J467"/>
    </row>
    <row r="468" spans="10:10">
      <c r="J468"/>
    </row>
    <row r="469" spans="10:10">
      <c r="J469"/>
    </row>
    <row r="470" spans="10:10">
      <c r="J470"/>
    </row>
    <row r="471" spans="10:10">
      <c r="J471"/>
    </row>
    <row r="472" spans="10:10">
      <c r="J472"/>
    </row>
    <row r="473" spans="10:10">
      <c r="J473"/>
    </row>
    <row r="474" spans="10:10">
      <c r="J474"/>
    </row>
    <row r="475" spans="10:10">
      <c r="J475"/>
    </row>
    <row r="476" spans="10:10">
      <c r="J476"/>
    </row>
    <row r="477" spans="10:10">
      <c r="J477"/>
    </row>
    <row r="478" spans="10:10">
      <c r="J478"/>
    </row>
    <row r="479" spans="10:10">
      <c r="J479"/>
    </row>
    <row r="480" spans="10:10">
      <c r="J480"/>
    </row>
    <row r="481" spans="10:10">
      <c r="J481"/>
    </row>
    <row r="482" spans="10:10">
      <c r="J482"/>
    </row>
    <row r="483" spans="10:10">
      <c r="J483"/>
    </row>
    <row r="484" spans="10:10">
      <c r="J484"/>
    </row>
    <row r="485" spans="10:10">
      <c r="J485"/>
    </row>
    <row r="486" spans="10:10">
      <c r="J486"/>
    </row>
    <row r="487" spans="10:10">
      <c r="J487"/>
    </row>
    <row r="488" spans="10:10">
      <c r="J488"/>
    </row>
    <row r="489" spans="10:10">
      <c r="J489"/>
    </row>
    <row r="490" spans="10:10">
      <c r="J490"/>
    </row>
    <row r="491" spans="10:10">
      <c r="J491"/>
    </row>
    <row r="492" spans="10:10">
      <c r="J492"/>
    </row>
    <row r="493" spans="10:10">
      <c r="J493"/>
    </row>
    <row r="494" spans="10:10">
      <c r="J494"/>
    </row>
    <row r="495" spans="10:10">
      <c r="J495"/>
    </row>
    <row r="496" spans="10:10">
      <c r="J496"/>
    </row>
    <row r="497" spans="10:10">
      <c r="J497"/>
    </row>
    <row r="498" spans="10:10">
      <c r="J498"/>
    </row>
    <row r="499" spans="10:10">
      <c r="J499"/>
    </row>
    <row r="500" spans="10:10">
      <c r="J500"/>
    </row>
    <row r="501" spans="10:10">
      <c r="J501"/>
    </row>
    <row r="502" spans="10:10">
      <c r="J502"/>
    </row>
    <row r="503" spans="10:10">
      <c r="J503"/>
    </row>
    <row r="504" spans="10:10">
      <c r="J504"/>
    </row>
    <row r="505" spans="10:10">
      <c r="J505"/>
    </row>
    <row r="506" spans="10:10">
      <c r="J506"/>
    </row>
    <row r="507" spans="10:10">
      <c r="J507"/>
    </row>
    <row r="508" spans="10:10">
      <c r="J508"/>
    </row>
    <row r="509" spans="10:10">
      <c r="J509"/>
    </row>
    <row r="510" spans="10:10">
      <c r="J510"/>
    </row>
    <row r="511" spans="10:10">
      <c r="J511"/>
    </row>
    <row r="512" spans="10:10">
      <c r="J512"/>
    </row>
    <row r="513" spans="10:10">
      <c r="J513"/>
    </row>
    <row r="514" spans="10:10">
      <c r="J514"/>
    </row>
    <row r="515" spans="10:10">
      <c r="J515"/>
    </row>
    <row r="516" spans="10:10">
      <c r="J516"/>
    </row>
    <row r="517" spans="10:10">
      <c r="J517"/>
    </row>
    <row r="518" spans="10:10">
      <c r="J518"/>
    </row>
    <row r="519" spans="10:10">
      <c r="J519"/>
    </row>
    <row r="520" spans="10:10">
      <c r="J520"/>
    </row>
    <row r="521" spans="10:10">
      <c r="J521"/>
    </row>
    <row r="522" spans="10:10">
      <c r="J522"/>
    </row>
    <row r="523" spans="10:10">
      <c r="J523"/>
    </row>
    <row r="524" spans="10:10">
      <c r="J524"/>
    </row>
    <row r="525" spans="10:10">
      <c r="J525"/>
    </row>
    <row r="526" spans="10:10">
      <c r="J526"/>
    </row>
    <row r="527" spans="10:10">
      <c r="J527"/>
    </row>
    <row r="528" spans="10:10">
      <c r="J528"/>
    </row>
    <row r="529" spans="10:10">
      <c r="J529"/>
    </row>
    <row r="530" spans="10:10">
      <c r="J530"/>
    </row>
    <row r="531" spans="10:10">
      <c r="J531"/>
    </row>
    <row r="532" spans="10:10">
      <c r="J532"/>
    </row>
    <row r="533" spans="10:10">
      <c r="J533"/>
    </row>
    <row r="534" spans="10:10">
      <c r="J534"/>
    </row>
    <row r="535" spans="10:10">
      <c r="J535"/>
    </row>
    <row r="536" spans="10:10">
      <c r="J536"/>
    </row>
    <row r="537" spans="10:10">
      <c r="J537"/>
    </row>
    <row r="538" spans="10:10">
      <c r="J538"/>
    </row>
    <row r="539" spans="10:10">
      <c r="J539"/>
    </row>
    <row r="540" spans="10:10">
      <c r="J540"/>
    </row>
    <row r="541" spans="10:10">
      <c r="J541"/>
    </row>
    <row r="542" spans="10:10">
      <c r="J542"/>
    </row>
    <row r="543" spans="10:10">
      <c r="J543"/>
    </row>
    <row r="544" spans="10:10">
      <c r="J544"/>
    </row>
    <row r="545" spans="10:10">
      <c r="J545"/>
    </row>
    <row r="546" spans="10:10">
      <c r="J546"/>
    </row>
    <row r="547" spans="10:10">
      <c r="J547"/>
    </row>
    <row r="548" spans="10:10">
      <c r="J548"/>
    </row>
    <row r="549" spans="10:10">
      <c r="J549"/>
    </row>
    <row r="550" spans="10:10">
      <c r="J550"/>
    </row>
    <row r="551" spans="10:10">
      <c r="J551"/>
    </row>
    <row r="552" spans="10:10">
      <c r="J552"/>
    </row>
    <row r="553" spans="10:10">
      <c r="J553"/>
    </row>
    <row r="554" spans="10:10">
      <c r="J554"/>
    </row>
    <row r="555" spans="10:10">
      <c r="J555"/>
    </row>
    <row r="556" spans="10:10">
      <c r="J556"/>
    </row>
    <row r="557" spans="10:10">
      <c r="J557"/>
    </row>
    <row r="558" spans="10:10">
      <c r="J558"/>
    </row>
    <row r="559" spans="10:10">
      <c r="J559"/>
    </row>
    <row r="560" spans="10:10">
      <c r="J560"/>
    </row>
    <row r="561" spans="10:10">
      <c r="J561"/>
    </row>
    <row r="562" spans="10:10">
      <c r="J562"/>
    </row>
    <row r="563" spans="10:10">
      <c r="J563"/>
    </row>
    <row r="564" spans="10:10">
      <c r="J564"/>
    </row>
    <row r="565" spans="10:10">
      <c r="J565"/>
    </row>
    <row r="566" spans="10:10">
      <c r="J566"/>
    </row>
    <row r="567" spans="10:10">
      <c r="J567"/>
    </row>
    <row r="568" spans="10:10">
      <c r="J568"/>
    </row>
    <row r="569" spans="10:10">
      <c r="J569"/>
    </row>
    <row r="570" spans="10:10">
      <c r="J570"/>
    </row>
    <row r="571" spans="10:10">
      <c r="J571"/>
    </row>
    <row r="572" spans="10:10">
      <c r="J572"/>
    </row>
    <row r="573" spans="10:10">
      <c r="J573"/>
    </row>
    <row r="574" spans="10:10">
      <c r="J574"/>
    </row>
    <row r="575" spans="10:10">
      <c r="J575"/>
    </row>
    <row r="576" spans="10:10">
      <c r="J576"/>
    </row>
    <row r="577" spans="10:10">
      <c r="J577"/>
    </row>
    <row r="578" spans="10:10">
      <c r="J578"/>
    </row>
    <row r="579" spans="10:10">
      <c r="J579"/>
    </row>
    <row r="580" spans="10:10">
      <c r="J580"/>
    </row>
    <row r="581" spans="10:10">
      <c r="J581"/>
    </row>
    <row r="582" spans="10:10">
      <c r="J582"/>
    </row>
    <row r="583" spans="10:10">
      <c r="J583"/>
    </row>
    <row r="584" spans="10:10">
      <c r="J584"/>
    </row>
    <row r="585" spans="10:10">
      <c r="J585"/>
    </row>
    <row r="586" spans="10:10">
      <c r="J586"/>
    </row>
    <row r="587" spans="10:10">
      <c r="J587"/>
    </row>
    <row r="588" spans="10:10">
      <c r="J588"/>
    </row>
    <row r="589" spans="10:10">
      <c r="J589"/>
    </row>
    <row r="590" spans="10:10">
      <c r="J590"/>
    </row>
    <row r="591" spans="10:10">
      <c r="J591"/>
    </row>
    <row r="592" spans="10:10">
      <c r="J592"/>
    </row>
    <row r="593" spans="10:10">
      <c r="J593"/>
    </row>
    <row r="594" spans="10:10">
      <c r="J594"/>
    </row>
    <row r="595" spans="10:10">
      <c r="J595"/>
    </row>
    <row r="596" spans="10:10">
      <c r="J596"/>
    </row>
    <row r="597" spans="10:10">
      <c r="J597"/>
    </row>
    <row r="598" spans="10:10">
      <c r="J598"/>
    </row>
    <row r="599" spans="10:10">
      <c r="J599"/>
    </row>
    <row r="600" spans="10:10">
      <c r="J600"/>
    </row>
    <row r="601" spans="10:10">
      <c r="J601"/>
    </row>
    <row r="602" spans="10:10">
      <c r="J602"/>
    </row>
    <row r="603" spans="10:10">
      <c r="J603"/>
    </row>
    <row r="604" spans="10:10">
      <c r="J604"/>
    </row>
    <row r="605" spans="10:10">
      <c r="J605"/>
    </row>
    <row r="606" spans="10:10">
      <c r="J606"/>
    </row>
    <row r="607" spans="10:10">
      <c r="J607"/>
    </row>
    <row r="608" spans="10:10">
      <c r="J608"/>
    </row>
    <row r="609" spans="10:10">
      <c r="J609"/>
    </row>
    <row r="610" spans="10:10">
      <c r="J610"/>
    </row>
    <row r="611" spans="10:10">
      <c r="J611"/>
    </row>
    <row r="612" spans="10:10">
      <c r="J612"/>
    </row>
    <row r="613" spans="10:10">
      <c r="J613"/>
    </row>
    <row r="614" spans="10:10">
      <c r="J614"/>
    </row>
    <row r="615" spans="10:10">
      <c r="J615"/>
    </row>
    <row r="616" spans="10:10">
      <c r="J616"/>
    </row>
    <row r="617" spans="10:10">
      <c r="J617"/>
    </row>
    <row r="618" spans="10:10">
      <c r="J618"/>
    </row>
    <row r="619" spans="10:10">
      <c r="J619"/>
    </row>
    <row r="620" spans="10:10">
      <c r="J620"/>
    </row>
    <row r="621" spans="10:10">
      <c r="J621"/>
    </row>
    <row r="622" spans="10:10">
      <c r="J622"/>
    </row>
    <row r="623" spans="10:10">
      <c r="J623"/>
    </row>
    <row r="624" spans="10:10">
      <c r="J624"/>
    </row>
    <row r="625" spans="10:10">
      <c r="J625"/>
    </row>
    <row r="626" spans="10:10">
      <c r="J626"/>
    </row>
    <row r="627" spans="10:10">
      <c r="J627"/>
    </row>
    <row r="628" spans="10:10">
      <c r="J628"/>
    </row>
    <row r="629" spans="10:10">
      <c r="J629"/>
    </row>
    <row r="630" spans="10:10">
      <c r="J630"/>
    </row>
    <row r="631" spans="10:10">
      <c r="J631"/>
    </row>
    <row r="632" spans="10:10">
      <c r="J632"/>
    </row>
    <row r="633" spans="10:10">
      <c r="J633"/>
    </row>
    <row r="634" spans="10:10">
      <c r="J634"/>
    </row>
    <row r="635" spans="10:10">
      <c r="J635"/>
    </row>
    <row r="636" spans="10:10">
      <c r="J636"/>
    </row>
    <row r="637" spans="10:10">
      <c r="J637"/>
    </row>
    <row r="638" spans="10:10">
      <c r="J638"/>
    </row>
    <row r="639" spans="10:10">
      <c r="J639"/>
    </row>
    <row r="640" spans="10:10">
      <c r="J640"/>
    </row>
    <row r="641" spans="10:10">
      <c r="J641"/>
    </row>
    <row r="642" spans="10:10">
      <c r="J642"/>
    </row>
    <row r="643" spans="10:10">
      <c r="J643"/>
    </row>
    <row r="644" spans="10:10">
      <c r="J644"/>
    </row>
    <row r="645" spans="10:10">
      <c r="J645"/>
    </row>
    <row r="646" spans="10:10">
      <c r="J646"/>
    </row>
    <row r="647" spans="10:10">
      <c r="J647"/>
    </row>
    <row r="648" spans="10:10">
      <c r="J648"/>
    </row>
    <row r="649" spans="10:10">
      <c r="J649"/>
    </row>
    <row r="650" spans="10:10">
      <c r="J650"/>
    </row>
    <row r="651" spans="10:10">
      <c r="J651"/>
    </row>
    <row r="652" spans="10:10">
      <c r="J652"/>
    </row>
    <row r="653" spans="10:10">
      <c r="J653"/>
    </row>
    <row r="654" spans="10:10">
      <c r="J654"/>
    </row>
    <row r="655" spans="10:10">
      <c r="J655"/>
    </row>
    <row r="656" spans="10:10">
      <c r="J656"/>
    </row>
    <row r="657" spans="10:10">
      <c r="J657"/>
    </row>
    <row r="658" spans="10:10">
      <c r="J658"/>
    </row>
    <row r="659" spans="10:10">
      <c r="J659"/>
    </row>
    <row r="660" spans="10:10">
      <c r="J660"/>
    </row>
    <row r="661" spans="10:10">
      <c r="J661"/>
    </row>
    <row r="662" spans="10:10">
      <c r="J662"/>
    </row>
    <row r="663" spans="10:10">
      <c r="J663"/>
    </row>
    <row r="664" spans="10:10">
      <c r="J664"/>
    </row>
    <row r="665" spans="10:10">
      <c r="J665"/>
    </row>
    <row r="666" spans="10:10">
      <c r="J666"/>
    </row>
    <row r="667" spans="10:10">
      <c r="J667"/>
    </row>
    <row r="668" spans="10:10">
      <c r="J668"/>
    </row>
    <row r="669" spans="10:10">
      <c r="J669"/>
    </row>
    <row r="670" spans="10:10">
      <c r="J670"/>
    </row>
    <row r="671" spans="10:10">
      <c r="J671"/>
    </row>
    <row r="672" spans="10:10">
      <c r="J672"/>
    </row>
    <row r="673" spans="10:10">
      <c r="J673"/>
    </row>
    <row r="674" spans="10:10">
      <c r="J674"/>
    </row>
    <row r="675" spans="10:10">
      <c r="J675"/>
    </row>
    <row r="676" spans="10:10">
      <c r="J676"/>
    </row>
    <row r="677" spans="10:10">
      <c r="J677"/>
    </row>
    <row r="678" spans="10:10">
      <c r="J678"/>
    </row>
    <row r="679" spans="10:10">
      <c r="J679"/>
    </row>
    <row r="680" spans="10:10">
      <c r="J680"/>
    </row>
    <row r="681" spans="10:10">
      <c r="J681"/>
    </row>
    <row r="682" spans="10:10">
      <c r="J682"/>
    </row>
    <row r="683" spans="10:10">
      <c r="J683"/>
    </row>
    <row r="684" spans="10:10">
      <c r="J684"/>
    </row>
    <row r="685" spans="10:10">
      <c r="J685"/>
    </row>
    <row r="686" spans="10:10">
      <c r="J686"/>
    </row>
    <row r="687" spans="10:10">
      <c r="J687"/>
    </row>
    <row r="688" spans="10:10">
      <c r="J688"/>
    </row>
    <row r="689" spans="10:10">
      <c r="J689"/>
    </row>
    <row r="690" spans="10:10">
      <c r="J690"/>
    </row>
    <row r="691" spans="10:10">
      <c r="J691"/>
    </row>
    <row r="692" spans="10:10">
      <c r="J692"/>
    </row>
    <row r="693" spans="10:10">
      <c r="J693"/>
    </row>
    <row r="694" spans="10:10">
      <c r="J694"/>
    </row>
    <row r="695" spans="10:10">
      <c r="J695"/>
    </row>
    <row r="696" spans="10:10">
      <c r="J696"/>
    </row>
    <row r="697" spans="10:10">
      <c r="J697"/>
    </row>
    <row r="698" spans="10:10">
      <c r="J698"/>
    </row>
    <row r="699" spans="10:10">
      <c r="J699"/>
    </row>
    <row r="700" spans="10:10">
      <c r="J700"/>
    </row>
    <row r="701" spans="10:10">
      <c r="J701"/>
    </row>
    <row r="702" spans="10:10">
      <c r="J702"/>
    </row>
    <row r="703" spans="10:10">
      <c r="J703"/>
    </row>
    <row r="704" spans="10:10">
      <c r="J704"/>
    </row>
    <row r="705" spans="10:10">
      <c r="J705"/>
    </row>
    <row r="706" spans="10:10">
      <c r="J706"/>
    </row>
    <row r="707" spans="10:10">
      <c r="J707"/>
    </row>
    <row r="708" spans="10:10">
      <c r="J708"/>
    </row>
    <row r="709" spans="10:10">
      <c r="J709"/>
    </row>
    <row r="710" spans="10:10">
      <c r="J710"/>
    </row>
    <row r="711" spans="10:10">
      <c r="J711"/>
    </row>
    <row r="712" spans="10:10">
      <c r="J712"/>
    </row>
    <row r="713" spans="10:10">
      <c r="J713"/>
    </row>
    <row r="714" spans="10:10">
      <c r="J714"/>
    </row>
    <row r="715" spans="10:10">
      <c r="J715"/>
    </row>
    <row r="716" spans="10:10">
      <c r="J716"/>
    </row>
    <row r="717" spans="10:10">
      <c r="J717"/>
    </row>
    <row r="718" spans="10:10">
      <c r="J718"/>
    </row>
    <row r="719" spans="10:10">
      <c r="J719"/>
    </row>
    <row r="720" spans="10:10">
      <c r="J720"/>
    </row>
    <row r="721" spans="10:10">
      <c r="J721"/>
    </row>
    <row r="722" spans="10:10">
      <c r="J722"/>
    </row>
    <row r="723" spans="10:10">
      <c r="J723"/>
    </row>
    <row r="724" spans="10:10">
      <c r="J724"/>
    </row>
    <row r="725" spans="10:10">
      <c r="J725"/>
    </row>
    <row r="726" spans="10:10">
      <c r="J726"/>
    </row>
    <row r="727" spans="10:10">
      <c r="J727"/>
    </row>
    <row r="728" spans="10:10">
      <c r="J728"/>
    </row>
    <row r="729" spans="10:10">
      <c r="J729"/>
    </row>
    <row r="730" spans="10:10">
      <c r="J730"/>
    </row>
    <row r="731" spans="10:10">
      <c r="J731"/>
    </row>
    <row r="732" spans="10:10">
      <c r="J732"/>
    </row>
    <row r="733" spans="10:10">
      <c r="J733"/>
    </row>
    <row r="734" spans="10:10">
      <c r="J734"/>
    </row>
    <row r="735" spans="10:10">
      <c r="J735"/>
    </row>
    <row r="736" spans="10:10">
      <c r="J736"/>
    </row>
    <row r="737" spans="10:10">
      <c r="J737"/>
    </row>
    <row r="738" spans="10:10">
      <c r="J738"/>
    </row>
    <row r="739" spans="10:10">
      <c r="J739"/>
    </row>
    <row r="740" spans="10:10">
      <c r="J740"/>
    </row>
    <row r="741" spans="10:10">
      <c r="J741"/>
    </row>
    <row r="742" spans="10:10">
      <c r="J742"/>
    </row>
    <row r="743" spans="10:10">
      <c r="J743"/>
    </row>
    <row r="744" spans="10:10">
      <c r="J744"/>
    </row>
    <row r="745" spans="10:10">
      <c r="J745"/>
    </row>
    <row r="746" spans="10:10">
      <c r="J746"/>
    </row>
    <row r="747" spans="10:10">
      <c r="J747"/>
    </row>
    <row r="748" spans="10:10">
      <c r="J748"/>
    </row>
    <row r="749" spans="10:10">
      <c r="J749"/>
    </row>
    <row r="750" spans="10:10">
      <c r="J750"/>
    </row>
    <row r="751" spans="10:10">
      <c r="J751"/>
    </row>
    <row r="752" spans="10:10">
      <c r="J752"/>
    </row>
    <row r="753" spans="10:10">
      <c r="J753"/>
    </row>
    <row r="754" spans="10:10">
      <c r="J754"/>
    </row>
    <row r="755" spans="10:10">
      <c r="J755"/>
    </row>
    <row r="756" spans="10:10">
      <c r="J756"/>
    </row>
    <row r="757" spans="10:10">
      <c r="J757"/>
    </row>
    <row r="758" spans="10:10">
      <c r="J758"/>
    </row>
    <row r="759" spans="10:10">
      <c r="J759"/>
    </row>
    <row r="760" spans="10:10">
      <c r="J760"/>
    </row>
    <row r="761" spans="10:10">
      <c r="J761"/>
    </row>
    <row r="762" spans="10:10">
      <c r="J762"/>
    </row>
    <row r="763" spans="10:10">
      <c r="J763"/>
    </row>
    <row r="764" spans="10:10">
      <c r="J764"/>
    </row>
    <row r="765" spans="10:10">
      <c r="J765"/>
    </row>
    <row r="766" spans="10:10">
      <c r="J766"/>
    </row>
    <row r="767" spans="10:10">
      <c r="J767"/>
    </row>
    <row r="768" spans="10:10">
      <c r="J768"/>
    </row>
    <row r="769" spans="10:10">
      <c r="J769"/>
    </row>
    <row r="770" spans="10:10">
      <c r="J770"/>
    </row>
    <row r="771" spans="10:10">
      <c r="J771"/>
    </row>
    <row r="772" spans="10:10">
      <c r="J772"/>
    </row>
    <row r="773" spans="10:10">
      <c r="J773"/>
    </row>
    <row r="774" spans="10:10">
      <c r="J774"/>
    </row>
    <row r="775" spans="10:10">
      <c r="J775"/>
    </row>
    <row r="776" spans="10:10">
      <c r="J776"/>
    </row>
    <row r="777" spans="10:10">
      <c r="J777"/>
    </row>
    <row r="778" spans="10:10">
      <c r="J778"/>
    </row>
    <row r="779" spans="10:10">
      <c r="J779"/>
    </row>
    <row r="780" spans="10:10">
      <c r="J780"/>
    </row>
    <row r="781" spans="10:10">
      <c r="J781"/>
    </row>
    <row r="782" spans="10:10">
      <c r="J782"/>
    </row>
    <row r="783" spans="10:10">
      <c r="J783"/>
    </row>
    <row r="784" spans="10:10">
      <c r="J784"/>
    </row>
    <row r="785" spans="10:10">
      <c r="J785"/>
    </row>
    <row r="786" spans="10:10">
      <c r="J786"/>
    </row>
    <row r="787" spans="10:10">
      <c r="J787"/>
    </row>
    <row r="788" spans="10:10">
      <c r="J788"/>
    </row>
    <row r="789" spans="10:10">
      <c r="J789"/>
    </row>
    <row r="790" spans="10:10">
      <c r="J790"/>
    </row>
    <row r="791" spans="10:10">
      <c r="J791"/>
    </row>
    <row r="792" spans="10:10">
      <c r="J792"/>
    </row>
    <row r="793" spans="10:10">
      <c r="J793"/>
    </row>
    <row r="794" spans="10:10">
      <c r="J794"/>
    </row>
    <row r="795" spans="10:10">
      <c r="J795"/>
    </row>
    <row r="796" spans="10:10">
      <c r="J796"/>
    </row>
    <row r="797" spans="10:10">
      <c r="J797"/>
    </row>
    <row r="798" spans="10:10">
      <c r="J798"/>
    </row>
    <row r="799" spans="10:10">
      <c r="J799"/>
    </row>
    <row r="800" spans="10:10">
      <c r="J800"/>
    </row>
    <row r="801" spans="10:10">
      <c r="J801"/>
    </row>
    <row r="802" spans="10:10">
      <c r="J802"/>
    </row>
    <row r="803" spans="10:10">
      <c r="J803"/>
    </row>
    <row r="804" spans="10:10">
      <c r="J804"/>
    </row>
    <row r="805" spans="10:10">
      <c r="J805"/>
    </row>
    <row r="806" spans="10:10">
      <c r="J806"/>
    </row>
    <row r="807" spans="10:10">
      <c r="J807"/>
    </row>
    <row r="808" spans="10:10">
      <c r="J808"/>
    </row>
    <row r="809" spans="10:10">
      <c r="J809"/>
    </row>
    <row r="810" spans="10:10">
      <c r="J810"/>
    </row>
    <row r="811" spans="10:10">
      <c r="J811"/>
    </row>
    <row r="812" spans="10:10">
      <c r="J812"/>
    </row>
    <row r="813" spans="10:10">
      <c r="J813"/>
    </row>
    <row r="814" spans="10:10">
      <c r="J814"/>
    </row>
    <row r="815" spans="10:10">
      <c r="J815"/>
    </row>
    <row r="816" spans="10:10">
      <c r="J816"/>
    </row>
    <row r="817" spans="10:10">
      <c r="J817"/>
    </row>
    <row r="818" spans="10:10">
      <c r="J818"/>
    </row>
    <row r="819" spans="10:10">
      <c r="J819"/>
    </row>
    <row r="820" spans="10:10">
      <c r="J820"/>
    </row>
    <row r="821" spans="10:10">
      <c r="J821"/>
    </row>
    <row r="822" spans="10:10">
      <c r="J822"/>
    </row>
    <row r="823" spans="10:10">
      <c r="J823"/>
    </row>
    <row r="824" spans="10:10">
      <c r="J824"/>
    </row>
    <row r="825" spans="10:10">
      <c r="J825"/>
    </row>
    <row r="826" spans="10:10">
      <c r="J826"/>
    </row>
    <row r="827" spans="10:10">
      <c r="J827"/>
    </row>
    <row r="828" spans="10:10">
      <c r="J828"/>
    </row>
    <row r="829" spans="10:10">
      <c r="J829"/>
    </row>
    <row r="830" spans="10:10">
      <c r="J830"/>
    </row>
    <row r="831" spans="10:10">
      <c r="J831"/>
    </row>
    <row r="832" spans="10:10">
      <c r="J832"/>
    </row>
    <row r="833" spans="10:10">
      <c r="J833"/>
    </row>
    <row r="834" spans="10:10">
      <c r="J834"/>
    </row>
    <row r="835" spans="10:10">
      <c r="J835"/>
    </row>
    <row r="836" spans="10:10">
      <c r="J836"/>
    </row>
    <row r="837" spans="10:10">
      <c r="J837"/>
    </row>
    <row r="838" spans="10:10">
      <c r="J838"/>
    </row>
    <row r="839" spans="10:10">
      <c r="J839"/>
    </row>
    <row r="840" spans="10:10">
      <c r="J840"/>
    </row>
    <row r="841" spans="10:10">
      <c r="J841"/>
    </row>
    <row r="842" spans="10:10">
      <c r="J842"/>
    </row>
    <row r="843" spans="10:10">
      <c r="J843"/>
    </row>
    <row r="844" spans="10:10">
      <c r="J844"/>
    </row>
    <row r="845" spans="10:10">
      <c r="J845"/>
    </row>
    <row r="846" spans="10:10">
      <c r="J846"/>
    </row>
    <row r="847" spans="10:10">
      <c r="J847"/>
    </row>
    <row r="848" spans="10:10">
      <c r="J848"/>
    </row>
    <row r="849" spans="10:10">
      <c r="J849"/>
    </row>
    <row r="850" spans="10:10">
      <c r="J850"/>
    </row>
    <row r="851" spans="10:10">
      <c r="J851"/>
    </row>
    <row r="852" spans="10:10">
      <c r="J852"/>
    </row>
    <row r="853" spans="10:10">
      <c r="J853"/>
    </row>
    <row r="854" spans="10:10">
      <c r="J854"/>
    </row>
    <row r="855" spans="10:10">
      <c r="J855"/>
    </row>
    <row r="856" spans="10:10">
      <c r="J856"/>
    </row>
    <row r="857" spans="10:10">
      <c r="J857"/>
    </row>
    <row r="858" spans="10:10">
      <c r="J858"/>
    </row>
    <row r="859" spans="10:10">
      <c r="J859"/>
    </row>
    <row r="860" spans="10:10">
      <c r="J860"/>
    </row>
    <row r="861" spans="10:10">
      <c r="J861"/>
    </row>
    <row r="862" spans="10:10">
      <c r="J862"/>
    </row>
    <row r="863" spans="10:10">
      <c r="J863"/>
    </row>
    <row r="864" spans="10:10">
      <c r="J864"/>
    </row>
    <row r="865" spans="10:10">
      <c r="J865"/>
    </row>
    <row r="866" spans="10:10">
      <c r="J866"/>
    </row>
    <row r="867" spans="10:10">
      <c r="J867"/>
    </row>
    <row r="868" spans="10:10">
      <c r="J868"/>
    </row>
    <row r="869" spans="10:10">
      <c r="J869"/>
    </row>
    <row r="870" spans="10:10">
      <c r="J870"/>
    </row>
    <row r="871" spans="10:10">
      <c r="J871"/>
    </row>
    <row r="872" spans="10:10">
      <c r="J872"/>
    </row>
    <row r="873" spans="10:10">
      <c r="J873"/>
    </row>
    <row r="874" spans="10:10">
      <c r="J874"/>
    </row>
    <row r="875" spans="10:10">
      <c r="J875"/>
    </row>
    <row r="876" spans="10:10">
      <c r="J876"/>
    </row>
    <row r="877" spans="10:10">
      <c r="J877"/>
    </row>
    <row r="878" spans="10:10">
      <c r="J878"/>
    </row>
    <row r="879" spans="10:10">
      <c r="J879"/>
    </row>
    <row r="880" spans="10:10">
      <c r="J880"/>
    </row>
    <row r="881" spans="10:10">
      <c r="J881"/>
    </row>
    <row r="882" spans="10:10">
      <c r="J882"/>
    </row>
    <row r="883" spans="10:10">
      <c r="J883"/>
    </row>
    <row r="884" spans="10:10">
      <c r="J884"/>
    </row>
    <row r="885" spans="10:10">
      <c r="J885"/>
    </row>
    <row r="886" spans="10:10">
      <c r="J886"/>
    </row>
    <row r="887" spans="10:10">
      <c r="J887"/>
    </row>
    <row r="888" spans="10:10">
      <c r="J888"/>
    </row>
    <row r="889" spans="10:10">
      <c r="J889"/>
    </row>
    <row r="890" spans="10:10">
      <c r="J890"/>
    </row>
    <row r="891" spans="10:10">
      <c r="J891"/>
    </row>
    <row r="892" spans="10:10">
      <c r="J892"/>
    </row>
    <row r="893" spans="10:10">
      <c r="J893"/>
    </row>
    <row r="894" spans="10:10">
      <c r="J894"/>
    </row>
    <row r="895" spans="10:10">
      <c r="J895"/>
    </row>
    <row r="896" spans="10:10">
      <c r="J896"/>
    </row>
    <row r="897" spans="10:10">
      <c r="J897"/>
    </row>
    <row r="898" spans="10:10">
      <c r="J898"/>
    </row>
    <row r="899" spans="10:10">
      <c r="J899"/>
    </row>
    <row r="900" spans="10:10">
      <c r="J900"/>
    </row>
    <row r="901" spans="10:10">
      <c r="J901"/>
    </row>
    <row r="902" spans="10:10">
      <c r="J902"/>
    </row>
    <row r="903" spans="10:10">
      <c r="J903"/>
    </row>
    <row r="904" spans="10:10">
      <c r="J904"/>
    </row>
    <row r="905" spans="10:10">
      <c r="J905"/>
    </row>
    <row r="906" spans="10:10">
      <c r="J906"/>
    </row>
    <row r="907" spans="10:10">
      <c r="J907"/>
    </row>
    <row r="908" spans="10:10">
      <c r="J908"/>
    </row>
    <row r="909" spans="10:10">
      <c r="J909"/>
    </row>
    <row r="910" spans="10:10">
      <c r="J910"/>
    </row>
    <row r="911" spans="10:10">
      <c r="J911"/>
    </row>
    <row r="912" spans="10:10">
      <c r="J912"/>
    </row>
    <row r="913" spans="10:10">
      <c r="J913"/>
    </row>
    <row r="914" spans="10:10">
      <c r="J914"/>
    </row>
    <row r="915" spans="10:10">
      <c r="J915"/>
    </row>
    <row r="916" spans="10:10">
      <c r="J916"/>
    </row>
    <row r="917" spans="10:10">
      <c r="J917"/>
    </row>
    <row r="918" spans="10:10">
      <c r="J918"/>
    </row>
    <row r="919" spans="10:10">
      <c r="J919"/>
    </row>
    <row r="920" spans="10:10">
      <c r="J920"/>
    </row>
    <row r="921" spans="10:10">
      <c r="J921"/>
    </row>
    <row r="922" spans="10:10">
      <c r="J922"/>
    </row>
    <row r="923" spans="10:10">
      <c r="J923"/>
    </row>
    <row r="924" spans="10:10">
      <c r="J924"/>
    </row>
    <row r="925" spans="10:10">
      <c r="J925"/>
    </row>
    <row r="926" spans="10:10">
      <c r="J926"/>
    </row>
    <row r="927" spans="10:10">
      <c r="J927"/>
    </row>
    <row r="928" spans="10:10">
      <c r="J928"/>
    </row>
    <row r="929" spans="10:10">
      <c r="J929"/>
    </row>
    <row r="930" spans="10:10">
      <c r="J930"/>
    </row>
    <row r="931" spans="10:10">
      <c r="J931"/>
    </row>
    <row r="932" spans="10:10">
      <c r="J932"/>
    </row>
    <row r="933" spans="10:10">
      <c r="J933"/>
    </row>
    <row r="934" spans="10:10">
      <c r="J934"/>
    </row>
    <row r="935" spans="10:10">
      <c r="J935"/>
    </row>
    <row r="936" spans="10:10">
      <c r="J936"/>
    </row>
    <row r="937" spans="10:10">
      <c r="J937"/>
    </row>
    <row r="938" spans="10:10">
      <c r="J938"/>
    </row>
    <row r="939" spans="10:10">
      <c r="J939"/>
    </row>
    <row r="940" spans="10:10">
      <c r="J940"/>
    </row>
    <row r="941" spans="10:10">
      <c r="J941"/>
    </row>
    <row r="942" spans="10:10">
      <c r="J942"/>
    </row>
    <row r="943" spans="10:10">
      <c r="J943"/>
    </row>
    <row r="944" spans="10:10">
      <c r="J944"/>
    </row>
    <row r="945" spans="10:10">
      <c r="J945"/>
    </row>
    <row r="946" spans="10:10">
      <c r="J946"/>
    </row>
    <row r="947" spans="10:10">
      <c r="J947"/>
    </row>
    <row r="948" spans="10:10">
      <c r="J948"/>
    </row>
    <row r="949" spans="10:10">
      <c r="J949"/>
    </row>
    <row r="950" spans="10:10">
      <c r="J950"/>
    </row>
    <row r="951" spans="10:10">
      <c r="J951"/>
    </row>
    <row r="952" spans="10:10">
      <c r="J952"/>
    </row>
    <row r="953" spans="10:10">
      <c r="J953"/>
    </row>
    <row r="954" spans="10:10">
      <c r="J954"/>
    </row>
    <row r="955" spans="10:10">
      <c r="J955"/>
    </row>
    <row r="956" spans="10:10">
      <c r="J956"/>
    </row>
    <row r="957" spans="10:10">
      <c r="J957"/>
    </row>
    <row r="958" spans="10:10">
      <c r="J958"/>
    </row>
    <row r="959" spans="10:10">
      <c r="J959"/>
    </row>
    <row r="960" spans="10:10">
      <c r="J960"/>
    </row>
    <row r="961" spans="10:10">
      <c r="J961"/>
    </row>
    <row r="962" spans="10:10">
      <c r="J962"/>
    </row>
    <row r="963" spans="10:10">
      <c r="J963"/>
    </row>
    <row r="964" spans="10:10">
      <c r="J964"/>
    </row>
    <row r="965" spans="10:10">
      <c r="J965"/>
    </row>
    <row r="966" spans="10:10">
      <c r="J966"/>
    </row>
    <row r="967" spans="10:10">
      <c r="J967"/>
    </row>
    <row r="968" spans="10:10">
      <c r="J968"/>
    </row>
    <row r="969" spans="10:10">
      <c r="J969"/>
    </row>
    <row r="970" spans="10:10">
      <c r="J970"/>
    </row>
    <row r="971" spans="10:10">
      <c r="J971"/>
    </row>
    <row r="972" spans="10:10">
      <c r="J972"/>
    </row>
    <row r="973" spans="10:10">
      <c r="J973"/>
    </row>
    <row r="974" spans="10:10">
      <c r="J974"/>
    </row>
    <row r="975" spans="10:10">
      <c r="J975"/>
    </row>
    <row r="976" spans="10:10">
      <c r="J976"/>
    </row>
    <row r="977" spans="10:10">
      <c r="J977"/>
    </row>
    <row r="978" spans="10:10">
      <c r="J978"/>
    </row>
    <row r="979" spans="10:10">
      <c r="J979"/>
    </row>
    <row r="980" spans="10:10">
      <c r="J980"/>
    </row>
    <row r="981" spans="10:10">
      <c r="J981"/>
    </row>
    <row r="982" spans="10:10">
      <c r="J982"/>
    </row>
    <row r="983" spans="10:10">
      <c r="J983"/>
    </row>
    <row r="984" spans="10:10">
      <c r="J984"/>
    </row>
    <row r="985" spans="10:10">
      <c r="J985"/>
    </row>
    <row r="986" spans="10:10">
      <c r="J986"/>
    </row>
    <row r="987" spans="10:10">
      <c r="J987"/>
    </row>
    <row r="988" spans="10:10">
      <c r="J988"/>
    </row>
    <row r="989" spans="10:10">
      <c r="J989"/>
    </row>
    <row r="990" spans="10:10">
      <c r="J990"/>
    </row>
    <row r="991" spans="10:10">
      <c r="J991"/>
    </row>
    <row r="992" spans="10:10">
      <c r="J992"/>
    </row>
    <row r="993" spans="10:10">
      <c r="J993"/>
    </row>
    <row r="994" spans="10:10">
      <c r="J994"/>
    </row>
    <row r="995" spans="10:10">
      <c r="J995"/>
    </row>
    <row r="996" spans="10:10">
      <c r="J996"/>
    </row>
    <row r="997" spans="10:10">
      <c r="J997"/>
    </row>
    <row r="998" spans="10:10">
      <c r="J998"/>
    </row>
    <row r="999" spans="10:10">
      <c r="J999"/>
    </row>
    <row r="1000" spans="10:10">
      <c r="J1000"/>
    </row>
    <row r="1001" spans="10:10">
      <c r="J1001"/>
    </row>
    <row r="1002" spans="10:10">
      <c r="J1002"/>
    </row>
    <row r="1003" spans="10:10">
      <c r="J1003"/>
    </row>
    <row r="1004" spans="10:10">
      <c r="J1004"/>
    </row>
    <row r="1005" spans="10:10">
      <c r="J1005"/>
    </row>
    <row r="1006" spans="10:10">
      <c r="J1006"/>
    </row>
    <row r="1007" spans="10:10">
      <c r="J1007"/>
    </row>
    <row r="1008" spans="10:10">
      <c r="J1008"/>
    </row>
    <row r="1009" spans="10:10">
      <c r="J1009"/>
    </row>
    <row r="1010" spans="10:10">
      <c r="J1010"/>
    </row>
    <row r="1011" spans="10:10">
      <c r="J1011"/>
    </row>
    <row r="1012" spans="10:10">
      <c r="J1012"/>
    </row>
    <row r="1013" spans="10:10">
      <c r="J1013"/>
    </row>
    <row r="1014" spans="10:10">
      <c r="J1014"/>
    </row>
    <row r="1015" spans="10:10">
      <c r="J1015"/>
    </row>
    <row r="1016" spans="10:10">
      <c r="J1016"/>
    </row>
    <row r="1017" spans="10:10">
      <c r="J1017"/>
    </row>
    <row r="1018" spans="10:10">
      <c r="J1018"/>
    </row>
    <row r="1019" spans="10:10">
      <c r="J1019"/>
    </row>
    <row r="1020" spans="10:10">
      <c r="J1020"/>
    </row>
    <row r="1021" spans="10:10">
      <c r="J1021"/>
    </row>
    <row r="1022" spans="10:10">
      <c r="J1022"/>
    </row>
    <row r="1023" spans="10:10">
      <c r="J1023"/>
    </row>
    <row r="1024" spans="10:10">
      <c r="J1024"/>
    </row>
    <row r="1025" spans="10:10">
      <c r="J1025"/>
    </row>
    <row r="1026" spans="10:10">
      <c r="J1026"/>
    </row>
    <row r="1027" spans="10:10">
      <c r="J1027"/>
    </row>
    <row r="1028" spans="10:10">
      <c r="J1028"/>
    </row>
    <row r="1029" spans="10:10">
      <c r="J1029"/>
    </row>
    <row r="1030" spans="10:10">
      <c r="J1030"/>
    </row>
    <row r="1031" spans="10:10">
      <c r="J1031"/>
    </row>
    <row r="1032" spans="10:10">
      <c r="J1032"/>
    </row>
    <row r="1033" spans="10:10">
      <c r="J1033"/>
    </row>
    <row r="1034" spans="10:10">
      <c r="J1034"/>
    </row>
    <row r="1035" spans="10:10">
      <c r="J1035"/>
    </row>
    <row r="1036" spans="10:10">
      <c r="J1036"/>
    </row>
    <row r="1037" spans="10:10">
      <c r="J1037"/>
    </row>
    <row r="1038" spans="10:10">
      <c r="J1038"/>
    </row>
    <row r="1039" spans="10:10">
      <c r="J1039"/>
    </row>
    <row r="1040" spans="10:10">
      <c r="J1040"/>
    </row>
    <row r="1041" spans="10:10">
      <c r="J1041"/>
    </row>
    <row r="1042" spans="10:10">
      <c r="J1042"/>
    </row>
    <row r="1043" spans="10:10">
      <c r="J1043"/>
    </row>
    <row r="1044" spans="10:10">
      <c r="J1044"/>
    </row>
    <row r="1045" spans="10:10">
      <c r="J1045"/>
    </row>
    <row r="1046" spans="10:10">
      <c r="J1046"/>
    </row>
    <row r="1047" spans="10:10">
      <c r="J1047"/>
    </row>
    <row r="1048" spans="10:10">
      <c r="J1048"/>
    </row>
    <row r="1049" spans="10:10">
      <c r="J1049"/>
    </row>
    <row r="1050" spans="10:10">
      <c r="J1050"/>
    </row>
    <row r="1051" spans="10:10">
      <c r="J1051"/>
    </row>
    <row r="1052" spans="10:10">
      <c r="J1052"/>
    </row>
    <row r="1053" spans="10:10">
      <c r="J1053"/>
    </row>
    <row r="1054" spans="10:10">
      <c r="J1054"/>
    </row>
    <row r="1055" spans="10:10">
      <c r="J1055"/>
    </row>
    <row r="1056" spans="10:10">
      <c r="J1056"/>
    </row>
    <row r="1057" spans="10:10">
      <c r="J1057"/>
    </row>
    <row r="1058" spans="10:10">
      <c r="J1058"/>
    </row>
    <row r="1059" spans="10:10">
      <c r="J1059"/>
    </row>
    <row r="1060" spans="10:10">
      <c r="J1060"/>
    </row>
    <row r="1061" spans="10:10">
      <c r="J1061"/>
    </row>
    <row r="1062" spans="10:10">
      <c r="J1062"/>
    </row>
    <row r="1063" spans="10:10">
      <c r="J1063"/>
    </row>
    <row r="1064" spans="10:10">
      <c r="J1064"/>
    </row>
    <row r="1065" spans="10:10">
      <c r="J1065"/>
    </row>
    <row r="1066" spans="10:10">
      <c r="J1066"/>
    </row>
    <row r="1067" spans="10:10">
      <c r="J1067"/>
    </row>
    <row r="1068" spans="10:10">
      <c r="J1068"/>
    </row>
    <row r="1069" spans="10:10">
      <c r="J1069"/>
    </row>
    <row r="1070" spans="10:10">
      <c r="J1070"/>
    </row>
    <row r="1071" spans="10:10">
      <c r="J1071"/>
    </row>
    <row r="1072" spans="10:10">
      <c r="J1072"/>
    </row>
    <row r="1073" spans="10:10">
      <c r="J1073"/>
    </row>
    <row r="1074" spans="10:10">
      <c r="J1074"/>
    </row>
    <row r="1075" spans="10:10">
      <c r="J1075"/>
    </row>
    <row r="1076" spans="10:10">
      <c r="J1076"/>
    </row>
    <row r="1077" spans="10:10">
      <c r="J1077"/>
    </row>
    <row r="1078" spans="10:10">
      <c r="J1078"/>
    </row>
    <row r="1079" spans="10:10">
      <c r="J1079"/>
    </row>
    <row r="1080" spans="10:10">
      <c r="J1080"/>
    </row>
    <row r="1081" spans="10:10">
      <c r="J1081"/>
    </row>
    <row r="1082" spans="10:10">
      <c r="J1082"/>
    </row>
    <row r="1083" spans="10:10">
      <c r="J1083"/>
    </row>
    <row r="1084" spans="10:10">
      <c r="J1084"/>
    </row>
    <row r="1085" spans="10:10">
      <c r="J1085"/>
    </row>
    <row r="1086" spans="10:10">
      <c r="J1086"/>
    </row>
    <row r="1087" spans="10:10">
      <c r="J1087"/>
    </row>
    <row r="1088" spans="10:10">
      <c r="J1088"/>
    </row>
    <row r="1089" spans="10:10">
      <c r="J1089"/>
    </row>
    <row r="1090" spans="10:10">
      <c r="J1090"/>
    </row>
    <row r="1091" spans="10:10">
      <c r="J1091"/>
    </row>
    <row r="1092" spans="10:10">
      <c r="J1092"/>
    </row>
    <row r="1093" spans="10:10">
      <c r="J1093"/>
    </row>
    <row r="1094" spans="10:10">
      <c r="J1094"/>
    </row>
    <row r="1095" spans="10:10">
      <c r="J1095"/>
    </row>
    <row r="1096" spans="10:10">
      <c r="J1096"/>
    </row>
    <row r="1097" spans="10:10">
      <c r="J1097"/>
    </row>
    <row r="1098" spans="10:10">
      <c r="J1098"/>
    </row>
    <row r="1099" spans="10:10">
      <c r="J1099"/>
    </row>
    <row r="1100" spans="10:10">
      <c r="J1100"/>
    </row>
    <row r="1101" spans="10:10">
      <c r="J1101"/>
    </row>
    <row r="1102" spans="10:10">
      <c r="J1102"/>
    </row>
    <row r="1103" spans="10:10">
      <c r="J1103"/>
    </row>
    <row r="1104" spans="10:10">
      <c r="J1104"/>
    </row>
    <row r="1105" spans="10:10">
      <c r="J1105"/>
    </row>
    <row r="1106" spans="10:10">
      <c r="J1106"/>
    </row>
    <row r="1107" spans="10:10">
      <c r="J1107"/>
    </row>
    <row r="1108" spans="10:10">
      <c r="J1108"/>
    </row>
    <row r="1109" spans="10:10">
      <c r="J1109"/>
    </row>
    <row r="1110" spans="10:10">
      <c r="J1110"/>
    </row>
    <row r="1111" spans="10:10">
      <c r="J1111"/>
    </row>
    <row r="1112" spans="10:10">
      <c r="J1112"/>
    </row>
    <row r="1113" spans="10:10">
      <c r="J1113"/>
    </row>
    <row r="1114" spans="10:10">
      <c r="J1114"/>
    </row>
    <row r="1115" spans="10:10">
      <c r="J1115"/>
    </row>
    <row r="1116" spans="10:10">
      <c r="J1116"/>
    </row>
    <row r="1117" spans="10:10">
      <c r="J1117"/>
    </row>
    <row r="1118" spans="10:10">
      <c r="J1118"/>
    </row>
    <row r="1119" spans="10:10">
      <c r="J1119"/>
    </row>
    <row r="1120" spans="10:10">
      <c r="J1120"/>
    </row>
    <row r="1121" spans="10:10">
      <c r="J1121"/>
    </row>
    <row r="1122" spans="10:10">
      <c r="J1122"/>
    </row>
    <row r="1123" spans="10:10">
      <c r="J1123"/>
    </row>
    <row r="1124" spans="10:10">
      <c r="J1124"/>
    </row>
    <row r="1125" spans="10:10">
      <c r="J1125"/>
    </row>
    <row r="1126" spans="10:10">
      <c r="J1126"/>
    </row>
    <row r="1127" spans="10:10">
      <c r="J1127"/>
    </row>
    <row r="1128" spans="10:10">
      <c r="J1128"/>
    </row>
    <row r="1129" spans="10:10">
      <c r="J1129"/>
    </row>
    <row r="1130" spans="10:10">
      <c r="J1130"/>
    </row>
    <row r="1131" spans="10:10">
      <c r="J1131"/>
    </row>
    <row r="1132" spans="10:10">
      <c r="J1132"/>
    </row>
    <row r="1133" spans="10:10">
      <c r="J1133"/>
    </row>
    <row r="1134" spans="10:10">
      <c r="J1134"/>
    </row>
    <row r="1135" spans="10:10">
      <c r="J1135"/>
    </row>
    <row r="1136" spans="10:10">
      <c r="J1136"/>
    </row>
    <row r="1137" spans="10:10">
      <c r="J1137"/>
    </row>
    <row r="1138" spans="10:10">
      <c r="J1138"/>
    </row>
    <row r="1139" spans="10:10">
      <c r="J1139"/>
    </row>
    <row r="1140" spans="10:10">
      <c r="J1140"/>
    </row>
    <row r="1141" spans="10:10">
      <c r="J1141"/>
    </row>
    <row r="1142" spans="10:10">
      <c r="J1142"/>
    </row>
    <row r="1143" spans="10:10">
      <c r="J1143"/>
    </row>
    <row r="1144" spans="10:10">
      <c r="J1144"/>
    </row>
    <row r="1145" spans="10:10">
      <c r="J1145"/>
    </row>
    <row r="1146" spans="10:10">
      <c r="J1146"/>
    </row>
    <row r="1147" spans="10:10">
      <c r="J1147"/>
    </row>
    <row r="1148" spans="10:10">
      <c r="J1148"/>
    </row>
    <row r="1149" spans="10:10">
      <c r="J1149"/>
    </row>
    <row r="1150" spans="10:10">
      <c r="J1150"/>
    </row>
    <row r="1151" spans="10:10">
      <c r="J1151"/>
    </row>
    <row r="1152" spans="10:10">
      <c r="J1152"/>
    </row>
    <row r="1153" spans="10:10">
      <c r="J1153"/>
    </row>
    <row r="1154" spans="10:10">
      <c r="J1154"/>
    </row>
    <row r="1155" spans="10:10">
      <c r="J1155"/>
    </row>
    <row r="1156" spans="10:10">
      <c r="J1156"/>
    </row>
    <row r="1157" spans="10:10">
      <c r="J1157"/>
    </row>
    <row r="1158" spans="10:10">
      <c r="J1158"/>
    </row>
    <row r="1159" spans="10:10">
      <c r="J1159"/>
    </row>
    <row r="1160" spans="10:10">
      <c r="J1160"/>
    </row>
    <row r="1161" spans="10:10">
      <c r="J1161"/>
    </row>
    <row r="1162" spans="10:10">
      <c r="J1162"/>
    </row>
    <row r="1163" spans="10:10">
      <c r="J1163"/>
    </row>
    <row r="1164" spans="10:10">
      <c r="J1164"/>
    </row>
    <row r="1165" spans="10:10">
      <c r="J1165"/>
    </row>
    <row r="1166" spans="10:10">
      <c r="J1166"/>
    </row>
    <row r="1167" spans="10:10">
      <c r="J1167"/>
    </row>
    <row r="1168" spans="10:10">
      <c r="J1168"/>
    </row>
    <row r="1169" spans="10:10">
      <c r="J1169"/>
    </row>
    <row r="1170" spans="10:10">
      <c r="J1170"/>
    </row>
    <row r="1171" spans="10:10">
      <c r="J1171"/>
    </row>
    <row r="1172" spans="10:10">
      <c r="J1172"/>
    </row>
    <row r="1173" spans="10:10">
      <c r="J1173"/>
    </row>
    <row r="1174" spans="10:10">
      <c r="J1174"/>
    </row>
    <row r="1175" spans="10:10">
      <c r="J1175"/>
    </row>
    <row r="1176" spans="10:10">
      <c r="J1176"/>
    </row>
    <row r="1177" spans="10:10">
      <c r="J1177"/>
    </row>
    <row r="1178" spans="10:10">
      <c r="J1178"/>
    </row>
    <row r="1179" spans="10:10">
      <c r="J1179"/>
    </row>
    <row r="1180" spans="10:10">
      <c r="J1180"/>
    </row>
    <row r="1181" spans="10:10">
      <c r="J1181"/>
    </row>
    <row r="1182" spans="10:10">
      <c r="J1182"/>
    </row>
    <row r="1183" spans="10:10">
      <c r="J1183"/>
    </row>
    <row r="1184" spans="10:10">
      <c r="J1184"/>
    </row>
    <row r="1185" spans="10:10">
      <c r="J1185"/>
    </row>
    <row r="1186" spans="10:10">
      <c r="J1186"/>
    </row>
    <row r="1187" spans="10:10">
      <c r="J1187"/>
    </row>
    <row r="1188" spans="10:10">
      <c r="J1188"/>
    </row>
    <row r="1189" spans="10:10">
      <c r="J1189"/>
    </row>
    <row r="1190" spans="10:10">
      <c r="J1190"/>
    </row>
    <row r="1191" spans="10:10">
      <c r="J1191"/>
    </row>
    <row r="1192" spans="10:10">
      <c r="J1192"/>
    </row>
    <row r="1193" spans="10:10">
      <c r="J1193"/>
    </row>
    <row r="1194" spans="10:10">
      <c r="J1194"/>
    </row>
    <row r="1195" spans="10:10">
      <c r="J1195"/>
    </row>
    <row r="1196" spans="10:10">
      <c r="J1196"/>
    </row>
    <row r="1197" spans="10:10">
      <c r="J1197"/>
    </row>
    <row r="1198" spans="10:10">
      <c r="J1198"/>
    </row>
    <row r="1199" spans="10:10">
      <c r="J1199"/>
    </row>
    <row r="1200" spans="10:10">
      <c r="J1200"/>
    </row>
    <row r="1201" spans="10:10">
      <c r="J1201"/>
    </row>
    <row r="1202" spans="10:10">
      <c r="J1202"/>
    </row>
    <row r="1203" spans="10:10">
      <c r="J1203"/>
    </row>
    <row r="1204" spans="10:10">
      <c r="J1204"/>
    </row>
    <row r="1205" spans="10:10">
      <c r="J1205"/>
    </row>
    <row r="1206" spans="10:10">
      <c r="J1206"/>
    </row>
    <row r="1207" spans="10:10">
      <c r="J1207"/>
    </row>
    <row r="1208" spans="10:10">
      <c r="J1208"/>
    </row>
    <row r="1209" spans="10:10">
      <c r="J1209"/>
    </row>
    <row r="1210" spans="10:10">
      <c r="J1210"/>
    </row>
    <row r="1211" spans="10:10">
      <c r="J1211"/>
    </row>
    <row r="1212" spans="10:10">
      <c r="J1212"/>
    </row>
    <row r="1213" spans="10:10">
      <c r="J1213"/>
    </row>
    <row r="1214" spans="10:10">
      <c r="J1214"/>
    </row>
    <row r="1215" spans="10:10">
      <c r="J1215"/>
    </row>
    <row r="1216" spans="10:10">
      <c r="J1216"/>
    </row>
    <row r="1217" spans="10:10">
      <c r="J1217"/>
    </row>
    <row r="1218" spans="10:10">
      <c r="J1218"/>
    </row>
    <row r="1219" spans="10:10">
      <c r="J1219"/>
    </row>
    <row r="1220" spans="10:10">
      <c r="J1220"/>
    </row>
    <row r="1221" spans="10:10">
      <c r="J1221"/>
    </row>
    <row r="1222" spans="10:10">
      <c r="J1222"/>
    </row>
    <row r="1223" spans="10:10">
      <c r="J1223"/>
    </row>
    <row r="1224" spans="10:10">
      <c r="J1224"/>
    </row>
    <row r="1225" spans="10:10">
      <c r="J1225"/>
    </row>
    <row r="1226" spans="10:10">
      <c r="J1226"/>
    </row>
    <row r="1227" spans="10:10">
      <c r="J1227"/>
    </row>
    <row r="1228" spans="10:10">
      <c r="J1228"/>
    </row>
    <row r="1229" spans="10:10">
      <c r="J1229"/>
    </row>
    <row r="1230" spans="10:10">
      <c r="J1230"/>
    </row>
    <row r="1231" spans="10:10">
      <c r="J1231"/>
    </row>
    <row r="1232" spans="10:10">
      <c r="J1232"/>
    </row>
    <row r="1233" spans="10:10">
      <c r="J1233"/>
    </row>
    <row r="1234" spans="10:10">
      <c r="J1234"/>
    </row>
    <row r="1235" spans="10:10">
      <c r="J1235"/>
    </row>
    <row r="1236" spans="10:10">
      <c r="J1236"/>
    </row>
    <row r="1237" spans="10:10">
      <c r="J1237"/>
    </row>
    <row r="1238" spans="10:10">
      <c r="J1238"/>
    </row>
    <row r="1239" spans="10:10">
      <c r="J1239"/>
    </row>
    <row r="1240" spans="10:10">
      <c r="J1240"/>
    </row>
    <row r="1241" spans="10:10">
      <c r="J1241"/>
    </row>
    <row r="1242" spans="10:10">
      <c r="J1242"/>
    </row>
    <row r="1243" spans="10:10">
      <c r="J1243"/>
    </row>
    <row r="1244" spans="10:10">
      <c r="J1244"/>
    </row>
    <row r="1245" spans="10:10">
      <c r="J1245"/>
    </row>
    <row r="1246" spans="10:10">
      <c r="J1246"/>
    </row>
    <row r="1247" spans="10:10">
      <c r="J1247"/>
    </row>
    <row r="1248" spans="10:10">
      <c r="J1248"/>
    </row>
    <row r="1249" spans="10:10">
      <c r="J1249"/>
    </row>
    <row r="1250" spans="10:10">
      <c r="J1250"/>
    </row>
    <row r="1251" spans="10:10">
      <c r="J1251"/>
    </row>
    <row r="1252" spans="10:10">
      <c r="J1252"/>
    </row>
    <row r="1253" spans="10:10">
      <c r="J1253"/>
    </row>
    <row r="1254" spans="10:10">
      <c r="J1254"/>
    </row>
    <row r="1255" spans="10:10">
      <c r="J1255"/>
    </row>
    <row r="1256" spans="10:10">
      <c r="J1256"/>
    </row>
    <row r="1257" spans="10:10">
      <c r="J1257"/>
    </row>
    <row r="1258" spans="10:10">
      <c r="J1258"/>
    </row>
    <row r="1259" spans="10:10">
      <c r="J1259"/>
    </row>
    <row r="1260" spans="10:10">
      <c r="J1260"/>
    </row>
    <row r="1261" spans="10:10">
      <c r="J1261"/>
    </row>
    <row r="1262" spans="10:10">
      <c r="J1262"/>
    </row>
    <row r="1263" spans="10:10">
      <c r="J1263"/>
    </row>
    <row r="1264" spans="10:10">
      <c r="J1264"/>
    </row>
    <row r="1265" spans="10:10">
      <c r="J1265"/>
    </row>
    <row r="1266" spans="10:10">
      <c r="J1266"/>
    </row>
    <row r="1267" spans="10:10">
      <c r="J1267"/>
    </row>
    <row r="1268" spans="10:10">
      <c r="J1268"/>
    </row>
    <row r="1269" spans="10:10">
      <c r="J1269"/>
    </row>
    <row r="1270" spans="10:10">
      <c r="J1270"/>
    </row>
    <row r="1271" spans="10:10">
      <c r="J1271"/>
    </row>
    <row r="1272" spans="10:10">
      <c r="J1272"/>
    </row>
    <row r="1273" spans="10:10">
      <c r="J1273"/>
    </row>
    <row r="1274" spans="10:10">
      <c r="J1274"/>
    </row>
    <row r="1275" spans="10:10">
      <c r="J1275"/>
    </row>
    <row r="1276" spans="10:10">
      <c r="J1276"/>
    </row>
    <row r="1277" spans="10:10">
      <c r="J1277"/>
    </row>
    <row r="1278" spans="10:10">
      <c r="J1278"/>
    </row>
    <row r="1279" spans="10:10">
      <c r="J1279"/>
    </row>
    <row r="1280" spans="10:10">
      <c r="J1280"/>
    </row>
    <row r="1281" spans="10:10">
      <c r="J1281"/>
    </row>
    <row r="1282" spans="10:10">
      <c r="J1282"/>
    </row>
    <row r="1283" spans="10:10">
      <c r="J1283"/>
    </row>
    <row r="1284" spans="10:10">
      <c r="J1284"/>
    </row>
    <row r="1285" spans="10:10">
      <c r="J1285"/>
    </row>
    <row r="1286" spans="10:10">
      <c r="J1286"/>
    </row>
    <row r="1287" spans="10:10">
      <c r="J1287"/>
    </row>
    <row r="1288" spans="10:10">
      <c r="J1288"/>
    </row>
    <row r="1289" spans="10:10">
      <c r="J1289"/>
    </row>
    <row r="1290" spans="10:10">
      <c r="J1290"/>
    </row>
    <row r="1291" spans="10:10">
      <c r="J1291"/>
    </row>
    <row r="1292" spans="10:10">
      <c r="J1292"/>
    </row>
    <row r="1293" spans="10:10">
      <c r="J1293"/>
    </row>
    <row r="1294" spans="10:10">
      <c r="J1294"/>
    </row>
    <row r="1295" spans="10:10">
      <c r="J1295"/>
    </row>
    <row r="1296" spans="10:10">
      <c r="J1296"/>
    </row>
    <row r="1297" spans="10:10">
      <c r="J1297"/>
    </row>
    <row r="1298" spans="10:10">
      <c r="J1298"/>
    </row>
    <row r="1299" spans="10:10">
      <c r="J1299"/>
    </row>
    <row r="1300" spans="10:10">
      <c r="J1300"/>
    </row>
    <row r="1301" spans="10:10">
      <c r="J1301"/>
    </row>
    <row r="1302" spans="10:10">
      <c r="J1302"/>
    </row>
    <row r="1303" spans="10:10">
      <c r="J1303"/>
    </row>
    <row r="1304" spans="10:10">
      <c r="J1304"/>
    </row>
    <row r="1305" spans="10:10">
      <c r="J1305"/>
    </row>
    <row r="1306" spans="10:10">
      <c r="J1306"/>
    </row>
    <row r="1307" spans="10:10">
      <c r="J1307"/>
    </row>
    <row r="1308" spans="10:10">
      <c r="J1308"/>
    </row>
    <row r="1309" spans="10:10">
      <c r="J1309"/>
    </row>
    <row r="1310" spans="10:10">
      <c r="J1310"/>
    </row>
    <row r="1311" spans="10:10">
      <c r="J1311"/>
    </row>
    <row r="1312" spans="10:10">
      <c r="J1312"/>
    </row>
    <row r="1313" spans="10:10">
      <c r="J1313"/>
    </row>
    <row r="1314" spans="10:10">
      <c r="J1314"/>
    </row>
    <row r="1315" spans="10:10">
      <c r="J1315"/>
    </row>
    <row r="1316" spans="10:10">
      <c r="J1316"/>
    </row>
    <row r="1317" spans="10:10">
      <c r="J1317"/>
    </row>
    <row r="1318" spans="10:10">
      <c r="J1318"/>
    </row>
    <row r="1319" spans="10:10">
      <c r="J1319"/>
    </row>
    <row r="1320" spans="10:10">
      <c r="J1320"/>
    </row>
    <row r="1321" spans="10:10">
      <c r="J1321"/>
    </row>
    <row r="1322" spans="10:10">
      <c r="J1322"/>
    </row>
    <row r="1323" spans="10:10">
      <c r="J1323"/>
    </row>
    <row r="1324" spans="10:10">
      <c r="J1324"/>
    </row>
    <row r="1325" spans="10:10">
      <c r="J1325"/>
    </row>
    <row r="1326" spans="10:10">
      <c r="J1326"/>
    </row>
    <row r="1327" spans="10:10">
      <c r="J1327"/>
    </row>
    <row r="1328" spans="10:10">
      <c r="J1328"/>
    </row>
    <row r="1329" spans="10:10">
      <c r="J1329"/>
    </row>
    <row r="1330" spans="10:10">
      <c r="J1330"/>
    </row>
    <row r="1331" spans="10:10">
      <c r="J1331"/>
    </row>
    <row r="1332" spans="10:10">
      <c r="J1332"/>
    </row>
    <row r="1333" spans="10:10">
      <c r="J1333"/>
    </row>
    <row r="1334" spans="10:10">
      <c r="J1334"/>
    </row>
    <row r="1335" spans="10:10">
      <c r="J1335"/>
    </row>
    <row r="1336" spans="10:10">
      <c r="J1336"/>
    </row>
    <row r="1337" spans="10:10">
      <c r="J1337"/>
    </row>
    <row r="1338" spans="10:10">
      <c r="J1338"/>
    </row>
    <row r="1339" spans="10:10">
      <c r="J1339"/>
    </row>
    <row r="1340" spans="10:10">
      <c r="J1340"/>
    </row>
    <row r="1341" spans="10:10">
      <c r="J1341"/>
    </row>
    <row r="1342" spans="10:10">
      <c r="J1342"/>
    </row>
    <row r="1343" spans="10:10">
      <c r="J1343"/>
    </row>
    <row r="1344" spans="10:10">
      <c r="J1344"/>
    </row>
    <row r="1345" spans="10:10">
      <c r="J1345"/>
    </row>
    <row r="1346" spans="10:10">
      <c r="J1346"/>
    </row>
    <row r="1347" spans="10:10">
      <c r="J1347"/>
    </row>
    <row r="1348" spans="10:10">
      <c r="J1348"/>
    </row>
    <row r="1349" spans="10:10">
      <c r="J1349"/>
    </row>
    <row r="1350" spans="10:10">
      <c r="J1350"/>
    </row>
    <row r="1351" spans="10:10">
      <c r="J1351"/>
    </row>
    <row r="1352" spans="10:10">
      <c r="J1352"/>
    </row>
    <row r="1353" spans="10:10">
      <c r="J1353"/>
    </row>
    <row r="1354" spans="10:10">
      <c r="J1354"/>
    </row>
    <row r="1355" spans="10:10">
      <c r="J1355"/>
    </row>
    <row r="1356" spans="10:10">
      <c r="J1356"/>
    </row>
    <row r="1357" spans="10:10">
      <c r="J1357"/>
    </row>
    <row r="1358" spans="10:10">
      <c r="J1358"/>
    </row>
    <row r="1359" spans="10:10">
      <c r="J1359"/>
    </row>
    <row r="1360" spans="10:10">
      <c r="J1360"/>
    </row>
    <row r="1361" spans="10:10">
      <c r="J1361"/>
    </row>
    <row r="1362" spans="10:10">
      <c r="J1362"/>
    </row>
    <row r="1363" spans="10:10">
      <c r="J1363"/>
    </row>
    <row r="1364" spans="10:10">
      <c r="J1364"/>
    </row>
    <row r="1365" spans="10:10">
      <c r="J1365"/>
    </row>
    <row r="1366" spans="10:10">
      <c r="J1366"/>
    </row>
    <row r="1367" spans="10:10">
      <c r="J1367"/>
    </row>
    <row r="1368" spans="10:10">
      <c r="J1368"/>
    </row>
    <row r="1369" spans="10:10">
      <c r="J1369"/>
    </row>
    <row r="1370" spans="10:10">
      <c r="J1370"/>
    </row>
    <row r="1371" spans="10:10">
      <c r="J1371"/>
    </row>
    <row r="1372" spans="10:10">
      <c r="J1372"/>
    </row>
    <row r="1373" spans="10:10">
      <c r="J1373"/>
    </row>
    <row r="1374" spans="10:10">
      <c r="J1374"/>
    </row>
    <row r="1375" spans="10:10">
      <c r="J1375"/>
    </row>
    <row r="1376" spans="10:10">
      <c r="J1376"/>
    </row>
    <row r="1377" spans="10:10">
      <c r="J1377"/>
    </row>
    <row r="1378" spans="10:10">
      <c r="J1378"/>
    </row>
    <row r="1379" spans="10:10">
      <c r="J1379"/>
    </row>
    <row r="1380" spans="10:10">
      <c r="J1380"/>
    </row>
    <row r="1381" spans="10:10">
      <c r="J1381"/>
    </row>
    <row r="1382" spans="10:10">
      <c r="J1382"/>
    </row>
    <row r="1383" spans="10:10">
      <c r="J1383"/>
    </row>
    <row r="1384" spans="10:10">
      <c r="J1384"/>
    </row>
    <row r="1385" spans="10:10">
      <c r="J1385"/>
    </row>
    <row r="1386" spans="10:10">
      <c r="J1386"/>
    </row>
    <row r="1387" spans="10:10">
      <c r="J1387"/>
    </row>
    <row r="1388" spans="10:10">
      <c r="J1388"/>
    </row>
    <row r="1389" spans="10:10">
      <c r="J1389"/>
    </row>
    <row r="1390" spans="10:10">
      <c r="J1390"/>
    </row>
    <row r="1391" spans="10:10">
      <c r="J1391"/>
    </row>
    <row r="1392" spans="10:10">
      <c r="J1392"/>
    </row>
    <row r="1393" spans="10:10">
      <c r="J1393"/>
    </row>
    <row r="1394" spans="10:10">
      <c r="J1394"/>
    </row>
    <row r="1395" spans="10:10">
      <c r="J1395"/>
    </row>
    <row r="1396" spans="10:10">
      <c r="J1396"/>
    </row>
    <row r="1397" spans="10:10">
      <c r="J1397"/>
    </row>
    <row r="1398" spans="10:10">
      <c r="J1398"/>
    </row>
    <row r="1399" spans="10:10">
      <c r="J1399"/>
    </row>
    <row r="1400" spans="10:10">
      <c r="J1400"/>
    </row>
    <row r="1401" spans="10:10">
      <c r="J1401"/>
    </row>
    <row r="1402" spans="10:10">
      <c r="J1402"/>
    </row>
    <row r="1403" spans="10:10">
      <c r="J1403"/>
    </row>
    <row r="1404" spans="10:10">
      <c r="J1404"/>
    </row>
    <row r="1405" spans="10:10">
      <c r="J1405"/>
    </row>
    <row r="1406" spans="10:10">
      <c r="J1406"/>
    </row>
    <row r="1407" spans="10:10">
      <c r="J1407"/>
    </row>
    <row r="1408" spans="10:10">
      <c r="J1408"/>
    </row>
    <row r="1409" spans="10:10">
      <c r="J1409"/>
    </row>
    <row r="1410" spans="10:10">
      <c r="J1410"/>
    </row>
    <row r="1411" spans="10:10">
      <c r="J1411"/>
    </row>
    <row r="1412" spans="10:10">
      <c r="J1412"/>
    </row>
    <row r="1413" spans="10:10">
      <c r="J1413"/>
    </row>
    <row r="1414" spans="10:10">
      <c r="J1414"/>
    </row>
    <row r="1415" spans="10:10">
      <c r="J1415"/>
    </row>
    <row r="1416" spans="10:10">
      <c r="J1416"/>
    </row>
    <row r="1417" spans="10:10">
      <c r="J1417"/>
    </row>
    <row r="1418" spans="10:10">
      <c r="J1418"/>
    </row>
    <row r="1419" spans="10:10">
      <c r="J1419"/>
    </row>
    <row r="1420" spans="10:10">
      <c r="J1420"/>
    </row>
    <row r="1421" spans="10:10">
      <c r="J1421"/>
    </row>
    <row r="1422" spans="10:10">
      <c r="J1422"/>
    </row>
    <row r="1423" spans="10:10">
      <c r="J1423"/>
    </row>
  </sheetData>
  <mergeCells count="40">
    <mergeCell ref="A51:J51"/>
    <mergeCell ref="A63:J65"/>
    <mergeCell ref="A66:J66"/>
    <mergeCell ref="A55:J55"/>
    <mergeCell ref="A56:J56"/>
    <mergeCell ref="A58:J58"/>
    <mergeCell ref="A59:J62"/>
    <mergeCell ref="A57:J57"/>
    <mergeCell ref="I14:J14"/>
    <mergeCell ref="A54:J54"/>
    <mergeCell ref="A49:J49"/>
    <mergeCell ref="A50:J50"/>
    <mergeCell ref="A37:F37"/>
    <mergeCell ref="A44:J44"/>
    <mergeCell ref="A45:J45"/>
    <mergeCell ref="A46:J46"/>
    <mergeCell ref="A47:J47"/>
    <mergeCell ref="A48:J48"/>
    <mergeCell ref="G27:J27"/>
    <mergeCell ref="G37:J37"/>
    <mergeCell ref="A17:J21"/>
    <mergeCell ref="A52:J52"/>
    <mergeCell ref="A53:J53"/>
    <mergeCell ref="A25:J25"/>
    <mergeCell ref="A15:J16"/>
    <mergeCell ref="A1:J8"/>
    <mergeCell ref="A36:J36"/>
    <mergeCell ref="A24:J24"/>
    <mergeCell ref="A27:F27"/>
    <mergeCell ref="A23:J23"/>
    <mergeCell ref="A9:J9"/>
    <mergeCell ref="A10:J10"/>
    <mergeCell ref="A11:J11"/>
    <mergeCell ref="A12:J12"/>
    <mergeCell ref="A13:J13"/>
    <mergeCell ref="A26:J26"/>
    <mergeCell ref="A14:B14"/>
    <mergeCell ref="C14:E14"/>
    <mergeCell ref="A22:J22"/>
    <mergeCell ref="F14:H14"/>
  </mergeCells>
  <hyperlinks>
    <hyperlink ref="A66" location="'TABLE OF CONTENTS'!A1" tooltip="TABLE OF CONTENTS" display="Back"/>
    <hyperlink ref="K28" location="'THOM. CAM TOWELS WHITE &amp; BEIGE'!A50" display="CA"/>
    <hyperlink ref="K38" location="'THOM. CAM TOWELS WHITE &amp; BEIGE'!A45" display="CA"/>
    <hyperlink ref="A46:J46" r:id="rId1" tooltip="Sell Sheets" display="   ◦ Descriptive Sell Sheets that you can send to your customers (PDF's) - Click Here"/>
    <hyperlink ref="A47:J47" r:id="rId2" tooltip="Photographs" display="   ◦ Photographs - Click Here"/>
    <hyperlink ref="A48:J48" r:id="rId3" tooltip="Care Instructions" display="   ◦ Suggested Care Instructions - Click Here"/>
    <hyperlink ref="A49:J49" r:id="rId4" tooltip="Linen Forum" display="   ◦ Linen Forum - Click Here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</hyperlinks>
  <pageMargins left="0.7" right="0.7" top="0.75" bottom="0.75" header="0.3" footer="0.3"/>
  <pageSetup scale="58" orientation="portrait" r:id="rId5"/>
  <headerFooter>
    <oddHeader xml:space="preserve">&amp;C
</oddHeader>
  </headerFooter>
  <colBreaks count="1" manualBreakCount="1">
    <brk id="10" max="1048575" man="1"/>
  </colBreaks>
  <drawing r:id="rId6"/>
  <legacyDrawing r:id="rId7"/>
  <legacyDrawingHF r:id="rId8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490092"/>
  </sheetPr>
  <dimension ref="A1:U56"/>
  <sheetViews>
    <sheetView topLeftCell="A19" zoomScale="90" zoomScaleNormal="90" zoomScalePageLayoutView="85" workbookViewId="0">
      <selection activeCell="L31" sqref="L31"/>
    </sheetView>
  </sheetViews>
  <sheetFormatPr defaultRowHeight="14.5"/>
  <cols>
    <col min="1" max="1" width="14.6328125" customWidth="1"/>
    <col min="2" max="2" width="22.81640625" customWidth="1"/>
    <col min="3" max="3" width="10.7265625" customWidth="1"/>
    <col min="4" max="4" width="8.7265625" customWidth="1"/>
    <col min="5" max="5" width="9.08984375" customWidth="1"/>
    <col min="6" max="6" width="8.08984375" customWidth="1"/>
    <col min="7" max="7" width="17" customWidth="1"/>
    <col min="8" max="8" width="14.6328125" customWidth="1"/>
    <col min="9" max="9" width="14.36328125" customWidth="1"/>
    <col min="10" max="10" width="12.7265625" customWidth="1"/>
    <col min="11" max="11" width="12.90625" customWidth="1"/>
    <col min="12" max="12" width="11.81640625" customWidth="1"/>
  </cols>
  <sheetData>
    <row r="1" spans="1:15" ht="15.75" customHeight="1" thickTop="1">
      <c r="A1" s="1035" t="s">
        <v>128</v>
      </c>
      <c r="B1" s="1036"/>
      <c r="C1" s="1036"/>
      <c r="D1" s="1036"/>
      <c r="E1" s="1036"/>
      <c r="F1" s="1036"/>
      <c r="G1" s="1036"/>
      <c r="H1" s="1036"/>
      <c r="I1" s="1036"/>
      <c r="J1" s="1037"/>
      <c r="K1" s="552"/>
      <c r="L1" s="221" t="s">
        <v>679</v>
      </c>
      <c r="M1" s="16"/>
      <c r="N1" s="16"/>
      <c r="O1" s="290"/>
    </row>
    <row r="2" spans="1:15" ht="25" customHeight="1">
      <c r="A2" s="1038"/>
      <c r="B2" s="982"/>
      <c r="C2" s="982"/>
      <c r="D2" s="982"/>
      <c r="E2" s="982"/>
      <c r="F2" s="982"/>
      <c r="G2" s="982"/>
      <c r="H2" s="982"/>
      <c r="I2" s="982"/>
      <c r="J2" s="1039"/>
      <c r="K2" s="116"/>
      <c r="L2" s="616" t="s">
        <v>858</v>
      </c>
      <c r="M2" s="16"/>
      <c r="N2" s="16"/>
      <c r="O2" s="290"/>
    </row>
    <row r="3" spans="1:15" ht="15.75" customHeight="1">
      <c r="A3" s="1038"/>
      <c r="B3" s="982"/>
      <c r="C3" s="982"/>
      <c r="D3" s="982"/>
      <c r="E3" s="982"/>
      <c r="F3" s="982"/>
      <c r="G3" s="982"/>
      <c r="H3" s="982"/>
      <c r="I3" s="982"/>
      <c r="J3" s="1039"/>
      <c r="K3" s="116"/>
      <c r="L3" s="222" t="s">
        <v>661</v>
      </c>
      <c r="M3" s="16"/>
      <c r="N3" s="16"/>
      <c r="O3" s="290"/>
    </row>
    <row r="4" spans="1:15" ht="15.75" customHeight="1">
      <c r="A4" s="1038"/>
      <c r="B4" s="982"/>
      <c r="C4" s="982"/>
      <c r="D4" s="982"/>
      <c r="E4" s="982"/>
      <c r="F4" s="982"/>
      <c r="G4" s="982"/>
      <c r="H4" s="982"/>
      <c r="I4" s="982"/>
      <c r="J4" s="1039"/>
      <c r="K4" s="116"/>
      <c r="L4" s="223" t="s">
        <v>662</v>
      </c>
      <c r="M4" s="16"/>
      <c r="N4" s="16"/>
      <c r="O4" s="290"/>
    </row>
    <row r="5" spans="1:15" ht="15.75" customHeight="1">
      <c r="A5" s="1038"/>
      <c r="B5" s="982"/>
      <c r="C5" s="982"/>
      <c r="D5" s="982"/>
      <c r="E5" s="982"/>
      <c r="F5" s="982"/>
      <c r="G5" s="982"/>
      <c r="H5" s="982"/>
      <c r="I5" s="982"/>
      <c r="J5" s="1039"/>
      <c r="K5" s="116"/>
      <c r="L5" s="224" t="s">
        <v>663</v>
      </c>
      <c r="M5" s="16"/>
      <c r="N5" s="16"/>
      <c r="O5" s="290"/>
    </row>
    <row r="6" spans="1:15" ht="15.75" customHeight="1">
      <c r="A6" s="1038"/>
      <c r="B6" s="982"/>
      <c r="C6" s="982"/>
      <c r="D6" s="982"/>
      <c r="E6" s="982"/>
      <c r="F6" s="982"/>
      <c r="G6" s="982"/>
      <c r="H6" s="982"/>
      <c r="I6" s="982"/>
      <c r="J6" s="1039"/>
      <c r="K6" s="116"/>
      <c r="L6" s="225" t="s">
        <v>664</v>
      </c>
      <c r="M6" s="16"/>
      <c r="N6" s="16"/>
      <c r="O6" s="290"/>
    </row>
    <row r="7" spans="1:15" ht="15.75" customHeight="1">
      <c r="A7" s="1038"/>
      <c r="B7" s="982"/>
      <c r="C7" s="982"/>
      <c r="D7" s="982"/>
      <c r="E7" s="982"/>
      <c r="F7" s="982"/>
      <c r="G7" s="982"/>
      <c r="H7" s="982"/>
      <c r="I7" s="982"/>
      <c r="J7" s="1039"/>
      <c r="K7" s="116"/>
      <c r="L7" s="226" t="s">
        <v>665</v>
      </c>
      <c r="M7" s="16"/>
      <c r="N7" s="16"/>
      <c r="O7" s="290"/>
    </row>
    <row r="8" spans="1:15" ht="15.75" customHeight="1">
      <c r="A8" s="1038"/>
      <c r="B8" s="982"/>
      <c r="C8" s="982"/>
      <c r="D8" s="982"/>
      <c r="E8" s="982"/>
      <c r="F8" s="982"/>
      <c r="G8" s="982"/>
      <c r="H8" s="982"/>
      <c r="I8" s="982"/>
      <c r="J8" s="1039"/>
      <c r="K8" s="116"/>
      <c r="L8" s="227" t="s">
        <v>666</v>
      </c>
      <c r="M8" s="16"/>
      <c r="N8" s="16"/>
      <c r="O8" s="290"/>
    </row>
    <row r="9" spans="1:15" ht="15.75" customHeight="1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1040"/>
      <c r="K9" s="116"/>
      <c r="L9" s="228" t="s">
        <v>667</v>
      </c>
      <c r="M9" s="16"/>
      <c r="N9" s="16"/>
      <c r="O9" s="290"/>
    </row>
    <row r="10" spans="1:15" ht="15.75" customHeight="1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1040"/>
      <c r="K10" s="116"/>
      <c r="L10" s="229" t="s">
        <v>668</v>
      </c>
      <c r="M10" s="16"/>
      <c r="N10" s="16"/>
      <c r="O10" s="290"/>
    </row>
    <row r="11" spans="1:15" ht="15.75" customHeight="1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1040"/>
      <c r="K11" s="116"/>
      <c r="L11" s="230" t="s">
        <v>669</v>
      </c>
      <c r="M11" s="16"/>
      <c r="N11" s="16"/>
      <c r="O11" s="290"/>
    </row>
    <row r="12" spans="1:15" ht="15.75" customHeight="1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1040"/>
      <c r="K12" s="116"/>
      <c r="L12" s="231" t="s">
        <v>670</v>
      </c>
      <c r="M12" s="16"/>
      <c r="N12" s="16"/>
      <c r="O12" s="290"/>
    </row>
    <row r="13" spans="1:15" ht="15.75" customHeight="1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1104"/>
      <c r="K13" s="116"/>
      <c r="L13" s="232" t="s">
        <v>671</v>
      </c>
      <c r="M13" s="16"/>
      <c r="N13" s="16"/>
      <c r="O13" s="290"/>
    </row>
    <row r="14" spans="1:15" ht="18" customHeight="1" thickBot="1">
      <c r="A14" s="1050" t="s">
        <v>545</v>
      </c>
      <c r="B14" s="1052"/>
      <c r="C14" s="1095" t="str">
        <f>+'Summary List'!B2</f>
        <v>Hotels for Humanity</v>
      </c>
      <c r="D14" s="1095"/>
      <c r="E14" s="1096"/>
      <c r="F14" s="1050" t="s">
        <v>546</v>
      </c>
      <c r="G14" s="1051"/>
      <c r="H14" s="1052"/>
      <c r="I14" s="1053" t="str">
        <f>+'Summary List'!E2</f>
        <v>October 15, 2023</v>
      </c>
      <c r="J14" s="1105"/>
      <c r="K14" s="116"/>
      <c r="L14" s="233" t="s">
        <v>672</v>
      </c>
      <c r="M14" s="16"/>
      <c r="N14" s="16"/>
      <c r="O14" s="290"/>
    </row>
    <row r="15" spans="1:15" ht="18" customHeight="1">
      <c r="A15" s="1044" t="s">
        <v>686</v>
      </c>
      <c r="B15" s="1045"/>
      <c r="C15" s="1045"/>
      <c r="D15" s="1045"/>
      <c r="E15" s="1045"/>
      <c r="F15" s="1045"/>
      <c r="G15" s="1045"/>
      <c r="H15" s="1045"/>
      <c r="I15" s="1045"/>
      <c r="J15" s="1046"/>
      <c r="K15" s="116"/>
      <c r="L15" s="234" t="s">
        <v>673</v>
      </c>
      <c r="M15" s="16"/>
      <c r="N15" s="16"/>
      <c r="O15" s="290"/>
    </row>
    <row r="16" spans="1:15" ht="18" customHeight="1">
      <c r="A16" s="1047"/>
      <c r="B16" s="1048"/>
      <c r="C16" s="1048"/>
      <c r="D16" s="1048"/>
      <c r="E16" s="1048"/>
      <c r="F16" s="1048"/>
      <c r="G16" s="1048"/>
      <c r="H16" s="1048"/>
      <c r="I16" s="1048"/>
      <c r="J16" s="1049"/>
      <c r="K16" s="116"/>
      <c r="L16" s="235" t="s">
        <v>674</v>
      </c>
      <c r="M16" s="16"/>
      <c r="N16" s="16"/>
      <c r="O16" s="290"/>
    </row>
    <row r="17" spans="1:21" ht="20.149999999999999" customHeight="1">
      <c r="A17" s="1090" t="s">
        <v>383</v>
      </c>
      <c r="B17" s="1091"/>
      <c r="C17" s="1091"/>
      <c r="D17" s="1091"/>
      <c r="E17" s="1091"/>
      <c r="F17" s="1091"/>
      <c r="G17" s="1091"/>
      <c r="H17" s="1091"/>
      <c r="I17" s="1091"/>
      <c r="J17" s="1092"/>
      <c r="K17" s="116"/>
      <c r="L17" s="236" t="s">
        <v>675</v>
      </c>
      <c r="M17" s="16"/>
      <c r="N17" s="16"/>
      <c r="O17" s="290"/>
    </row>
    <row r="18" spans="1:21" ht="20.149999999999999" customHeight="1">
      <c r="A18" s="1090" t="s">
        <v>384</v>
      </c>
      <c r="B18" s="1091"/>
      <c r="C18" s="1091"/>
      <c r="D18" s="1091"/>
      <c r="E18" s="1091"/>
      <c r="F18" s="1091"/>
      <c r="G18" s="1091"/>
      <c r="H18" s="1091"/>
      <c r="I18" s="1091"/>
      <c r="J18" s="1092"/>
      <c r="K18" s="116"/>
      <c r="L18" s="237" t="s">
        <v>624</v>
      </c>
      <c r="M18" s="16"/>
      <c r="N18" s="16"/>
      <c r="O18" s="290"/>
    </row>
    <row r="19" spans="1:21" ht="20.149999999999999" customHeight="1" thickBot="1">
      <c r="A19" s="1090" t="s">
        <v>385</v>
      </c>
      <c r="B19" s="1091"/>
      <c r="C19" s="1091"/>
      <c r="D19" s="1091"/>
      <c r="E19" s="1091"/>
      <c r="F19" s="1091"/>
      <c r="G19" s="1091"/>
      <c r="H19" s="1091"/>
      <c r="I19" s="1091"/>
      <c r="J19" s="1092"/>
      <c r="K19" s="116"/>
      <c r="L19" s="459" t="s">
        <v>727</v>
      </c>
      <c r="M19" s="16"/>
      <c r="N19" s="16"/>
      <c r="O19" s="290"/>
    </row>
    <row r="20" spans="1:21" ht="20.149999999999999" customHeight="1" thickTop="1" thickBot="1">
      <c r="A20" s="1090" t="s">
        <v>386</v>
      </c>
      <c r="B20" s="1091"/>
      <c r="C20" s="1091"/>
      <c r="D20" s="1091"/>
      <c r="E20" s="1091"/>
      <c r="F20" s="1091"/>
      <c r="G20" s="1091"/>
      <c r="H20" s="1091"/>
      <c r="I20" s="1091"/>
      <c r="J20" s="1092"/>
      <c r="K20" s="116"/>
      <c r="L20" s="238" t="s">
        <v>632</v>
      </c>
      <c r="M20" s="16"/>
      <c r="N20" s="16"/>
      <c r="O20" s="290"/>
    </row>
    <row r="21" spans="1:21" ht="20.149999999999999" customHeight="1" thickTop="1" thickBot="1">
      <c r="A21" s="163"/>
      <c r="B21" s="109"/>
      <c r="C21" s="109"/>
      <c r="D21" s="109"/>
      <c r="E21" s="109"/>
      <c r="F21" s="109"/>
      <c r="G21" s="109"/>
      <c r="H21" s="109"/>
      <c r="I21" s="109"/>
      <c r="J21" s="164"/>
      <c r="K21" s="16"/>
      <c r="L21" s="16"/>
      <c r="M21" s="16"/>
      <c r="N21" s="16"/>
      <c r="O21" s="290"/>
    </row>
    <row r="22" spans="1:21" ht="20.149999999999999" customHeight="1" thickBot="1">
      <c r="A22" s="969" t="s">
        <v>42</v>
      </c>
      <c r="B22" s="970"/>
      <c r="C22" s="970"/>
      <c r="D22" s="970"/>
      <c r="E22" s="970"/>
      <c r="F22" s="971"/>
      <c r="G22" s="969" t="s">
        <v>41</v>
      </c>
      <c r="H22" s="1055"/>
      <c r="I22" s="1100"/>
      <c r="J22" s="140" t="s">
        <v>115</v>
      </c>
      <c r="K22" s="192" t="s">
        <v>680</v>
      </c>
      <c r="L22" s="16"/>
      <c r="M22" s="16"/>
      <c r="N22" s="16"/>
      <c r="O22" s="290"/>
    </row>
    <row r="23" spans="1:21" ht="26.5" thickBot="1">
      <c r="A23" s="1218" t="s">
        <v>711</v>
      </c>
      <c r="B23" s="1219"/>
      <c r="C23" s="1219"/>
      <c r="D23" s="1219"/>
      <c r="E23" s="1219"/>
      <c r="F23" s="1219"/>
      <c r="G23" s="1219"/>
      <c r="H23" s="1219"/>
      <c r="I23" s="1219"/>
      <c r="J23" s="1220"/>
      <c r="K23" s="16"/>
      <c r="M23" s="16"/>
      <c r="N23" s="16"/>
      <c r="O23" s="298"/>
    </row>
    <row r="24" spans="1:21" ht="15" thickBot="1">
      <c r="A24" s="43" t="s">
        <v>1</v>
      </c>
      <c r="B24" s="43" t="s">
        <v>0</v>
      </c>
      <c r="C24" s="44" t="s">
        <v>48</v>
      </c>
      <c r="D24" s="29" t="s">
        <v>25</v>
      </c>
      <c r="E24" s="509" t="s">
        <v>16</v>
      </c>
      <c r="F24" s="46" t="s">
        <v>15</v>
      </c>
      <c r="G24" s="45" t="s">
        <v>17</v>
      </c>
      <c r="H24" s="43" t="s">
        <v>18</v>
      </c>
      <c r="I24" s="44" t="s">
        <v>31</v>
      </c>
      <c r="J24" s="46" t="s">
        <v>116</v>
      </c>
      <c r="K24" s="16"/>
      <c r="L24" s="149"/>
      <c r="M24" s="16"/>
      <c r="N24" s="16"/>
      <c r="O24" s="290"/>
      <c r="P24" s="290"/>
      <c r="Q24" s="290"/>
      <c r="R24" s="290"/>
      <c r="S24" s="290"/>
      <c r="T24" s="290"/>
      <c r="U24" s="290"/>
    </row>
    <row r="25" spans="1:21" ht="18" customHeight="1" thickBot="1">
      <c r="A25" s="331" t="s">
        <v>387</v>
      </c>
      <c r="B25" s="403" t="s">
        <v>701</v>
      </c>
      <c r="C25" s="403" t="s">
        <v>389</v>
      </c>
      <c r="D25" s="418" t="s">
        <v>507</v>
      </c>
      <c r="E25" s="508">
        <f>+VLOOKUP(A25,'Summary List'!B:F,5,FALSE)</f>
        <v>81.72</v>
      </c>
      <c r="F25" s="403">
        <v>2</v>
      </c>
      <c r="G25" s="419" t="s">
        <v>390</v>
      </c>
      <c r="H25" s="419" t="s">
        <v>455</v>
      </c>
      <c r="I25" s="442">
        <f>(11*9.5*17)/1728</f>
        <v>1.0280671296296295</v>
      </c>
      <c r="J25" s="443" t="s">
        <v>370</v>
      </c>
      <c r="K25" s="760">
        <f>E25*2</f>
        <v>163.44</v>
      </c>
      <c r="L25" s="758">
        <f>K25*1.38</f>
        <v>225.54719999999998</v>
      </c>
      <c r="M25" s="675">
        <v>163.44</v>
      </c>
      <c r="N25" s="675">
        <v>228.82</v>
      </c>
      <c r="O25" s="290"/>
      <c r="P25" s="290"/>
      <c r="Q25" s="290"/>
      <c r="R25" s="290"/>
      <c r="S25" s="290"/>
      <c r="T25" s="290"/>
      <c r="U25" s="290"/>
    </row>
    <row r="26" spans="1:21" ht="26.5" thickBot="1">
      <c r="A26" s="1212" t="s">
        <v>710</v>
      </c>
      <c r="B26" s="1213"/>
      <c r="C26" s="1213"/>
      <c r="D26" s="1213"/>
      <c r="E26" s="1213"/>
      <c r="F26" s="1213"/>
      <c r="G26" s="1213"/>
      <c r="H26" s="1213"/>
      <c r="I26" s="1213"/>
      <c r="J26" s="1214"/>
      <c r="K26" s="16"/>
      <c r="M26" s="16"/>
      <c r="N26" s="16"/>
      <c r="O26" s="290"/>
      <c r="P26" s="290"/>
      <c r="Q26" s="290"/>
      <c r="R26" s="290"/>
      <c r="S26" s="290"/>
      <c r="T26" s="290"/>
      <c r="U26" s="290"/>
    </row>
    <row r="27" spans="1:21" ht="15" thickBot="1">
      <c r="A27" s="43" t="s">
        <v>1</v>
      </c>
      <c r="B27" s="43" t="s">
        <v>0</v>
      </c>
      <c r="C27" s="44" t="s">
        <v>48</v>
      </c>
      <c r="D27" s="29" t="s">
        <v>25</v>
      </c>
      <c r="E27" s="509" t="s">
        <v>16</v>
      </c>
      <c r="F27" s="46" t="s">
        <v>15</v>
      </c>
      <c r="G27" s="45" t="s">
        <v>17</v>
      </c>
      <c r="H27" s="43" t="s">
        <v>18</v>
      </c>
      <c r="I27" s="44" t="s">
        <v>31</v>
      </c>
      <c r="J27" s="46" t="s">
        <v>116</v>
      </c>
      <c r="K27" s="16"/>
      <c r="L27" s="16"/>
      <c r="M27" s="149"/>
      <c r="N27" s="149"/>
      <c r="O27" s="297"/>
      <c r="P27" s="297"/>
      <c r="Q27" s="297"/>
      <c r="R27" s="297"/>
      <c r="S27" s="297"/>
      <c r="T27" s="297"/>
      <c r="U27" s="290"/>
    </row>
    <row r="28" spans="1:21" ht="18" customHeight="1" thickBot="1">
      <c r="A28" s="331" t="s">
        <v>388</v>
      </c>
      <c r="B28" s="403" t="s">
        <v>701</v>
      </c>
      <c r="C28" s="403" t="s">
        <v>389</v>
      </c>
      <c r="D28" s="418" t="s">
        <v>507</v>
      </c>
      <c r="E28" s="508">
        <f>+VLOOKUP(A28,'Summary List'!B:F,5,FALSE)</f>
        <v>81.72</v>
      </c>
      <c r="F28" s="403">
        <v>2</v>
      </c>
      <c r="G28" s="419" t="s">
        <v>390</v>
      </c>
      <c r="H28" s="419" t="s">
        <v>455</v>
      </c>
      <c r="I28" s="442">
        <f>(11*9.5*17)/1728</f>
        <v>1.0280671296296295</v>
      </c>
      <c r="J28" s="443" t="s">
        <v>370</v>
      </c>
      <c r="K28" s="760">
        <f>E28*2</f>
        <v>163.44</v>
      </c>
      <c r="L28" s="758">
        <f>K28*1.38</f>
        <v>225.54719999999998</v>
      </c>
      <c r="M28" s="675">
        <v>163.44</v>
      </c>
      <c r="N28" s="675">
        <v>228.82</v>
      </c>
      <c r="O28" s="290"/>
      <c r="P28" s="290"/>
      <c r="Q28" s="290"/>
      <c r="R28" s="290"/>
      <c r="S28" s="290"/>
      <c r="T28" s="290"/>
      <c r="U28" s="290"/>
    </row>
    <row r="29" spans="1:21" ht="27" customHeight="1" thickBot="1">
      <c r="A29" s="1215" t="s">
        <v>856</v>
      </c>
      <c r="B29" s="1216"/>
      <c r="C29" s="1216"/>
      <c r="D29" s="1216"/>
      <c r="E29" s="1216"/>
      <c r="F29" s="1216"/>
      <c r="G29" s="1216"/>
      <c r="H29" s="1216"/>
      <c r="I29" s="1216"/>
      <c r="J29" s="1217"/>
      <c r="K29" s="16"/>
      <c r="M29" s="16"/>
      <c r="N29" s="16"/>
      <c r="O29" s="290"/>
      <c r="P29" s="290"/>
      <c r="Q29" s="290"/>
      <c r="R29" s="290"/>
      <c r="S29" s="290"/>
      <c r="T29" s="290"/>
      <c r="U29" s="290"/>
    </row>
    <row r="30" spans="1:21" ht="15" thickBot="1">
      <c r="A30" s="43" t="s">
        <v>1</v>
      </c>
      <c r="B30" s="43" t="s">
        <v>0</v>
      </c>
      <c r="C30" s="44" t="s">
        <v>48</v>
      </c>
      <c r="D30" s="29" t="s">
        <v>25</v>
      </c>
      <c r="E30" s="35" t="s">
        <v>16</v>
      </c>
      <c r="F30" s="44" t="s">
        <v>15</v>
      </c>
      <c r="G30" s="45" t="s">
        <v>17</v>
      </c>
      <c r="H30" s="43" t="s">
        <v>18</v>
      </c>
      <c r="I30" s="44" t="s">
        <v>31</v>
      </c>
      <c r="J30" s="46" t="s">
        <v>116</v>
      </c>
      <c r="K30" s="16"/>
      <c r="L30" s="16"/>
      <c r="M30" s="16"/>
      <c r="N30" s="16"/>
      <c r="O30" s="290"/>
      <c r="P30" s="290"/>
      <c r="Q30" s="290"/>
      <c r="R30" s="290"/>
      <c r="S30" s="290"/>
      <c r="T30" s="290"/>
      <c r="U30" s="290"/>
    </row>
    <row r="31" spans="1:21" ht="18" customHeight="1" thickBot="1">
      <c r="A31" s="331" t="s">
        <v>621</v>
      </c>
      <c r="B31" s="403" t="s">
        <v>701</v>
      </c>
      <c r="C31" s="403" t="s">
        <v>389</v>
      </c>
      <c r="D31" s="553" t="s">
        <v>507</v>
      </c>
      <c r="E31" s="554">
        <f>+VLOOKUP(A31,'Summary List'!B:F,5,FALSE)</f>
        <v>81.72</v>
      </c>
      <c r="F31" s="405">
        <v>2</v>
      </c>
      <c r="G31" s="419" t="s">
        <v>390</v>
      </c>
      <c r="H31" s="419" t="s">
        <v>455</v>
      </c>
      <c r="I31" s="442">
        <f>(11*9.5*17)/1728</f>
        <v>1.0280671296296295</v>
      </c>
      <c r="J31" s="443" t="s">
        <v>370</v>
      </c>
      <c r="K31" s="760">
        <f>E31*2</f>
        <v>163.44</v>
      </c>
      <c r="L31" s="758">
        <f>K31*1.38</f>
        <v>225.54719999999998</v>
      </c>
      <c r="M31" s="675">
        <v>163.44</v>
      </c>
      <c r="N31" s="675">
        <v>228.82</v>
      </c>
      <c r="O31" s="253"/>
    </row>
    <row r="32" spans="1:21" ht="17.5">
      <c r="A32" s="1058" t="s">
        <v>47</v>
      </c>
      <c r="B32" s="1059"/>
      <c r="C32" s="1059"/>
      <c r="D32" s="1059"/>
      <c r="E32" s="1173"/>
      <c r="F32" s="1059"/>
      <c r="G32" s="1059"/>
      <c r="H32" s="1059"/>
      <c r="I32" s="1059"/>
      <c r="J32" s="1060"/>
      <c r="K32" s="16"/>
      <c r="L32" s="16"/>
      <c r="M32" s="16"/>
      <c r="N32" s="16"/>
      <c r="O32" s="290"/>
    </row>
    <row r="33" spans="1:15" ht="21.5" thickBot="1">
      <c r="A33" s="1061" t="s">
        <v>627</v>
      </c>
      <c r="B33" s="1062"/>
      <c r="C33" s="1062"/>
      <c r="D33" s="1062"/>
      <c r="E33" s="1062"/>
      <c r="F33" s="1062"/>
      <c r="G33" s="1062"/>
      <c r="H33" s="1062"/>
      <c r="I33" s="1062"/>
      <c r="J33" s="1063"/>
      <c r="K33" s="16"/>
      <c r="L33" s="16"/>
      <c r="M33" s="16"/>
      <c r="N33" s="16"/>
      <c r="O33" s="290"/>
    </row>
    <row r="34" spans="1:15" ht="21">
      <c r="A34" s="1121" t="s">
        <v>733</v>
      </c>
      <c r="B34" s="962"/>
      <c r="C34" s="962"/>
      <c r="D34" s="962"/>
      <c r="E34" s="962"/>
      <c r="F34" s="962"/>
      <c r="G34" s="962"/>
      <c r="H34" s="962"/>
      <c r="I34" s="962"/>
      <c r="J34" s="1122"/>
      <c r="K34" s="16"/>
      <c r="L34" s="16"/>
      <c r="M34" s="16"/>
      <c r="N34" s="16"/>
      <c r="O34" s="290"/>
    </row>
    <row r="35" spans="1:15" ht="21">
      <c r="A35" s="1082" t="s">
        <v>734</v>
      </c>
      <c r="B35" s="950"/>
      <c r="C35" s="950"/>
      <c r="D35" s="950"/>
      <c r="E35" s="950"/>
      <c r="F35" s="950"/>
      <c r="G35" s="950"/>
      <c r="H35" s="950"/>
      <c r="I35" s="950"/>
      <c r="J35" s="1083"/>
      <c r="K35" s="16"/>
      <c r="L35" s="16"/>
      <c r="M35" s="16"/>
      <c r="N35" s="16"/>
      <c r="O35" s="290"/>
    </row>
    <row r="36" spans="1:15" ht="21">
      <c r="A36" s="1082" t="s">
        <v>735</v>
      </c>
      <c r="B36" s="950"/>
      <c r="C36" s="950"/>
      <c r="D36" s="950"/>
      <c r="E36" s="950"/>
      <c r="F36" s="950"/>
      <c r="G36" s="950"/>
      <c r="H36" s="950"/>
      <c r="I36" s="950"/>
      <c r="J36" s="1083"/>
      <c r="K36" s="16"/>
      <c r="L36" s="16"/>
      <c r="M36" s="16"/>
      <c r="N36" s="16"/>
      <c r="O36" s="290"/>
    </row>
    <row r="37" spans="1:15" ht="21">
      <c r="A37" s="1082" t="s">
        <v>736</v>
      </c>
      <c r="B37" s="950"/>
      <c r="C37" s="950"/>
      <c r="D37" s="950"/>
      <c r="E37" s="950"/>
      <c r="F37" s="950"/>
      <c r="G37" s="950"/>
      <c r="H37" s="950"/>
      <c r="I37" s="950"/>
      <c r="J37" s="1083"/>
      <c r="K37" s="16"/>
      <c r="L37" s="180"/>
      <c r="M37" s="16"/>
      <c r="N37" s="16"/>
      <c r="O37" s="290"/>
    </row>
    <row r="38" spans="1:15" ht="21.5" thickBot="1">
      <c r="A38" s="1084" t="s">
        <v>127</v>
      </c>
      <c r="B38" s="1085"/>
      <c r="C38" s="1085"/>
      <c r="D38" s="1085"/>
      <c r="E38" s="1085"/>
      <c r="F38" s="1085"/>
      <c r="G38" s="1085"/>
      <c r="H38" s="1085"/>
      <c r="I38" s="1085"/>
      <c r="J38" s="1086"/>
      <c r="K38" s="16"/>
      <c r="L38" s="16"/>
      <c r="M38" s="16"/>
      <c r="N38" s="16"/>
      <c r="O38" s="290"/>
    </row>
    <row r="39" spans="1:15" ht="21">
      <c r="A39" s="1041" t="s">
        <v>688</v>
      </c>
      <c r="B39" s="1042"/>
      <c r="C39" s="1042"/>
      <c r="D39" s="1042"/>
      <c r="E39" s="1042"/>
      <c r="F39" s="1042"/>
      <c r="G39" s="1042"/>
      <c r="H39" s="1042"/>
      <c r="I39" s="1042"/>
      <c r="J39" s="1043"/>
      <c r="K39" s="149"/>
      <c r="L39" s="16"/>
      <c r="M39" s="16"/>
      <c r="N39" s="16"/>
      <c r="O39" s="290"/>
    </row>
    <row r="40" spans="1:15" ht="23.5">
      <c r="A40" s="1017" t="s">
        <v>691</v>
      </c>
      <c r="B40" s="1018"/>
      <c r="C40" s="1018"/>
      <c r="D40" s="1018"/>
      <c r="E40" s="1018"/>
      <c r="F40" s="1018"/>
      <c r="G40" s="1018"/>
      <c r="H40" s="1018"/>
      <c r="I40" s="1018"/>
      <c r="J40" s="1019"/>
      <c r="K40" s="16"/>
      <c r="L40" s="16"/>
      <c r="M40" s="16"/>
      <c r="N40" s="16"/>
      <c r="O40" s="290"/>
    </row>
    <row r="41" spans="1:15" ht="21">
      <c r="A41" s="1008" t="s">
        <v>692</v>
      </c>
      <c r="B41" s="953"/>
      <c r="C41" s="953"/>
      <c r="D41" s="953"/>
      <c r="E41" s="953"/>
      <c r="F41" s="953"/>
      <c r="G41" s="953"/>
      <c r="H41" s="953"/>
      <c r="I41" s="953"/>
      <c r="J41" s="1009"/>
      <c r="K41" s="16"/>
      <c r="L41" s="16"/>
      <c r="M41" s="16"/>
      <c r="N41" s="16"/>
      <c r="O41" s="290"/>
    </row>
    <row r="42" spans="1:15" ht="21">
      <c r="A42" s="1008" t="s">
        <v>693</v>
      </c>
      <c r="B42" s="953"/>
      <c r="C42" s="953"/>
      <c r="D42" s="953"/>
      <c r="E42" s="953"/>
      <c r="F42" s="953"/>
      <c r="G42" s="953"/>
      <c r="H42" s="953"/>
      <c r="I42" s="953"/>
      <c r="J42" s="1009"/>
      <c r="K42" s="16"/>
      <c r="L42" s="16"/>
      <c r="M42" s="16"/>
      <c r="N42" s="16"/>
      <c r="O42" s="290"/>
    </row>
    <row r="43" spans="1:15" ht="21" customHeight="1">
      <c r="A43" s="1008" t="s">
        <v>655</v>
      </c>
      <c r="B43" s="1010"/>
      <c r="C43" s="1010"/>
      <c r="D43" s="1010"/>
      <c r="E43" s="1010"/>
      <c r="F43" s="1010"/>
      <c r="G43" s="1010"/>
      <c r="H43" s="1010"/>
      <c r="I43" s="1010"/>
      <c r="J43" s="1011"/>
      <c r="K43" s="16"/>
      <c r="L43" s="16"/>
      <c r="M43" s="16"/>
      <c r="N43" s="16"/>
      <c r="O43" s="290"/>
    </row>
    <row r="44" spans="1:15" ht="21" customHeight="1">
      <c r="A44" s="1012" t="s">
        <v>657</v>
      </c>
      <c r="B44" s="997"/>
      <c r="C44" s="997"/>
      <c r="D44" s="997"/>
      <c r="E44" s="997"/>
      <c r="F44" s="997"/>
      <c r="G44" s="997"/>
      <c r="H44" s="997"/>
      <c r="I44" s="997"/>
      <c r="J44" s="1013"/>
      <c r="K44" s="16"/>
      <c r="L44" s="16"/>
      <c r="M44" s="16"/>
      <c r="N44" s="16"/>
      <c r="O44" s="290"/>
    </row>
    <row r="45" spans="1:15" ht="21">
      <c r="A45" s="1004" t="s">
        <v>694</v>
      </c>
      <c r="B45" s="994"/>
      <c r="C45" s="994"/>
      <c r="D45" s="994"/>
      <c r="E45" s="994"/>
      <c r="F45" s="994"/>
      <c r="G45" s="994"/>
      <c r="H45" s="994"/>
      <c r="I45" s="994"/>
      <c r="J45" s="1005"/>
      <c r="K45" s="16"/>
      <c r="L45" s="16"/>
      <c r="M45" s="16"/>
      <c r="N45" s="16"/>
      <c r="O45" s="290"/>
    </row>
    <row r="46" spans="1:15" ht="22.5" customHeight="1">
      <c r="A46" s="1017" t="s">
        <v>677</v>
      </c>
      <c r="B46" s="1018"/>
      <c r="C46" s="1018"/>
      <c r="D46" s="1018"/>
      <c r="E46" s="1018"/>
      <c r="F46" s="1018"/>
      <c r="G46" s="1018"/>
      <c r="H46" s="1018"/>
      <c r="I46" s="1018"/>
      <c r="J46" s="1019"/>
      <c r="K46" s="16"/>
      <c r="L46" s="16"/>
      <c r="M46" s="16"/>
      <c r="N46" s="16"/>
      <c r="O46" s="290"/>
    </row>
    <row r="47" spans="1:15">
      <c r="A47" s="1073" t="s">
        <v>857</v>
      </c>
      <c r="B47" s="1074"/>
      <c r="C47" s="1074"/>
      <c r="D47" s="1074"/>
      <c r="E47" s="1074"/>
      <c r="F47" s="1074"/>
      <c r="G47" s="1074"/>
      <c r="H47" s="1074"/>
      <c r="I47" s="1074"/>
      <c r="J47" s="1075"/>
      <c r="K47" s="16"/>
      <c r="L47" s="16"/>
      <c r="M47" s="16"/>
      <c r="N47" s="16"/>
      <c r="O47" s="290"/>
    </row>
    <row r="48" spans="1:15" ht="18" customHeight="1">
      <c r="A48" s="1006"/>
      <c r="B48" s="987"/>
      <c r="C48" s="987"/>
      <c r="D48" s="987"/>
      <c r="E48" s="987"/>
      <c r="F48" s="987"/>
      <c r="G48" s="987"/>
      <c r="H48" s="987"/>
      <c r="I48" s="987"/>
      <c r="J48" s="1007"/>
      <c r="K48" s="16"/>
      <c r="L48" s="16"/>
      <c r="M48" s="16"/>
      <c r="N48" s="16"/>
      <c r="O48" s="290"/>
    </row>
    <row r="49" spans="1:15" ht="18" customHeight="1">
      <c r="A49" s="1006"/>
      <c r="B49" s="987"/>
      <c r="C49" s="987"/>
      <c r="D49" s="987"/>
      <c r="E49" s="987"/>
      <c r="F49" s="987"/>
      <c r="G49" s="987"/>
      <c r="H49" s="987"/>
      <c r="I49" s="987"/>
      <c r="J49" s="1007"/>
      <c r="K49" s="16"/>
      <c r="L49" s="16"/>
      <c r="M49" s="16"/>
      <c r="N49" s="16"/>
      <c r="O49" s="290"/>
    </row>
    <row r="50" spans="1:15" ht="22.5" customHeight="1">
      <c r="A50" s="1006"/>
      <c r="B50" s="987"/>
      <c r="C50" s="987"/>
      <c r="D50" s="987"/>
      <c r="E50" s="987"/>
      <c r="F50" s="987"/>
      <c r="G50" s="987"/>
      <c r="H50" s="987"/>
      <c r="I50" s="987"/>
      <c r="J50" s="1007"/>
      <c r="K50" s="16"/>
      <c r="L50" s="16"/>
      <c r="M50" s="16"/>
      <c r="N50" s="16"/>
      <c r="O50" s="290"/>
    </row>
    <row r="51" spans="1:15" ht="21" customHeight="1">
      <c r="A51" s="1008" t="s">
        <v>678</v>
      </c>
      <c r="B51" s="953"/>
      <c r="C51" s="953"/>
      <c r="D51" s="953"/>
      <c r="E51" s="953"/>
      <c r="F51" s="953"/>
      <c r="G51" s="953"/>
      <c r="H51" s="953"/>
      <c r="I51" s="953"/>
      <c r="J51" s="1009"/>
      <c r="K51" s="16"/>
      <c r="L51" s="16"/>
      <c r="M51" s="16"/>
      <c r="N51" s="16"/>
      <c r="O51" s="290"/>
    </row>
    <row r="52" spans="1:15" ht="15" customHeight="1">
      <c r="A52" s="1008"/>
      <c r="B52" s="953"/>
      <c r="C52" s="953"/>
      <c r="D52" s="953"/>
      <c r="E52" s="953"/>
      <c r="F52" s="953"/>
      <c r="G52" s="953"/>
      <c r="H52" s="953"/>
      <c r="I52" s="953"/>
      <c r="J52" s="1009"/>
      <c r="K52" s="16"/>
      <c r="L52" s="16"/>
      <c r="M52" s="16"/>
      <c r="N52" s="16"/>
      <c r="O52" s="290"/>
    </row>
    <row r="53" spans="1:15" ht="15" customHeight="1">
      <c r="A53" s="1008"/>
      <c r="B53" s="953"/>
      <c r="C53" s="953"/>
      <c r="D53" s="953"/>
      <c r="E53" s="953"/>
      <c r="F53" s="953"/>
      <c r="G53" s="953"/>
      <c r="H53" s="953"/>
      <c r="I53" s="953"/>
      <c r="J53" s="1009"/>
      <c r="K53" s="16"/>
      <c r="L53" s="16"/>
      <c r="M53" s="16"/>
      <c r="N53" s="16"/>
      <c r="O53" s="290"/>
    </row>
    <row r="54" spans="1:15" ht="15" customHeight="1" thickBot="1">
      <c r="A54" s="1020" t="s">
        <v>632</v>
      </c>
      <c r="B54" s="1021"/>
      <c r="C54" s="1021"/>
      <c r="D54" s="1021"/>
      <c r="E54" s="1021"/>
      <c r="F54" s="1021"/>
      <c r="G54" s="1021"/>
      <c r="H54" s="1021"/>
      <c r="I54" s="1021"/>
      <c r="J54" s="1022"/>
      <c r="K54" s="16"/>
      <c r="M54" s="16"/>
      <c r="N54" s="16"/>
      <c r="O54" s="290"/>
    </row>
    <row r="55" spans="1:15" ht="10.5" customHeight="1">
      <c r="K55" s="290"/>
      <c r="L55" s="290"/>
      <c r="M55" s="290"/>
      <c r="N55" s="325"/>
      <c r="O55" s="290"/>
    </row>
    <row r="56" spans="1:15">
      <c r="K56" s="290"/>
      <c r="L56" s="290"/>
      <c r="M56" s="290"/>
      <c r="N56" s="325"/>
      <c r="O56" s="290"/>
    </row>
  </sheetData>
  <mergeCells count="38">
    <mergeCell ref="A41:J41"/>
    <mergeCell ref="A43:J43"/>
    <mergeCell ref="A42:J42"/>
    <mergeCell ref="A38:J38"/>
    <mergeCell ref="A54:J54"/>
    <mergeCell ref="A44:J44"/>
    <mergeCell ref="A46:J46"/>
    <mergeCell ref="A47:J50"/>
    <mergeCell ref="A51:J53"/>
    <mergeCell ref="A39:J39"/>
    <mergeCell ref="A45:J45"/>
    <mergeCell ref="A22:F22"/>
    <mergeCell ref="G22:I22"/>
    <mergeCell ref="A32:J32"/>
    <mergeCell ref="A33:J33"/>
    <mergeCell ref="A34:J34"/>
    <mergeCell ref="A23:J23"/>
    <mergeCell ref="A36:J36"/>
    <mergeCell ref="A37:J37"/>
    <mergeCell ref="A40:J40"/>
    <mergeCell ref="A26:J26"/>
    <mergeCell ref="A29:J29"/>
    <mergeCell ref="A35:J35"/>
    <mergeCell ref="A1:J8"/>
    <mergeCell ref="F14:H14"/>
    <mergeCell ref="I14:J14"/>
    <mergeCell ref="A13:J13"/>
    <mergeCell ref="A9:J9"/>
    <mergeCell ref="A10:J10"/>
    <mergeCell ref="A11:J11"/>
    <mergeCell ref="A12:J12"/>
    <mergeCell ref="A14:B14"/>
    <mergeCell ref="C14:E14"/>
    <mergeCell ref="A17:J17"/>
    <mergeCell ref="A19:J19"/>
    <mergeCell ref="A20:J20"/>
    <mergeCell ref="A18:J18"/>
    <mergeCell ref="A15:J16"/>
  </mergeCells>
  <hyperlinks>
    <hyperlink ref="A33:J33" r:id="rId1" display="Visit our website www.thomastonmills.com for more information and selling tools, including:"/>
    <hyperlink ref="A54" location="'TABLE OF CONTENTS'!A1" tooltip="TABLE OF CONTENTS" display="Back"/>
    <hyperlink ref="K22" location="'ISLAND STRIPE POOL TOWELS'!A39" display="CA"/>
    <hyperlink ref="A34:J34" r:id="rId2" tooltip="Sell Sheets" display="   ◦ Descriptive Sell Sheets that you can send to your customers (PDF's) - Click Here"/>
    <hyperlink ref="A35:J35" r:id="rId3" tooltip="Photographs" display="   ◦ Photographs - Click Here"/>
    <hyperlink ref="A36:J36" r:id="rId4" tooltip="Care Instructions" display="   ◦ Suggested Care Instructions - Click Here"/>
    <hyperlink ref="A37:J37" r:id="rId5" tooltip="Linen Forum" display="   ◦ Linen Forum - Click Here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</hyperlinks>
  <pageMargins left="0.7" right="0.7" top="0.5" bottom="0.5" header="0.3" footer="0.3"/>
  <pageSetup scale="66" orientation="portrait" r:id="rId6"/>
  <headerFooter>
    <oddHeader xml:space="preserve">&amp;C
</oddHeader>
  </headerFooter>
  <drawing r:id="rId7"/>
  <legacyDrawing r:id="rId8"/>
  <legacyDrawingHF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A5B96"/>
    <pageSetUpPr fitToPage="1"/>
  </sheetPr>
  <dimension ref="A1:O59"/>
  <sheetViews>
    <sheetView topLeftCell="A19" zoomScale="90" zoomScaleNormal="90" zoomScalePageLayoutView="90" workbookViewId="0">
      <selection activeCell="N34" sqref="N34"/>
    </sheetView>
  </sheetViews>
  <sheetFormatPr defaultRowHeight="14.5"/>
  <cols>
    <col min="1" max="1" width="14.6328125" customWidth="1"/>
    <col min="2" max="2" width="22.81640625" customWidth="1"/>
    <col min="3" max="3" width="10.7265625" customWidth="1"/>
    <col min="4" max="4" width="8.7265625" customWidth="1"/>
    <col min="5" max="5" width="9.08984375" customWidth="1"/>
    <col min="6" max="6" width="8.08984375" customWidth="1"/>
    <col min="7" max="7" width="17" customWidth="1"/>
    <col min="8" max="8" width="14.6328125" customWidth="1"/>
    <col min="9" max="9" width="14.36328125" customWidth="1"/>
    <col min="10" max="10" width="12.7265625" customWidth="1"/>
    <col min="11" max="11" width="10" customWidth="1"/>
    <col min="12" max="12" width="11.453125" customWidth="1"/>
  </cols>
  <sheetData>
    <row r="1" spans="1:15" ht="15.75" customHeight="1" thickTop="1">
      <c r="A1" s="1035" t="s">
        <v>128</v>
      </c>
      <c r="B1" s="1036"/>
      <c r="C1" s="1036"/>
      <c r="D1" s="1036"/>
      <c r="E1" s="1036"/>
      <c r="F1" s="1036"/>
      <c r="G1" s="1036"/>
      <c r="H1" s="1036"/>
      <c r="I1" s="1036"/>
      <c r="J1" s="1037"/>
      <c r="L1" s="221" t="s">
        <v>679</v>
      </c>
      <c r="M1" s="16"/>
      <c r="N1" s="16"/>
      <c r="O1" s="290"/>
    </row>
    <row r="2" spans="1:15" ht="25" customHeight="1">
      <c r="A2" s="1038"/>
      <c r="B2" s="982"/>
      <c r="C2" s="982"/>
      <c r="D2" s="982"/>
      <c r="E2" s="982"/>
      <c r="F2" s="982"/>
      <c r="G2" s="982"/>
      <c r="H2" s="982"/>
      <c r="I2" s="982"/>
      <c r="J2" s="1039"/>
      <c r="K2" s="16"/>
      <c r="L2" s="616" t="s">
        <v>858</v>
      </c>
      <c r="M2" s="16"/>
      <c r="N2" s="16"/>
      <c r="O2" s="290"/>
    </row>
    <row r="3" spans="1:15" ht="15.75" customHeight="1">
      <c r="A3" s="1038"/>
      <c r="B3" s="982"/>
      <c r="C3" s="982"/>
      <c r="D3" s="982"/>
      <c r="E3" s="982"/>
      <c r="F3" s="982"/>
      <c r="G3" s="982"/>
      <c r="H3" s="982"/>
      <c r="I3" s="982"/>
      <c r="J3" s="1039"/>
      <c r="K3" s="16"/>
      <c r="L3" s="222" t="s">
        <v>661</v>
      </c>
      <c r="M3" s="16"/>
      <c r="N3" s="16"/>
      <c r="O3" s="290"/>
    </row>
    <row r="4" spans="1:15" ht="15.75" customHeight="1">
      <c r="A4" s="1038"/>
      <c r="B4" s="982"/>
      <c r="C4" s="982"/>
      <c r="D4" s="982"/>
      <c r="E4" s="982"/>
      <c r="F4" s="982"/>
      <c r="G4" s="982"/>
      <c r="H4" s="982"/>
      <c r="I4" s="982"/>
      <c r="J4" s="1039"/>
      <c r="K4" s="16"/>
      <c r="L4" s="223" t="s">
        <v>662</v>
      </c>
      <c r="M4" s="16"/>
      <c r="N4" s="16"/>
      <c r="O4" s="290"/>
    </row>
    <row r="5" spans="1:15" ht="15.75" customHeight="1">
      <c r="A5" s="1038"/>
      <c r="B5" s="982"/>
      <c r="C5" s="982"/>
      <c r="D5" s="982"/>
      <c r="E5" s="982"/>
      <c r="F5" s="982"/>
      <c r="G5" s="982"/>
      <c r="H5" s="982"/>
      <c r="I5" s="982"/>
      <c r="J5" s="1039"/>
      <c r="K5" s="16"/>
      <c r="L5" s="224" t="s">
        <v>663</v>
      </c>
      <c r="M5" s="16"/>
      <c r="N5" s="16"/>
      <c r="O5" s="290"/>
    </row>
    <row r="6" spans="1:15" ht="15.75" customHeight="1">
      <c r="A6" s="1038"/>
      <c r="B6" s="982"/>
      <c r="C6" s="982"/>
      <c r="D6" s="982"/>
      <c r="E6" s="982"/>
      <c r="F6" s="982"/>
      <c r="G6" s="982"/>
      <c r="H6" s="982"/>
      <c r="I6" s="982"/>
      <c r="J6" s="1039"/>
      <c r="K6" s="16"/>
      <c r="L6" s="225" t="s">
        <v>664</v>
      </c>
      <c r="M6" s="16"/>
      <c r="N6" s="16"/>
      <c r="O6" s="290"/>
    </row>
    <row r="7" spans="1:15" ht="15.75" customHeight="1">
      <c r="A7" s="1038"/>
      <c r="B7" s="982"/>
      <c r="C7" s="982"/>
      <c r="D7" s="982"/>
      <c r="E7" s="982"/>
      <c r="F7" s="982"/>
      <c r="G7" s="982"/>
      <c r="H7" s="982"/>
      <c r="I7" s="982"/>
      <c r="J7" s="1039"/>
      <c r="K7" s="16"/>
      <c r="L7" s="226" t="s">
        <v>665</v>
      </c>
      <c r="M7" s="16"/>
      <c r="N7" s="16"/>
      <c r="O7" s="290"/>
    </row>
    <row r="8" spans="1:15" ht="15.75" customHeight="1">
      <c r="A8" s="1038"/>
      <c r="B8" s="982"/>
      <c r="C8" s="982"/>
      <c r="D8" s="982"/>
      <c r="E8" s="982"/>
      <c r="F8" s="982"/>
      <c r="G8" s="982"/>
      <c r="H8" s="982"/>
      <c r="I8" s="982"/>
      <c r="J8" s="1039"/>
      <c r="K8" s="239"/>
      <c r="L8" s="227" t="s">
        <v>666</v>
      </c>
      <c r="M8" s="16"/>
      <c r="N8" s="16"/>
      <c r="O8" s="290"/>
    </row>
    <row r="9" spans="1:15" ht="15.75" customHeight="1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1040"/>
      <c r="K9" s="239"/>
      <c r="L9" s="228" t="s">
        <v>667</v>
      </c>
      <c r="M9" s="16"/>
      <c r="N9" s="16"/>
      <c r="O9" s="290"/>
    </row>
    <row r="10" spans="1:15" ht="15.75" customHeight="1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1040"/>
      <c r="K10" s="239"/>
      <c r="L10" s="229" t="s">
        <v>668</v>
      </c>
      <c r="M10" s="16"/>
      <c r="N10" s="16"/>
      <c r="O10" s="290"/>
    </row>
    <row r="11" spans="1:15" ht="15.75" customHeight="1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1040"/>
      <c r="K11" s="239"/>
      <c r="L11" s="230" t="s">
        <v>669</v>
      </c>
      <c r="M11" s="16"/>
      <c r="N11" s="16"/>
      <c r="O11" s="290"/>
    </row>
    <row r="12" spans="1:15" ht="15.75" customHeight="1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1040"/>
      <c r="K12" s="239"/>
      <c r="L12" s="231" t="s">
        <v>670</v>
      </c>
      <c r="M12" s="16"/>
      <c r="N12" s="16"/>
      <c r="O12" s="290"/>
    </row>
    <row r="13" spans="1:15" ht="15.75" customHeight="1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1104"/>
      <c r="K13" s="239"/>
      <c r="L13" s="232" t="s">
        <v>671</v>
      </c>
      <c r="M13" s="16"/>
      <c r="N13" s="16"/>
      <c r="O13" s="290"/>
    </row>
    <row r="14" spans="1:15" ht="18" customHeight="1" thickBot="1">
      <c r="A14" s="1050" t="s">
        <v>545</v>
      </c>
      <c r="B14" s="1052"/>
      <c r="C14" s="1095" t="str">
        <f>+'Summary List'!B2</f>
        <v>Hotels for Humanity</v>
      </c>
      <c r="D14" s="1095"/>
      <c r="E14" s="1096"/>
      <c r="F14" s="1050" t="s">
        <v>546</v>
      </c>
      <c r="G14" s="1051"/>
      <c r="H14" s="1052"/>
      <c r="I14" s="1053" t="str">
        <f>+'Summary List'!E2</f>
        <v>October 15, 2023</v>
      </c>
      <c r="J14" s="1105"/>
      <c r="K14" s="239"/>
      <c r="L14" s="233" t="s">
        <v>672</v>
      </c>
      <c r="M14" s="16"/>
      <c r="N14" s="16"/>
      <c r="O14" s="290"/>
    </row>
    <row r="15" spans="1:15" ht="33" customHeight="1">
      <c r="A15" s="1227" t="s">
        <v>314</v>
      </c>
      <c r="B15" s="1228"/>
      <c r="C15" s="1228"/>
      <c r="D15" s="1228"/>
      <c r="E15" s="1228"/>
      <c r="F15" s="1228"/>
      <c r="G15" s="1228"/>
      <c r="H15" s="1228"/>
      <c r="I15" s="1228"/>
      <c r="J15" s="1229"/>
      <c r="K15" s="16"/>
      <c r="L15" s="234" t="s">
        <v>673</v>
      </c>
      <c r="M15" s="16"/>
      <c r="N15" s="16"/>
      <c r="O15" s="290"/>
    </row>
    <row r="16" spans="1:15" ht="33" customHeight="1">
      <c r="A16" s="1221" t="s">
        <v>690</v>
      </c>
      <c r="B16" s="1222"/>
      <c r="C16" s="1222"/>
      <c r="D16" s="1222"/>
      <c r="E16" s="1222"/>
      <c r="F16" s="1222"/>
      <c r="G16" s="1222"/>
      <c r="H16" s="1222"/>
      <c r="I16" s="1222"/>
      <c r="J16" s="1223"/>
      <c r="K16" s="16"/>
      <c r="L16" s="235" t="s">
        <v>674</v>
      </c>
      <c r="M16" s="16"/>
      <c r="N16" s="16"/>
      <c r="O16" s="290"/>
    </row>
    <row r="17" spans="1:15" ht="35">
      <c r="A17" s="1047" t="s">
        <v>130</v>
      </c>
      <c r="B17" s="1048"/>
      <c r="C17" s="1048"/>
      <c r="D17" s="1048"/>
      <c r="E17" s="1048"/>
      <c r="F17" s="1048"/>
      <c r="G17" s="1048"/>
      <c r="H17" s="1048"/>
      <c r="I17" s="1048"/>
      <c r="J17" s="1049"/>
      <c r="K17" s="16"/>
      <c r="L17" s="236" t="s">
        <v>675</v>
      </c>
      <c r="M17" s="16"/>
      <c r="N17" s="16"/>
      <c r="O17" s="290"/>
    </row>
    <row r="18" spans="1:15" ht="18" thickBot="1">
      <c r="A18" s="1230" t="s">
        <v>391</v>
      </c>
      <c r="B18" s="1231"/>
      <c r="C18" s="1231"/>
      <c r="D18" s="1231"/>
      <c r="E18" s="1231"/>
      <c r="F18" s="1231"/>
      <c r="G18" s="1231"/>
      <c r="H18" s="1231"/>
      <c r="I18" s="1231"/>
      <c r="J18" s="1232"/>
      <c r="K18" s="16"/>
      <c r="L18" s="237" t="s">
        <v>624</v>
      </c>
      <c r="M18" s="16"/>
      <c r="N18" s="16"/>
      <c r="O18" s="290"/>
    </row>
    <row r="19" spans="1:15" ht="26.5" thickBot="1">
      <c r="A19" s="1162" t="s">
        <v>52</v>
      </c>
      <c r="B19" s="1163"/>
      <c r="C19" s="1163"/>
      <c r="D19" s="1163"/>
      <c r="E19" s="1163"/>
      <c r="F19" s="1163"/>
      <c r="G19" s="1163"/>
      <c r="H19" s="1163"/>
      <c r="I19" s="1163"/>
      <c r="J19" s="1164"/>
      <c r="K19" s="16"/>
      <c r="L19" s="459" t="s">
        <v>727</v>
      </c>
      <c r="M19" s="16"/>
      <c r="N19" s="16"/>
      <c r="O19" s="290"/>
    </row>
    <row r="20" spans="1:15" ht="19.5" thickTop="1" thickBot="1">
      <c r="A20" s="1093" t="s">
        <v>42</v>
      </c>
      <c r="B20" s="1094"/>
      <c r="C20" s="1094"/>
      <c r="D20" s="1094"/>
      <c r="E20" s="1094"/>
      <c r="F20" s="1094"/>
      <c r="G20" s="969" t="s">
        <v>41</v>
      </c>
      <c r="H20" s="1055"/>
      <c r="I20" s="1055"/>
      <c r="J20" s="118" t="s">
        <v>115</v>
      </c>
      <c r="K20" s="16"/>
      <c r="L20" s="238" t="s">
        <v>632</v>
      </c>
      <c r="M20" s="16"/>
      <c r="N20" s="16"/>
      <c r="O20" s="290"/>
    </row>
    <row r="21" spans="1:15" ht="15" thickBot="1">
      <c r="A21" s="89" t="s">
        <v>1</v>
      </c>
      <c r="B21" s="89" t="s">
        <v>0</v>
      </c>
      <c r="C21" s="89" t="s">
        <v>48</v>
      </c>
      <c r="D21" s="1130" t="s">
        <v>340</v>
      </c>
      <c r="E21" s="1131"/>
      <c r="F21" s="90" t="s">
        <v>626</v>
      </c>
      <c r="G21" s="45" t="s">
        <v>17</v>
      </c>
      <c r="H21" s="43" t="s">
        <v>18</v>
      </c>
      <c r="I21" s="44" t="s">
        <v>31</v>
      </c>
      <c r="J21" s="46" t="s">
        <v>625</v>
      </c>
      <c r="K21" s="16"/>
      <c r="L21" s="16"/>
      <c r="M21" s="16"/>
      <c r="N21" s="16"/>
      <c r="O21" s="290"/>
    </row>
    <row r="22" spans="1:15">
      <c r="A22" s="141" t="s">
        <v>392</v>
      </c>
      <c r="B22" s="56" t="s">
        <v>63</v>
      </c>
      <c r="C22" s="346" t="s">
        <v>321</v>
      </c>
      <c r="D22" s="1132">
        <f>+VLOOKUP(A22,'Summary List'!B:F,5,FALSE)</f>
        <v>26.04</v>
      </c>
      <c r="E22" s="1133">
        <v>0</v>
      </c>
      <c r="F22" s="92">
        <v>12</v>
      </c>
      <c r="G22" s="400" t="s">
        <v>291</v>
      </c>
      <c r="H22" s="395" t="s">
        <v>458</v>
      </c>
      <c r="I22" s="354">
        <f>(18.5*16*12.25)/1728</f>
        <v>2.0983796296296298</v>
      </c>
      <c r="J22" s="152" t="s">
        <v>328</v>
      </c>
      <c r="K22" s="758">
        <f>D22*12</f>
        <v>312.48</v>
      </c>
      <c r="L22" s="758">
        <f>K22*1.38</f>
        <v>431.22239999999999</v>
      </c>
      <c r="M22" s="675">
        <v>338.84</v>
      </c>
      <c r="N22" s="675">
        <v>431.22</v>
      </c>
      <c r="O22" s="290"/>
    </row>
    <row r="23" spans="1:15">
      <c r="A23" s="153" t="s">
        <v>393</v>
      </c>
      <c r="B23" s="56" t="s">
        <v>55</v>
      </c>
      <c r="C23" s="4" t="s">
        <v>396</v>
      </c>
      <c r="D23" s="1134">
        <f>+VLOOKUP(A23,'Summary List'!B:F,5,FALSE)</f>
        <v>28.44</v>
      </c>
      <c r="E23" s="1135">
        <v>0</v>
      </c>
      <c r="F23" s="96">
        <v>12</v>
      </c>
      <c r="G23" s="420" t="s">
        <v>125</v>
      </c>
      <c r="H23" s="98" t="s">
        <v>471</v>
      </c>
      <c r="I23" s="219">
        <f>(18.5*16*14.5)/1728</f>
        <v>2.4837962962962963</v>
      </c>
      <c r="J23" s="156" t="s">
        <v>329</v>
      </c>
      <c r="K23" s="758">
        <f t="shared" ref="K23:K24" si="0">D23*12</f>
        <v>341.28000000000003</v>
      </c>
      <c r="L23" s="758">
        <f t="shared" ref="L23:L24" si="1">K23*1.38</f>
        <v>470.96640000000002</v>
      </c>
      <c r="M23">
        <v>371.58</v>
      </c>
      <c r="N23" s="675">
        <v>470.97</v>
      </c>
      <c r="O23" s="290"/>
    </row>
    <row r="24" spans="1:15" ht="15" thickBot="1">
      <c r="A24" s="347" t="s">
        <v>394</v>
      </c>
      <c r="B24" s="417" t="s">
        <v>56</v>
      </c>
      <c r="C24" s="8" t="s">
        <v>323</v>
      </c>
      <c r="D24" s="1125">
        <f>+VLOOKUP(A24,'Summary List'!B:F,5,FALSE)</f>
        <v>32.04</v>
      </c>
      <c r="E24" s="1126">
        <v>0</v>
      </c>
      <c r="F24" s="369">
        <v>12</v>
      </c>
      <c r="G24" s="420" t="s">
        <v>331</v>
      </c>
      <c r="H24" s="210" t="s">
        <v>479</v>
      </c>
      <c r="I24" s="370">
        <f>(18*16*15.5)/1728</f>
        <v>2.5833333333333335</v>
      </c>
      <c r="J24" s="421" t="s">
        <v>329</v>
      </c>
      <c r="K24" s="758">
        <f t="shared" si="0"/>
        <v>384.48</v>
      </c>
      <c r="L24" s="758">
        <f t="shared" si="1"/>
        <v>530.58240000000001</v>
      </c>
      <c r="M24" s="675">
        <v>418.56</v>
      </c>
      <c r="N24" s="675">
        <v>530.58000000000004</v>
      </c>
      <c r="O24" s="290"/>
    </row>
    <row r="25" spans="1:15">
      <c r="A25" s="1044" t="s">
        <v>634</v>
      </c>
      <c r="B25" s="1045"/>
      <c r="C25" s="1045"/>
      <c r="D25" s="1045"/>
      <c r="E25" s="1045"/>
      <c r="F25" s="1045"/>
      <c r="G25" s="1045"/>
      <c r="H25" s="1045"/>
      <c r="I25" s="1045"/>
      <c r="J25" s="1046"/>
      <c r="K25" s="16"/>
      <c r="L25" s="189"/>
      <c r="M25" s="16"/>
      <c r="N25" s="16"/>
      <c r="O25" s="290"/>
    </row>
    <row r="26" spans="1:15" ht="22.5" customHeight="1">
      <c r="A26" s="1047"/>
      <c r="B26" s="1048"/>
      <c r="C26" s="1048"/>
      <c r="D26" s="1048"/>
      <c r="E26" s="1048"/>
      <c r="F26" s="1048"/>
      <c r="G26" s="1048"/>
      <c r="H26" s="1048"/>
      <c r="I26" s="1048"/>
      <c r="J26" s="1049"/>
      <c r="K26" s="16"/>
      <c r="L26" s="16"/>
      <c r="M26" s="16"/>
      <c r="N26" s="16"/>
      <c r="O26" s="290"/>
    </row>
    <row r="27" spans="1:15" s="50" customFormat="1" ht="18" thickBot="1">
      <c r="A27" s="1230" t="s">
        <v>391</v>
      </c>
      <c r="B27" s="1231"/>
      <c r="C27" s="1231"/>
      <c r="D27" s="1231"/>
      <c r="E27" s="1231"/>
      <c r="F27" s="1231"/>
      <c r="G27" s="1231"/>
      <c r="H27" s="1231"/>
      <c r="I27" s="1231"/>
      <c r="J27" s="1232"/>
      <c r="K27" s="189"/>
      <c r="L27" s="16"/>
      <c r="M27" s="189"/>
      <c r="N27" s="189"/>
      <c r="O27" s="295"/>
    </row>
    <row r="28" spans="1:15" ht="25.5" thickBot="1">
      <c r="A28" s="1179" t="s">
        <v>684</v>
      </c>
      <c r="B28" s="1180"/>
      <c r="C28" s="1180"/>
      <c r="D28" s="1180"/>
      <c r="E28" s="1180"/>
      <c r="F28" s="1180"/>
      <c r="G28" s="1180"/>
      <c r="H28" s="1180"/>
      <c r="I28" s="1180"/>
      <c r="J28" s="1181"/>
      <c r="K28" s="16"/>
      <c r="L28" s="16"/>
      <c r="M28" s="16"/>
      <c r="N28" s="16"/>
      <c r="O28" s="290"/>
    </row>
    <row r="29" spans="1:15" ht="19" thickBot="1">
      <c r="A29" s="1093" t="s">
        <v>42</v>
      </c>
      <c r="B29" s="1094"/>
      <c r="C29" s="1094"/>
      <c r="D29" s="1094"/>
      <c r="E29" s="1094"/>
      <c r="F29" s="1094"/>
      <c r="G29" s="969" t="s">
        <v>41</v>
      </c>
      <c r="H29" s="1055"/>
      <c r="I29" s="1055"/>
      <c r="J29" s="118" t="s">
        <v>115</v>
      </c>
      <c r="K29" s="16"/>
      <c r="L29" s="16"/>
      <c r="M29" s="16"/>
      <c r="N29" s="16"/>
      <c r="O29" s="290"/>
    </row>
    <row r="30" spans="1:15" ht="15" thickBot="1">
      <c r="A30" s="133" t="s">
        <v>1</v>
      </c>
      <c r="B30" s="22" t="s">
        <v>0</v>
      </c>
      <c r="C30" s="39" t="s">
        <v>48</v>
      </c>
      <c r="D30" s="1130" t="s">
        <v>340</v>
      </c>
      <c r="E30" s="1131"/>
      <c r="F30" s="90" t="s">
        <v>626</v>
      </c>
      <c r="G30" s="45" t="s">
        <v>17</v>
      </c>
      <c r="H30" s="44" t="s">
        <v>18</v>
      </c>
      <c r="I30" s="44" t="s">
        <v>31</v>
      </c>
      <c r="J30" s="46" t="s">
        <v>625</v>
      </c>
      <c r="K30" s="16"/>
      <c r="L30" s="16"/>
      <c r="M30" s="16"/>
      <c r="N30" s="16"/>
      <c r="O30" s="290"/>
    </row>
    <row r="31" spans="1:15">
      <c r="A31" s="141" t="s">
        <v>315</v>
      </c>
      <c r="B31" s="388" t="s">
        <v>60</v>
      </c>
      <c r="C31" s="346" t="s">
        <v>320</v>
      </c>
      <c r="D31" s="1132">
        <f>+VLOOKUP(A31,'Summary List'!B:F,5,FALSE)</f>
        <v>39.119999999999997</v>
      </c>
      <c r="E31" s="1133">
        <v>0</v>
      </c>
      <c r="F31" s="389">
        <v>12</v>
      </c>
      <c r="G31" s="357" t="s">
        <v>291</v>
      </c>
      <c r="H31" s="395" t="s">
        <v>483</v>
      </c>
      <c r="I31" s="390">
        <f>(18.5*16*12.25)/1728</f>
        <v>2.0983796296296298</v>
      </c>
      <c r="J31" s="345" t="s">
        <v>328</v>
      </c>
      <c r="K31" s="758">
        <f>D31*12</f>
        <v>469.43999999999994</v>
      </c>
      <c r="L31" s="758">
        <f>K31*1.38</f>
        <v>647.82719999999983</v>
      </c>
      <c r="M31" s="675">
        <v>509.76</v>
      </c>
      <c r="N31" s="675">
        <v>647.83000000000004</v>
      </c>
      <c r="O31" s="290"/>
    </row>
    <row r="32" spans="1:15">
      <c r="A32" s="155" t="s">
        <v>316</v>
      </c>
      <c r="B32" s="368" t="s">
        <v>63</v>
      </c>
      <c r="C32" s="8" t="s">
        <v>321</v>
      </c>
      <c r="D32" s="1134">
        <f>+VLOOKUP(A32,'Summary List'!B:F,5,FALSE)</f>
        <v>41.52</v>
      </c>
      <c r="E32" s="1135">
        <v>0</v>
      </c>
      <c r="F32" s="369">
        <v>12</v>
      </c>
      <c r="G32" s="97" t="s">
        <v>291</v>
      </c>
      <c r="H32" s="98" t="s">
        <v>484</v>
      </c>
      <c r="I32" s="219">
        <f>(18.5*16*12.25)/1728</f>
        <v>2.0983796296296298</v>
      </c>
      <c r="J32" s="156" t="s">
        <v>328</v>
      </c>
      <c r="K32" s="758">
        <f t="shared" ref="K32:K34" si="2">D32*12</f>
        <v>498.24</v>
      </c>
      <c r="L32" s="758">
        <f t="shared" ref="L32:L34" si="3">K32*1.38</f>
        <v>687.57119999999998</v>
      </c>
      <c r="M32" s="675">
        <v>541.44000000000005</v>
      </c>
      <c r="N32" s="675">
        <v>687.57</v>
      </c>
      <c r="O32" s="290"/>
    </row>
    <row r="33" spans="1:15">
      <c r="A33" s="155" t="s">
        <v>317</v>
      </c>
      <c r="B33" s="368" t="s">
        <v>55</v>
      </c>
      <c r="C33" s="8" t="s">
        <v>322</v>
      </c>
      <c r="D33" s="1125">
        <f>+VLOOKUP(A33,'Summary List'!B:F,5,FALSE)</f>
        <v>46.8</v>
      </c>
      <c r="E33" s="1126">
        <v>0</v>
      </c>
      <c r="F33" s="369">
        <v>12</v>
      </c>
      <c r="G33" s="97" t="s">
        <v>125</v>
      </c>
      <c r="H33" s="107" t="s">
        <v>485</v>
      </c>
      <c r="I33" s="219">
        <f>(18.5*16*14.5)/1728</f>
        <v>2.4837962962962963</v>
      </c>
      <c r="J33" s="156" t="s">
        <v>329</v>
      </c>
      <c r="K33" s="758">
        <f t="shared" si="2"/>
        <v>561.59999999999991</v>
      </c>
      <c r="L33" s="758">
        <f t="shared" si="3"/>
        <v>775.00799999999981</v>
      </c>
      <c r="M33" s="675">
        <v>610.55999999999995</v>
      </c>
      <c r="N33" s="675">
        <v>775.01</v>
      </c>
      <c r="O33" s="290"/>
    </row>
    <row r="34" spans="1:15">
      <c r="A34" s="352" t="s">
        <v>318</v>
      </c>
      <c r="B34" s="367" t="s">
        <v>56</v>
      </c>
      <c r="C34" s="4" t="s">
        <v>323</v>
      </c>
      <c r="D34" s="1125">
        <f>+VLOOKUP(A34,'Summary List'!B:F,5,FALSE)</f>
        <v>49.2</v>
      </c>
      <c r="E34" s="1126">
        <v>0</v>
      </c>
      <c r="F34" s="96">
        <v>12</v>
      </c>
      <c r="G34" s="93" t="s">
        <v>331</v>
      </c>
      <c r="H34" s="98" t="s">
        <v>486</v>
      </c>
      <c r="I34" s="354">
        <f>(18*16*15.5)/1728</f>
        <v>2.5833333333333335</v>
      </c>
      <c r="J34" s="154" t="s">
        <v>329</v>
      </c>
      <c r="K34" s="758">
        <f t="shared" si="2"/>
        <v>590.40000000000009</v>
      </c>
      <c r="L34" s="758">
        <f t="shared" si="3"/>
        <v>814.75200000000007</v>
      </c>
      <c r="M34" s="675">
        <v>642.24</v>
      </c>
      <c r="N34" s="675">
        <v>814.75</v>
      </c>
      <c r="O34" s="290"/>
    </row>
    <row r="35" spans="1:15" ht="17.5">
      <c r="A35" s="1058" t="s">
        <v>47</v>
      </c>
      <c r="B35" s="1059"/>
      <c r="C35" s="1059"/>
      <c r="D35" s="1059"/>
      <c r="E35" s="1059"/>
      <c r="F35" s="1059"/>
      <c r="G35" s="1059"/>
      <c r="H35" s="1059"/>
      <c r="I35" s="1059"/>
      <c r="J35" s="1060"/>
      <c r="K35" s="16"/>
      <c r="L35" s="16"/>
      <c r="M35" s="16"/>
      <c r="N35" s="16"/>
      <c r="O35" s="290"/>
    </row>
    <row r="36" spans="1:15" ht="21.5" thickBot="1">
      <c r="A36" s="1061" t="s">
        <v>627</v>
      </c>
      <c r="B36" s="1062"/>
      <c r="C36" s="1062"/>
      <c r="D36" s="1062"/>
      <c r="E36" s="1062"/>
      <c r="F36" s="1062"/>
      <c r="G36" s="1062"/>
      <c r="H36" s="1062"/>
      <c r="I36" s="1062"/>
      <c r="J36" s="1063"/>
      <c r="K36" s="16"/>
      <c r="L36" s="16"/>
      <c r="M36" s="16"/>
      <c r="N36" s="16"/>
      <c r="O36" s="290"/>
    </row>
    <row r="37" spans="1:15" ht="21">
      <c r="A37" s="1121" t="s">
        <v>733</v>
      </c>
      <c r="B37" s="962"/>
      <c r="C37" s="962"/>
      <c r="D37" s="962"/>
      <c r="E37" s="962"/>
      <c r="F37" s="962"/>
      <c r="G37" s="962"/>
      <c r="H37" s="962"/>
      <c r="I37" s="962"/>
      <c r="J37" s="1122"/>
      <c r="K37" s="16"/>
      <c r="L37" s="16"/>
      <c r="M37" s="16"/>
      <c r="N37" s="16"/>
      <c r="O37" s="290"/>
    </row>
    <row r="38" spans="1:15" ht="21">
      <c r="A38" s="1082" t="s">
        <v>734</v>
      </c>
      <c r="B38" s="950"/>
      <c r="C38" s="950"/>
      <c r="D38" s="950"/>
      <c r="E38" s="950"/>
      <c r="F38" s="950"/>
      <c r="G38" s="950"/>
      <c r="H38" s="950"/>
      <c r="I38" s="950"/>
      <c r="J38" s="1083"/>
      <c r="K38" s="16"/>
      <c r="L38" s="16"/>
      <c r="M38" s="16"/>
      <c r="N38" s="16"/>
      <c r="O38" s="290"/>
    </row>
    <row r="39" spans="1:15" ht="21">
      <c r="A39" s="1082" t="s">
        <v>735</v>
      </c>
      <c r="B39" s="950"/>
      <c r="C39" s="950"/>
      <c r="D39" s="950"/>
      <c r="E39" s="950"/>
      <c r="F39" s="950"/>
      <c r="G39" s="950"/>
      <c r="H39" s="950"/>
      <c r="I39" s="950"/>
      <c r="J39" s="1083"/>
      <c r="K39" s="16"/>
      <c r="L39" s="16"/>
      <c r="M39" s="16"/>
      <c r="N39" s="16"/>
      <c r="O39" s="290"/>
    </row>
    <row r="40" spans="1:15" ht="21">
      <c r="A40" s="1082" t="s">
        <v>736</v>
      </c>
      <c r="B40" s="950"/>
      <c r="C40" s="950"/>
      <c r="D40" s="950"/>
      <c r="E40" s="950"/>
      <c r="F40" s="950"/>
      <c r="G40" s="950"/>
      <c r="H40" s="950"/>
      <c r="I40" s="950"/>
      <c r="J40" s="1083"/>
      <c r="K40" s="16"/>
      <c r="L40" s="16"/>
      <c r="M40" s="16"/>
      <c r="N40" s="16"/>
      <c r="O40" s="290"/>
    </row>
    <row r="41" spans="1:15" ht="21.5" thickBot="1">
      <c r="A41" s="1084" t="s">
        <v>127</v>
      </c>
      <c r="B41" s="1085"/>
      <c r="C41" s="1085"/>
      <c r="D41" s="1085"/>
      <c r="E41" s="1085"/>
      <c r="F41" s="1085"/>
      <c r="G41" s="1085"/>
      <c r="H41" s="1085"/>
      <c r="I41" s="1085"/>
      <c r="J41" s="1086"/>
      <c r="K41" s="16"/>
      <c r="L41" s="16"/>
      <c r="M41" s="16"/>
      <c r="N41" s="16"/>
      <c r="O41" s="290"/>
    </row>
    <row r="42" spans="1:15" ht="23.5">
      <c r="A42" s="1118" t="s">
        <v>676</v>
      </c>
      <c r="B42" s="1119"/>
      <c r="C42" s="1119"/>
      <c r="D42" s="1119"/>
      <c r="E42" s="1119"/>
      <c r="F42" s="1119"/>
      <c r="G42" s="1119"/>
      <c r="H42" s="1119"/>
      <c r="I42" s="1119"/>
      <c r="J42" s="1120"/>
      <c r="K42" s="16"/>
      <c r="L42" s="16"/>
      <c r="M42" s="16"/>
      <c r="N42" s="16"/>
      <c r="O42" s="290"/>
    </row>
    <row r="43" spans="1:15" ht="21">
      <c r="A43" s="1224" t="s">
        <v>654</v>
      </c>
      <c r="B43" s="1225"/>
      <c r="C43" s="1225"/>
      <c r="D43" s="1225"/>
      <c r="E43" s="1225"/>
      <c r="F43" s="1225"/>
      <c r="G43" s="1225"/>
      <c r="H43" s="1225"/>
      <c r="I43" s="1225"/>
      <c r="J43" s="1226"/>
      <c r="K43" s="16"/>
      <c r="L43" s="16"/>
      <c r="M43" s="16"/>
      <c r="N43" s="16"/>
      <c r="O43" s="290"/>
    </row>
    <row r="44" spans="1:15" ht="21">
      <c r="A44" s="1008" t="s">
        <v>655</v>
      </c>
      <c r="B44" s="953"/>
      <c r="C44" s="953"/>
      <c r="D44" s="953"/>
      <c r="E44" s="953"/>
      <c r="F44" s="953"/>
      <c r="G44" s="953"/>
      <c r="H44" s="953"/>
      <c r="I44" s="953"/>
      <c r="J44" s="1009"/>
      <c r="K44" s="16"/>
      <c r="L44" s="16"/>
      <c r="M44" s="16"/>
      <c r="N44" s="16"/>
      <c r="O44" s="290"/>
    </row>
    <row r="45" spans="1:15" ht="18" customHeight="1">
      <c r="A45" s="1004" t="s">
        <v>656</v>
      </c>
      <c r="B45" s="994"/>
      <c r="C45" s="994"/>
      <c r="D45" s="994"/>
      <c r="E45" s="994"/>
      <c r="F45" s="994"/>
      <c r="G45" s="994"/>
      <c r="H45" s="994"/>
      <c r="I45" s="994"/>
      <c r="J45" s="1005"/>
      <c r="K45" s="16"/>
      <c r="L45" s="16"/>
      <c r="M45" s="16"/>
      <c r="N45" s="16"/>
      <c r="O45" s="290"/>
    </row>
    <row r="46" spans="1:15" ht="21" customHeight="1">
      <c r="A46" s="1012" t="s">
        <v>657</v>
      </c>
      <c r="B46" s="997"/>
      <c r="C46" s="997"/>
      <c r="D46" s="997"/>
      <c r="E46" s="997"/>
      <c r="F46" s="997"/>
      <c r="G46" s="997"/>
      <c r="H46" s="997"/>
      <c r="I46" s="997"/>
      <c r="J46" s="1013"/>
      <c r="K46" s="16"/>
      <c r="L46" s="16"/>
      <c r="M46" s="16"/>
      <c r="N46" s="16"/>
      <c r="O46" s="290"/>
    </row>
    <row r="47" spans="1:15" ht="18.75" customHeight="1">
      <c r="A47" s="1004" t="s">
        <v>658</v>
      </c>
      <c r="B47" s="994"/>
      <c r="C47" s="994"/>
      <c r="D47" s="994"/>
      <c r="E47" s="994"/>
      <c r="F47" s="994"/>
      <c r="G47" s="994"/>
      <c r="H47" s="994"/>
      <c r="I47" s="994"/>
      <c r="J47" s="1005"/>
      <c r="K47" s="16"/>
      <c r="L47" s="16"/>
      <c r="M47" s="16"/>
      <c r="N47" s="16"/>
      <c r="O47" s="290"/>
    </row>
    <row r="48" spans="1:15" ht="22.5" customHeight="1">
      <c r="A48" s="1233"/>
      <c r="B48" s="1234"/>
      <c r="C48" s="1234"/>
      <c r="D48" s="1234"/>
      <c r="E48" s="1234"/>
      <c r="F48" s="1234"/>
      <c r="G48" s="1234"/>
      <c r="H48" s="1234"/>
      <c r="I48" s="1234"/>
      <c r="J48" s="1235"/>
      <c r="K48" s="16"/>
      <c r="L48" s="16"/>
      <c r="M48" s="16"/>
      <c r="N48" s="16"/>
      <c r="O48" s="290"/>
    </row>
    <row r="49" spans="1:15" ht="23.5">
      <c r="A49" s="1017" t="s">
        <v>677</v>
      </c>
      <c r="B49" s="1018"/>
      <c r="C49" s="1018"/>
      <c r="D49" s="1018"/>
      <c r="E49" s="1018"/>
      <c r="F49" s="1018"/>
      <c r="G49" s="1018"/>
      <c r="H49" s="1018"/>
      <c r="I49" s="1018"/>
      <c r="J49" s="1019"/>
      <c r="K49" s="16"/>
      <c r="L49" s="16"/>
      <c r="M49" s="16"/>
      <c r="N49" s="16"/>
      <c r="O49" s="290"/>
    </row>
    <row r="50" spans="1:15" ht="18" customHeight="1">
      <c r="A50" s="1073" t="s">
        <v>857</v>
      </c>
      <c r="B50" s="1074"/>
      <c r="C50" s="1074"/>
      <c r="D50" s="1074"/>
      <c r="E50" s="1074"/>
      <c r="F50" s="1074"/>
      <c r="G50" s="1074"/>
      <c r="H50" s="1074"/>
      <c r="I50" s="1074"/>
      <c r="J50" s="1075"/>
      <c r="K50" s="16"/>
      <c r="L50" s="16"/>
      <c r="M50" s="16"/>
      <c r="N50" s="16"/>
      <c r="O50" s="290"/>
    </row>
    <row r="51" spans="1:15" ht="18" customHeight="1">
      <c r="A51" s="1006"/>
      <c r="B51" s="987"/>
      <c r="C51" s="987"/>
      <c r="D51" s="987"/>
      <c r="E51" s="987"/>
      <c r="F51" s="987"/>
      <c r="G51" s="987"/>
      <c r="H51" s="987"/>
      <c r="I51" s="987"/>
      <c r="J51" s="1007"/>
      <c r="K51" s="16"/>
      <c r="L51" s="16"/>
      <c r="M51" s="16"/>
      <c r="N51" s="16"/>
      <c r="O51" s="290"/>
    </row>
    <row r="52" spans="1:15" ht="18" customHeight="1">
      <c r="A52" s="1006"/>
      <c r="B52" s="987"/>
      <c r="C52" s="987"/>
      <c r="D52" s="987"/>
      <c r="E52" s="987"/>
      <c r="F52" s="987"/>
      <c r="G52" s="987"/>
      <c r="H52" s="987"/>
      <c r="I52" s="987"/>
      <c r="J52" s="1007"/>
      <c r="K52" s="16"/>
      <c r="L52" s="16"/>
      <c r="M52" s="16"/>
      <c r="N52" s="16"/>
      <c r="O52" s="290"/>
    </row>
    <row r="53" spans="1:15" ht="21" customHeight="1">
      <c r="A53" s="1006"/>
      <c r="B53" s="987"/>
      <c r="C53" s="987"/>
      <c r="D53" s="987"/>
      <c r="E53" s="987"/>
      <c r="F53" s="987"/>
      <c r="G53" s="987"/>
      <c r="H53" s="987"/>
      <c r="I53" s="987"/>
      <c r="J53" s="1007"/>
      <c r="K53" s="16"/>
      <c r="L53" s="16"/>
      <c r="M53" s="16"/>
      <c r="N53" s="16"/>
      <c r="O53" s="290"/>
    </row>
    <row r="54" spans="1:15" ht="15" customHeight="1">
      <c r="A54" s="1008" t="s">
        <v>678</v>
      </c>
      <c r="B54" s="953"/>
      <c r="C54" s="953"/>
      <c r="D54" s="953"/>
      <c r="E54" s="953"/>
      <c r="F54" s="953"/>
      <c r="G54" s="953"/>
      <c r="H54" s="953"/>
      <c r="I54" s="953"/>
      <c r="J54" s="1009"/>
      <c r="K54" s="16"/>
      <c r="L54" s="16"/>
      <c r="M54" s="16"/>
      <c r="N54" s="16"/>
      <c r="O54" s="290"/>
    </row>
    <row r="55" spans="1:15" ht="15" customHeight="1">
      <c r="A55" s="1008"/>
      <c r="B55" s="953"/>
      <c r="C55" s="953"/>
      <c r="D55" s="953"/>
      <c r="E55" s="953"/>
      <c r="F55" s="953"/>
      <c r="G55" s="953"/>
      <c r="H55" s="953"/>
      <c r="I55" s="953"/>
      <c r="J55" s="1009"/>
      <c r="K55" s="16"/>
      <c r="L55" s="16"/>
      <c r="M55" s="16"/>
      <c r="N55" s="16"/>
      <c r="O55" s="290"/>
    </row>
    <row r="56" spans="1:15" ht="14.25" customHeight="1">
      <c r="A56" s="1008"/>
      <c r="B56" s="953"/>
      <c r="C56" s="953"/>
      <c r="D56" s="953"/>
      <c r="E56" s="953"/>
      <c r="F56" s="953"/>
      <c r="G56" s="953"/>
      <c r="H56" s="953"/>
      <c r="I56" s="953"/>
      <c r="J56" s="1009"/>
      <c r="K56" s="16"/>
      <c r="M56" s="16"/>
      <c r="N56" s="16"/>
      <c r="O56" s="290"/>
    </row>
    <row r="57" spans="1:15" ht="15" thickBot="1">
      <c r="A57" s="1020" t="s">
        <v>632</v>
      </c>
      <c r="B57" s="1021"/>
      <c r="C57" s="1021"/>
      <c r="D57" s="1021"/>
      <c r="E57" s="1021"/>
      <c r="F57" s="1021"/>
      <c r="G57" s="1021"/>
      <c r="H57" s="1021"/>
      <c r="I57" s="1021"/>
      <c r="J57" s="1022"/>
      <c r="K57" s="16"/>
      <c r="L57" s="290"/>
      <c r="M57" s="16"/>
      <c r="N57" s="16"/>
      <c r="O57" s="290"/>
    </row>
    <row r="58" spans="1:15">
      <c r="K58" s="290"/>
      <c r="L58" s="290"/>
      <c r="M58" s="290"/>
      <c r="N58" s="290"/>
      <c r="O58" s="290"/>
    </row>
    <row r="59" spans="1:15">
      <c r="K59" s="290"/>
      <c r="M59" s="290"/>
      <c r="N59" s="290"/>
      <c r="O59" s="290"/>
    </row>
  </sheetData>
  <mergeCells count="48">
    <mergeCell ref="D23:E23"/>
    <mergeCell ref="A44:J44"/>
    <mergeCell ref="A57:J57"/>
    <mergeCell ref="A45:J45"/>
    <mergeCell ref="A46:J46"/>
    <mergeCell ref="A47:J48"/>
    <mergeCell ref="A49:J49"/>
    <mergeCell ref="A50:J53"/>
    <mergeCell ref="A54:J56"/>
    <mergeCell ref="A28:J28"/>
    <mergeCell ref="A29:F29"/>
    <mergeCell ref="G29:I29"/>
    <mergeCell ref="D33:E33"/>
    <mergeCell ref="D34:E34"/>
    <mergeCell ref="D30:E30"/>
    <mergeCell ref="D31:E31"/>
    <mergeCell ref="A27:J27"/>
    <mergeCell ref="A1:J8"/>
    <mergeCell ref="A42:J42"/>
    <mergeCell ref="A41:J41"/>
    <mergeCell ref="A35:J35"/>
    <mergeCell ref="A36:J36"/>
    <mergeCell ref="A37:J37"/>
    <mergeCell ref="A40:J40"/>
    <mergeCell ref="A25:J26"/>
    <mergeCell ref="A9:J9"/>
    <mergeCell ref="A10:J10"/>
    <mergeCell ref="A11:J11"/>
    <mergeCell ref="A12:J12"/>
    <mergeCell ref="A13:J13"/>
    <mergeCell ref="D21:E21"/>
    <mergeCell ref="D22:E22"/>
    <mergeCell ref="A16:J16"/>
    <mergeCell ref="A43:J43"/>
    <mergeCell ref="A15:J15"/>
    <mergeCell ref="F14:H14"/>
    <mergeCell ref="I14:J14"/>
    <mergeCell ref="A14:B14"/>
    <mergeCell ref="C14:E14"/>
    <mergeCell ref="A17:J17"/>
    <mergeCell ref="A18:J18"/>
    <mergeCell ref="A19:J19"/>
    <mergeCell ref="A20:F20"/>
    <mergeCell ref="G20:I20"/>
    <mergeCell ref="A39:J39"/>
    <mergeCell ref="D32:E32"/>
    <mergeCell ref="D24:E24"/>
    <mergeCell ref="A38:J38"/>
  </mergeCells>
  <hyperlinks>
    <hyperlink ref="A36:J36" r:id="rId1" display="Visit our website www.thomastonmills.com for more information and selling tools, including:"/>
    <hyperlink ref="A57" location="'TABLE OF CONTENTS'!A1" tooltip="TABLE OF CONTENTS" display="Back"/>
    <hyperlink ref="A37:J37" r:id="rId2" tooltip="Sell Sheets" display="   ◦ Descriptive Sell Sheets that you can send to your customers (PDF's) - Click Here"/>
    <hyperlink ref="A38:J38" r:id="rId3" tooltip="Photographs" display="   ◦ Photographs - Click Here"/>
    <hyperlink ref="A39:J39" r:id="rId4" tooltip="Care Instructions" display="   ◦ Suggested Care Instructions - Click Here"/>
    <hyperlink ref="A40:J40" r:id="rId5" tooltip="Linen Forum" display="   ◦ Linen Forum - Click Here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</hyperlinks>
  <pageMargins left="0.7" right="0.7" top="0.75" bottom="0.75" header="0.3" footer="0.3"/>
  <pageSetup scale="64" orientation="portrait" r:id="rId6"/>
  <headerFooter>
    <oddHeader xml:space="preserve">&amp;C
</oddHeader>
  </headerFooter>
  <drawing r:id="rId7"/>
  <legacyDrawingHF r:id="rId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9A555"/>
    <pageSetUpPr fitToPage="1"/>
  </sheetPr>
  <dimension ref="A1:Y58"/>
  <sheetViews>
    <sheetView tabSelected="1" topLeftCell="A19" zoomScale="90" zoomScaleNormal="90" zoomScaleSheetLayoutView="80" zoomScalePageLayoutView="90" workbookViewId="0">
      <selection activeCell="N33" sqref="N33"/>
    </sheetView>
  </sheetViews>
  <sheetFormatPr defaultRowHeight="14.5"/>
  <cols>
    <col min="1" max="1" width="14.6328125" customWidth="1"/>
    <col min="2" max="2" width="22.81640625" customWidth="1"/>
    <col min="3" max="3" width="10.7265625" customWidth="1"/>
    <col min="4" max="4" width="8.7265625" customWidth="1"/>
    <col min="6" max="6" width="8.08984375" customWidth="1"/>
    <col min="7" max="7" width="17" customWidth="1"/>
    <col min="8" max="8" width="14.6328125" customWidth="1"/>
    <col min="9" max="9" width="14.36328125" customWidth="1"/>
    <col min="10" max="10" width="12.7265625" customWidth="1"/>
    <col min="11" max="11" width="9.08984375" customWidth="1"/>
    <col min="12" max="12" width="11" customWidth="1"/>
  </cols>
  <sheetData>
    <row r="1" spans="1:15" ht="15.75" customHeight="1" thickTop="1">
      <c r="A1" s="1035" t="s">
        <v>128</v>
      </c>
      <c r="B1" s="1036"/>
      <c r="C1" s="1036"/>
      <c r="D1" s="1036"/>
      <c r="E1" s="1036"/>
      <c r="F1" s="1036"/>
      <c r="G1" s="1036"/>
      <c r="H1" s="1036"/>
      <c r="I1" s="1036"/>
      <c r="J1" s="1037"/>
      <c r="K1" s="187"/>
      <c r="L1" s="221" t="s">
        <v>679</v>
      </c>
      <c r="M1" s="252"/>
      <c r="N1" s="16"/>
      <c r="O1" s="290"/>
    </row>
    <row r="2" spans="1:15" ht="25" customHeight="1">
      <c r="A2" s="1038"/>
      <c r="B2" s="982"/>
      <c r="C2" s="982"/>
      <c r="D2" s="982"/>
      <c r="E2" s="982"/>
      <c r="F2" s="982"/>
      <c r="G2" s="982"/>
      <c r="H2" s="982"/>
      <c r="I2" s="982"/>
      <c r="J2" s="1039"/>
      <c r="K2" s="16"/>
      <c r="L2" s="616" t="s">
        <v>858</v>
      </c>
      <c r="M2" s="16"/>
      <c r="N2" s="16"/>
      <c r="O2" s="290"/>
    </row>
    <row r="3" spans="1:15" ht="15.75" customHeight="1">
      <c r="A3" s="1038"/>
      <c r="B3" s="982"/>
      <c r="C3" s="982"/>
      <c r="D3" s="982"/>
      <c r="E3" s="982"/>
      <c r="F3" s="982"/>
      <c r="G3" s="982"/>
      <c r="H3" s="982"/>
      <c r="I3" s="982"/>
      <c r="J3" s="1039"/>
      <c r="K3" s="16"/>
      <c r="L3" s="222" t="s">
        <v>661</v>
      </c>
      <c r="M3" s="16"/>
      <c r="N3" s="16"/>
      <c r="O3" s="290"/>
    </row>
    <row r="4" spans="1:15" ht="15.75" customHeight="1">
      <c r="A4" s="1038"/>
      <c r="B4" s="982"/>
      <c r="C4" s="982"/>
      <c r="D4" s="982"/>
      <c r="E4" s="982"/>
      <c r="F4" s="982"/>
      <c r="G4" s="982"/>
      <c r="H4" s="982"/>
      <c r="I4" s="982"/>
      <c r="J4" s="1039"/>
      <c r="K4" s="16"/>
      <c r="L4" s="223" t="s">
        <v>662</v>
      </c>
      <c r="M4" s="16"/>
      <c r="N4" s="16"/>
      <c r="O4" s="290"/>
    </row>
    <row r="5" spans="1:15" ht="15.75" customHeight="1">
      <c r="A5" s="1038"/>
      <c r="B5" s="982"/>
      <c r="C5" s="982"/>
      <c r="D5" s="982"/>
      <c r="E5" s="982"/>
      <c r="F5" s="982"/>
      <c r="G5" s="982"/>
      <c r="H5" s="982"/>
      <c r="I5" s="982"/>
      <c r="J5" s="1039"/>
      <c r="K5" s="16"/>
      <c r="L5" s="224" t="s">
        <v>663</v>
      </c>
      <c r="M5" s="16"/>
      <c r="N5" s="16"/>
      <c r="O5" s="290"/>
    </row>
    <row r="6" spans="1:15" ht="15.75" customHeight="1">
      <c r="A6" s="1038"/>
      <c r="B6" s="982"/>
      <c r="C6" s="982"/>
      <c r="D6" s="982"/>
      <c r="E6" s="982"/>
      <c r="F6" s="982"/>
      <c r="G6" s="982"/>
      <c r="H6" s="982"/>
      <c r="I6" s="982"/>
      <c r="J6" s="1039"/>
      <c r="K6" s="16"/>
      <c r="L6" s="225" t="s">
        <v>664</v>
      </c>
      <c r="M6" s="16"/>
      <c r="N6" s="16"/>
      <c r="O6" s="290"/>
    </row>
    <row r="7" spans="1:15" ht="15.75" customHeight="1">
      <c r="A7" s="1038"/>
      <c r="B7" s="982"/>
      <c r="C7" s="982"/>
      <c r="D7" s="982"/>
      <c r="E7" s="982"/>
      <c r="F7" s="982"/>
      <c r="G7" s="982"/>
      <c r="H7" s="982"/>
      <c r="I7" s="982"/>
      <c r="J7" s="1039"/>
      <c r="K7" s="239"/>
      <c r="L7" s="226" t="s">
        <v>665</v>
      </c>
      <c r="M7" s="16"/>
      <c r="N7" s="16"/>
      <c r="O7" s="290"/>
    </row>
    <row r="8" spans="1:15" ht="15.75" customHeight="1">
      <c r="A8" s="1038"/>
      <c r="B8" s="982"/>
      <c r="C8" s="982"/>
      <c r="D8" s="982"/>
      <c r="E8" s="982"/>
      <c r="F8" s="982"/>
      <c r="G8" s="982"/>
      <c r="H8" s="982"/>
      <c r="I8" s="982"/>
      <c r="J8" s="1039"/>
      <c r="K8" s="239"/>
      <c r="L8" s="227" t="s">
        <v>666</v>
      </c>
      <c r="M8" s="16"/>
      <c r="N8" s="16"/>
      <c r="O8" s="290"/>
    </row>
    <row r="9" spans="1:15" ht="15.75" customHeight="1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1040"/>
      <c r="K9" s="239"/>
      <c r="L9" s="228" t="s">
        <v>667</v>
      </c>
      <c r="M9" s="16"/>
      <c r="N9" s="16"/>
      <c r="O9" s="290"/>
    </row>
    <row r="10" spans="1:15" ht="15.75" customHeight="1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1040"/>
      <c r="K10" s="239"/>
      <c r="L10" s="229" t="s">
        <v>668</v>
      </c>
      <c r="M10" s="16"/>
      <c r="N10" s="16"/>
      <c r="O10" s="290"/>
    </row>
    <row r="11" spans="1:15" ht="15.75" customHeight="1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1040"/>
      <c r="K11" s="239"/>
      <c r="L11" s="230" t="s">
        <v>669</v>
      </c>
      <c r="M11" s="16"/>
      <c r="N11" s="16"/>
      <c r="O11" s="290"/>
    </row>
    <row r="12" spans="1:15" ht="15.75" customHeight="1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1040"/>
      <c r="K12" s="239"/>
      <c r="L12" s="231" t="s">
        <v>670</v>
      </c>
      <c r="M12" s="16"/>
      <c r="N12" s="16"/>
      <c r="O12" s="290"/>
    </row>
    <row r="13" spans="1:15" ht="15.75" customHeight="1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1104"/>
      <c r="K13" s="239"/>
      <c r="L13" s="232" t="s">
        <v>671</v>
      </c>
      <c r="M13" s="16"/>
      <c r="N13" s="16"/>
      <c r="O13" s="290"/>
    </row>
    <row r="14" spans="1:15" ht="18" customHeight="1" thickBot="1">
      <c r="A14" s="1050" t="s">
        <v>545</v>
      </c>
      <c r="B14" s="1052"/>
      <c r="C14" s="1095" t="str">
        <f>+'Summary List'!B2</f>
        <v>Hotels for Humanity</v>
      </c>
      <c r="D14" s="1095"/>
      <c r="E14" s="1096"/>
      <c r="F14" s="1050" t="s">
        <v>546</v>
      </c>
      <c r="G14" s="1051"/>
      <c r="H14" s="1052"/>
      <c r="I14" s="1053" t="str">
        <f>+'Summary List'!E2</f>
        <v>October 15, 2023</v>
      </c>
      <c r="J14" s="1105"/>
      <c r="K14" s="239"/>
      <c r="L14" s="233" t="s">
        <v>672</v>
      </c>
      <c r="M14" s="16"/>
      <c r="N14" s="16"/>
      <c r="O14" s="290"/>
    </row>
    <row r="15" spans="1:15" ht="33" customHeight="1">
      <c r="A15" s="1227" t="s">
        <v>402</v>
      </c>
      <c r="B15" s="1228"/>
      <c r="C15" s="1228"/>
      <c r="D15" s="1228"/>
      <c r="E15" s="1228"/>
      <c r="F15" s="1228"/>
      <c r="G15" s="1228"/>
      <c r="H15" s="1228"/>
      <c r="I15" s="1228"/>
      <c r="J15" s="1229"/>
      <c r="K15" s="16"/>
      <c r="L15" s="234" t="s">
        <v>673</v>
      </c>
      <c r="M15" s="16"/>
      <c r="N15" s="16"/>
      <c r="O15" s="290"/>
    </row>
    <row r="16" spans="1:15" ht="33" customHeight="1">
      <c r="A16" s="1236" t="s">
        <v>690</v>
      </c>
      <c r="B16" s="1237"/>
      <c r="C16" s="1237"/>
      <c r="D16" s="1237"/>
      <c r="E16" s="1237"/>
      <c r="F16" s="1237"/>
      <c r="G16" s="1237"/>
      <c r="H16" s="1237"/>
      <c r="I16" s="1237"/>
      <c r="J16" s="1238"/>
      <c r="K16" s="16"/>
      <c r="L16" s="235" t="s">
        <v>674</v>
      </c>
      <c r="M16" s="16"/>
      <c r="N16" s="16"/>
      <c r="O16" s="290"/>
    </row>
    <row r="17" spans="1:25" ht="37.5" customHeight="1">
      <c r="A17" s="1244" t="s">
        <v>130</v>
      </c>
      <c r="B17" s="1245"/>
      <c r="C17" s="1245"/>
      <c r="D17" s="1245"/>
      <c r="E17" s="1245"/>
      <c r="F17" s="1245"/>
      <c r="G17" s="1245"/>
      <c r="H17" s="1245"/>
      <c r="I17" s="1245"/>
      <c r="J17" s="1246"/>
      <c r="K17" s="16"/>
      <c r="L17" s="236" t="s">
        <v>675</v>
      </c>
      <c r="M17" s="16"/>
      <c r="N17" s="16"/>
      <c r="O17" s="290"/>
    </row>
    <row r="18" spans="1:25" ht="21.5" thickBot="1">
      <c r="A18" s="1247" t="s">
        <v>406</v>
      </c>
      <c r="B18" s="1248"/>
      <c r="C18" s="1248"/>
      <c r="D18" s="1248"/>
      <c r="E18" s="1248"/>
      <c r="F18" s="1248"/>
      <c r="G18" s="1248"/>
      <c r="H18" s="1248"/>
      <c r="I18" s="1248"/>
      <c r="J18" s="1249"/>
      <c r="K18" s="16"/>
      <c r="L18" s="237" t="s">
        <v>624</v>
      </c>
      <c r="M18" s="16"/>
      <c r="N18" s="16"/>
      <c r="O18" s="290"/>
    </row>
    <row r="19" spans="1:25" ht="26.5" thickBot="1">
      <c r="A19" s="1087" t="s">
        <v>52</v>
      </c>
      <c r="B19" s="1088"/>
      <c r="C19" s="1088"/>
      <c r="D19" s="1088"/>
      <c r="E19" s="1088"/>
      <c r="F19" s="1088"/>
      <c r="G19" s="1088"/>
      <c r="H19" s="1088"/>
      <c r="I19" s="1088"/>
      <c r="J19" s="1089"/>
      <c r="K19" s="16"/>
      <c r="L19" s="459" t="s">
        <v>727</v>
      </c>
      <c r="M19" s="16"/>
      <c r="N19" s="16"/>
      <c r="O19" s="290"/>
    </row>
    <row r="20" spans="1:25" ht="19.5" thickTop="1" thickBot="1">
      <c r="A20" s="969" t="s">
        <v>42</v>
      </c>
      <c r="B20" s="970"/>
      <c r="C20" s="970"/>
      <c r="D20" s="970"/>
      <c r="E20" s="970"/>
      <c r="F20" s="971"/>
      <c r="G20" s="969" t="s">
        <v>41</v>
      </c>
      <c r="H20" s="970"/>
      <c r="I20" s="971"/>
      <c r="J20" s="118" t="s">
        <v>115</v>
      </c>
      <c r="K20" s="16"/>
      <c r="L20" s="238" t="s">
        <v>632</v>
      </c>
      <c r="M20" s="16"/>
      <c r="N20" s="16"/>
      <c r="O20" s="290"/>
    </row>
    <row r="21" spans="1:25" ht="15" thickBot="1">
      <c r="A21" s="89" t="s">
        <v>1</v>
      </c>
      <c r="B21" s="89" t="s">
        <v>0</v>
      </c>
      <c r="C21" s="89" t="s">
        <v>48</v>
      </c>
      <c r="D21" s="1130" t="s">
        <v>340</v>
      </c>
      <c r="E21" s="1131"/>
      <c r="F21" s="90" t="s">
        <v>626</v>
      </c>
      <c r="G21" s="45" t="s">
        <v>17</v>
      </c>
      <c r="H21" s="43" t="s">
        <v>18</v>
      </c>
      <c r="I21" s="44" t="s">
        <v>31</v>
      </c>
      <c r="J21" s="46" t="s">
        <v>625</v>
      </c>
      <c r="K21" s="16"/>
      <c r="L21" s="16"/>
      <c r="M21" s="16"/>
      <c r="N21" s="16"/>
      <c r="O21" s="290"/>
    </row>
    <row r="22" spans="1:25">
      <c r="A22" s="399" t="s">
        <v>403</v>
      </c>
      <c r="B22" s="388" t="s">
        <v>54</v>
      </c>
      <c r="C22" s="346" t="s">
        <v>324</v>
      </c>
      <c r="D22" s="1132">
        <f>+VLOOKUP(A22,'Summary List'!B:F,5,FALSE)</f>
        <v>3.72</v>
      </c>
      <c r="E22" s="1133">
        <v>0</v>
      </c>
      <c r="F22" s="92">
        <v>24</v>
      </c>
      <c r="G22" s="393" t="s">
        <v>332</v>
      </c>
      <c r="H22" s="393" t="s">
        <v>492</v>
      </c>
      <c r="I22" s="385">
        <f>(13*10*9)/1728</f>
        <v>0.67708333333333337</v>
      </c>
      <c r="J22" s="362" t="s">
        <v>330</v>
      </c>
      <c r="K22" s="758">
        <f>D22*24</f>
        <v>89.28</v>
      </c>
      <c r="L22" s="758">
        <f>K22*1.38</f>
        <v>123.20639999999999</v>
      </c>
      <c r="M22" s="675">
        <v>96.81</v>
      </c>
      <c r="N22" s="675">
        <v>123.21</v>
      </c>
      <c r="O22" s="290"/>
    </row>
    <row r="23" spans="1:25">
      <c r="A23" s="155" t="s">
        <v>404</v>
      </c>
      <c r="B23" s="368" t="s">
        <v>55</v>
      </c>
      <c r="C23" s="4" t="s">
        <v>338</v>
      </c>
      <c r="D23" s="1134">
        <f>+VLOOKUP(A23,'Summary List'!B:F,5,FALSE)</f>
        <v>4.2</v>
      </c>
      <c r="E23" s="1135">
        <v>0</v>
      </c>
      <c r="F23" s="92">
        <v>24</v>
      </c>
      <c r="G23" s="97" t="s">
        <v>332</v>
      </c>
      <c r="H23" s="334" t="s">
        <v>487</v>
      </c>
      <c r="I23" s="370">
        <f>(13*10*9)/1728</f>
        <v>0.67708333333333337</v>
      </c>
      <c r="J23" s="157" t="s">
        <v>330</v>
      </c>
      <c r="K23" s="758">
        <f t="shared" ref="K23:K24" si="0">D23*24</f>
        <v>100.80000000000001</v>
      </c>
      <c r="L23" s="758">
        <f t="shared" ref="L23:L24" si="1">K23*1.38</f>
        <v>139.10400000000001</v>
      </c>
      <c r="M23">
        <v>108.2</v>
      </c>
      <c r="N23" s="675">
        <v>139.1</v>
      </c>
      <c r="O23" s="290"/>
    </row>
    <row r="24" spans="1:25" s="16" customFormat="1" ht="15" thickBot="1">
      <c r="A24" s="347" t="s">
        <v>405</v>
      </c>
      <c r="B24" s="368" t="s">
        <v>56</v>
      </c>
      <c r="C24" s="422" t="s">
        <v>339</v>
      </c>
      <c r="D24" s="1125">
        <f>+VLOOKUP(A24,'Summary List'!B:F,5,FALSE)</f>
        <v>4.68</v>
      </c>
      <c r="E24" s="1126">
        <v>0</v>
      </c>
      <c r="F24" s="369">
        <v>24</v>
      </c>
      <c r="G24" s="210" t="s">
        <v>332</v>
      </c>
      <c r="H24" s="423" t="s">
        <v>489</v>
      </c>
      <c r="I24" s="370">
        <f>(13*10*9)/1728</f>
        <v>0.67708333333333337</v>
      </c>
      <c r="J24" s="358" t="s">
        <v>330</v>
      </c>
      <c r="K24" s="758">
        <f t="shared" si="0"/>
        <v>112.32</v>
      </c>
      <c r="L24" s="758">
        <f t="shared" si="1"/>
        <v>155.00159999999997</v>
      </c>
      <c r="M24" s="675">
        <v>122.44</v>
      </c>
      <c r="N24" s="675">
        <v>155</v>
      </c>
      <c r="O24" s="290"/>
      <c r="P24"/>
      <c r="Q24"/>
      <c r="R24"/>
      <c r="S24"/>
      <c r="T24"/>
      <c r="U24"/>
      <c r="V24"/>
      <c r="W24"/>
      <c r="X24"/>
      <c r="Y24"/>
    </row>
    <row r="25" spans="1:25">
      <c r="A25" s="1044" t="s">
        <v>634</v>
      </c>
      <c r="B25" s="1045"/>
      <c r="C25" s="1045"/>
      <c r="D25" s="1045"/>
      <c r="E25" s="1045"/>
      <c r="F25" s="1045"/>
      <c r="G25" s="1045"/>
      <c r="H25" s="1045"/>
      <c r="I25" s="1045"/>
      <c r="J25" s="1046"/>
      <c r="K25" s="16"/>
      <c r="L25" s="16"/>
      <c r="M25" s="16"/>
      <c r="N25" s="16"/>
      <c r="O25" s="290"/>
    </row>
    <row r="26" spans="1:25" ht="22.5" customHeight="1">
      <c r="A26" s="1047"/>
      <c r="B26" s="1048"/>
      <c r="C26" s="1048"/>
      <c r="D26" s="1048"/>
      <c r="E26" s="1048"/>
      <c r="F26" s="1048"/>
      <c r="G26" s="1048"/>
      <c r="H26" s="1048"/>
      <c r="I26" s="1048"/>
      <c r="J26" s="1049"/>
      <c r="K26" s="16"/>
      <c r="L26" s="16"/>
      <c r="M26" s="16"/>
      <c r="N26" s="16"/>
      <c r="O26" s="290"/>
    </row>
    <row r="27" spans="1:25" ht="21.5" thickBot="1">
      <c r="A27" s="1239" t="s">
        <v>406</v>
      </c>
      <c r="B27" s="1240"/>
      <c r="C27" s="1240"/>
      <c r="D27" s="1240"/>
      <c r="E27" s="1240"/>
      <c r="F27" s="1240"/>
      <c r="G27" s="1240"/>
      <c r="H27" s="1240"/>
      <c r="I27" s="1240"/>
      <c r="J27" s="1241"/>
      <c r="K27" s="16"/>
      <c r="L27" s="16"/>
      <c r="M27" s="16"/>
      <c r="N27" s="16"/>
      <c r="O27" s="290"/>
    </row>
    <row r="28" spans="1:25" ht="25.5" thickBot="1">
      <c r="A28" s="1179" t="s">
        <v>684</v>
      </c>
      <c r="B28" s="1180"/>
      <c r="C28" s="1180"/>
      <c r="D28" s="1180"/>
      <c r="E28" s="1180"/>
      <c r="F28" s="1180"/>
      <c r="G28" s="1180"/>
      <c r="H28" s="1180"/>
      <c r="I28" s="1180"/>
      <c r="J28" s="1181"/>
      <c r="K28" s="16"/>
      <c r="L28" s="16"/>
      <c r="M28" s="16"/>
      <c r="N28" s="16"/>
      <c r="O28" s="290"/>
    </row>
    <row r="29" spans="1:25" ht="19" thickBot="1">
      <c r="A29" s="969" t="s">
        <v>42</v>
      </c>
      <c r="B29" s="970"/>
      <c r="C29" s="970"/>
      <c r="D29" s="970"/>
      <c r="E29" s="970"/>
      <c r="F29" s="971"/>
      <c r="G29" s="969" t="s">
        <v>41</v>
      </c>
      <c r="H29" s="970"/>
      <c r="I29" s="971"/>
      <c r="J29" s="118" t="s">
        <v>115</v>
      </c>
      <c r="K29" s="16"/>
      <c r="L29" s="16"/>
      <c r="M29" s="16"/>
      <c r="N29" s="16"/>
      <c r="O29" s="290"/>
    </row>
    <row r="30" spans="1:25" ht="15" thickBot="1">
      <c r="A30" s="89" t="s">
        <v>1</v>
      </c>
      <c r="B30" s="40" t="s">
        <v>0</v>
      </c>
      <c r="C30" s="90" t="s">
        <v>48</v>
      </c>
      <c r="D30" s="1130" t="s">
        <v>340</v>
      </c>
      <c r="E30" s="1131"/>
      <c r="F30" s="90" t="s">
        <v>626</v>
      </c>
      <c r="G30" s="45" t="s">
        <v>17</v>
      </c>
      <c r="H30" s="44" t="s">
        <v>18</v>
      </c>
      <c r="I30" s="44" t="s">
        <v>31</v>
      </c>
      <c r="J30" s="46" t="s">
        <v>625</v>
      </c>
      <c r="K30" s="16"/>
      <c r="L30" s="16"/>
      <c r="M30" s="16"/>
      <c r="N30" s="16"/>
      <c r="O30" s="290"/>
    </row>
    <row r="31" spans="1:25">
      <c r="A31" s="399" t="s">
        <v>325</v>
      </c>
      <c r="B31" s="388" t="s">
        <v>54</v>
      </c>
      <c r="C31" s="346" t="s">
        <v>324</v>
      </c>
      <c r="D31" s="1132">
        <f>+VLOOKUP(A31,'Summary List'!B:F,5,FALSE)</f>
        <v>8.16</v>
      </c>
      <c r="E31" s="1133">
        <v>0</v>
      </c>
      <c r="F31" s="92">
        <v>24</v>
      </c>
      <c r="G31" s="393" t="s">
        <v>332</v>
      </c>
      <c r="H31" s="393" t="s">
        <v>487</v>
      </c>
      <c r="I31" s="219">
        <f>(13*10*9)/1728</f>
        <v>0.67708333333333337</v>
      </c>
      <c r="J31" s="362" t="s">
        <v>330</v>
      </c>
      <c r="K31" s="758">
        <f>D31*24</f>
        <v>195.84</v>
      </c>
      <c r="L31" s="758">
        <f>K31*1.38</f>
        <v>270.25919999999996</v>
      </c>
      <c r="M31" s="675">
        <v>213.12</v>
      </c>
      <c r="N31" s="675">
        <v>270.26</v>
      </c>
      <c r="O31" s="290"/>
    </row>
    <row r="32" spans="1:25">
      <c r="A32" s="347" t="s">
        <v>326</v>
      </c>
      <c r="B32" s="368" t="s">
        <v>55</v>
      </c>
      <c r="C32" s="4" t="s">
        <v>338</v>
      </c>
      <c r="D32" s="1134">
        <f>+VLOOKUP(A32,'Summary List'!B:F,5,FALSE)</f>
        <v>9.6</v>
      </c>
      <c r="E32" s="1135">
        <v>0</v>
      </c>
      <c r="F32" s="92">
        <v>24</v>
      </c>
      <c r="G32" s="97" t="s">
        <v>332</v>
      </c>
      <c r="H32" s="334" t="s">
        <v>488</v>
      </c>
      <c r="I32" s="219">
        <f>(13*10*9)/1728</f>
        <v>0.67708333333333337</v>
      </c>
      <c r="J32" s="157" t="s">
        <v>330</v>
      </c>
      <c r="K32" s="758">
        <f t="shared" ref="K32:K33" si="2">D32*24</f>
        <v>230.39999999999998</v>
      </c>
      <c r="L32" s="758">
        <f t="shared" ref="L32:L33" si="3">K32*1.38</f>
        <v>317.95199999999994</v>
      </c>
      <c r="M32" s="675">
        <v>250.56</v>
      </c>
      <c r="N32" s="675">
        <v>317.95</v>
      </c>
      <c r="O32" s="290"/>
    </row>
    <row r="33" spans="1:15">
      <c r="A33" s="155" t="s">
        <v>327</v>
      </c>
      <c r="B33" s="367" t="s">
        <v>56</v>
      </c>
      <c r="C33" s="346" t="s">
        <v>339</v>
      </c>
      <c r="D33" s="1125">
        <f>+VLOOKUP(A33,'Summary List'!B:F,5,FALSE)</f>
        <v>11.4</v>
      </c>
      <c r="E33" s="1126">
        <v>0</v>
      </c>
      <c r="F33" s="92">
        <v>24</v>
      </c>
      <c r="G33" s="93" t="s">
        <v>332</v>
      </c>
      <c r="H33" s="107" t="s">
        <v>489</v>
      </c>
      <c r="I33" s="354">
        <f>(13*10*9)/1728</f>
        <v>0.67708333333333337</v>
      </c>
      <c r="J33" s="345" t="s">
        <v>330</v>
      </c>
      <c r="K33" s="758">
        <f t="shared" si="2"/>
        <v>273.60000000000002</v>
      </c>
      <c r="L33" s="758">
        <f t="shared" si="3"/>
        <v>377.56799999999998</v>
      </c>
      <c r="M33" s="675">
        <v>296.64</v>
      </c>
      <c r="N33" s="675">
        <v>377.57</v>
      </c>
      <c r="O33" s="290"/>
    </row>
    <row r="34" spans="1:15" ht="17.5">
      <c r="A34" s="1058" t="s">
        <v>47</v>
      </c>
      <c r="B34" s="1059"/>
      <c r="C34" s="1059"/>
      <c r="D34" s="1059"/>
      <c r="E34" s="1059"/>
      <c r="F34" s="1059"/>
      <c r="G34" s="1059"/>
      <c r="H34" s="1059"/>
      <c r="I34" s="1059"/>
      <c r="J34" s="1060"/>
      <c r="K34" s="16"/>
      <c r="L34" s="16"/>
      <c r="M34" s="16"/>
      <c r="N34" s="16"/>
      <c r="O34" s="290"/>
    </row>
    <row r="35" spans="1:15" ht="21.5" thickBot="1">
      <c r="A35" s="1061" t="s">
        <v>627</v>
      </c>
      <c r="B35" s="1062"/>
      <c r="C35" s="1062"/>
      <c r="D35" s="1062"/>
      <c r="E35" s="1062"/>
      <c r="F35" s="1062"/>
      <c r="G35" s="1062"/>
      <c r="H35" s="1062"/>
      <c r="I35" s="1062"/>
      <c r="J35" s="1063"/>
      <c r="K35" s="16"/>
      <c r="L35" s="16"/>
      <c r="M35" s="16"/>
      <c r="N35" s="16"/>
      <c r="O35" s="290"/>
    </row>
    <row r="36" spans="1:15" ht="21">
      <c r="A36" s="1121" t="s">
        <v>733</v>
      </c>
      <c r="B36" s="962"/>
      <c r="C36" s="962"/>
      <c r="D36" s="962"/>
      <c r="E36" s="962"/>
      <c r="F36" s="962"/>
      <c r="G36" s="962"/>
      <c r="H36" s="962"/>
      <c r="I36" s="962"/>
      <c r="J36" s="1122"/>
      <c r="K36" s="16"/>
      <c r="L36" s="16"/>
      <c r="M36" s="16"/>
      <c r="N36" s="16"/>
      <c r="O36" s="290"/>
    </row>
    <row r="37" spans="1:15" ht="21">
      <c r="A37" s="1082" t="s">
        <v>734</v>
      </c>
      <c r="B37" s="950"/>
      <c r="C37" s="950"/>
      <c r="D37" s="950"/>
      <c r="E37" s="950"/>
      <c r="F37" s="950"/>
      <c r="G37" s="950"/>
      <c r="H37" s="950"/>
      <c r="I37" s="950"/>
      <c r="J37" s="1083"/>
      <c r="K37" s="16"/>
      <c r="L37" s="16"/>
      <c r="M37" s="16"/>
      <c r="N37" s="16"/>
      <c r="O37" s="290"/>
    </row>
    <row r="38" spans="1:15" ht="21">
      <c r="A38" s="1082" t="s">
        <v>735</v>
      </c>
      <c r="B38" s="950"/>
      <c r="C38" s="950"/>
      <c r="D38" s="950"/>
      <c r="E38" s="950"/>
      <c r="F38" s="950"/>
      <c r="G38" s="950"/>
      <c r="H38" s="950"/>
      <c r="I38" s="950"/>
      <c r="J38" s="1083"/>
      <c r="K38" s="16"/>
      <c r="L38" s="16"/>
      <c r="M38" s="16"/>
      <c r="N38" s="16"/>
      <c r="O38" s="290"/>
    </row>
    <row r="39" spans="1:15" ht="21">
      <c r="A39" s="1082" t="s">
        <v>736</v>
      </c>
      <c r="B39" s="950"/>
      <c r="C39" s="950"/>
      <c r="D39" s="950"/>
      <c r="E39" s="950"/>
      <c r="F39" s="950"/>
      <c r="G39" s="950"/>
      <c r="H39" s="950"/>
      <c r="I39" s="950"/>
      <c r="J39" s="1083"/>
      <c r="K39" s="16"/>
      <c r="L39" s="16"/>
      <c r="M39" s="16"/>
      <c r="N39" s="16"/>
      <c r="O39" s="290"/>
    </row>
    <row r="40" spans="1:15" ht="21.5" thickBot="1">
      <c r="A40" s="1084" t="s">
        <v>127</v>
      </c>
      <c r="B40" s="1085"/>
      <c r="C40" s="1085"/>
      <c r="D40" s="1085"/>
      <c r="E40" s="1085"/>
      <c r="F40" s="1085"/>
      <c r="G40" s="1085"/>
      <c r="H40" s="1085"/>
      <c r="I40" s="1085"/>
      <c r="J40" s="1086"/>
      <c r="K40" s="16"/>
      <c r="L40" s="16"/>
      <c r="M40" s="16"/>
      <c r="N40" s="16"/>
      <c r="O40" s="290"/>
    </row>
    <row r="41" spans="1:15" ht="23.5">
      <c r="A41" s="1118" t="s">
        <v>676</v>
      </c>
      <c r="B41" s="1119"/>
      <c r="C41" s="1119"/>
      <c r="D41" s="1119"/>
      <c r="E41" s="1119"/>
      <c r="F41" s="1119"/>
      <c r="G41" s="1119"/>
      <c r="H41" s="1119"/>
      <c r="I41" s="1119"/>
      <c r="J41" s="1120"/>
      <c r="K41" s="16"/>
      <c r="L41" s="16"/>
      <c r="M41" s="16"/>
      <c r="N41" s="16"/>
      <c r="O41" s="290"/>
    </row>
    <row r="42" spans="1:15" ht="21">
      <c r="A42" s="1008" t="s">
        <v>654</v>
      </c>
      <c r="B42" s="953"/>
      <c r="C42" s="953"/>
      <c r="D42" s="953"/>
      <c r="E42" s="953"/>
      <c r="F42" s="953"/>
      <c r="G42" s="953"/>
      <c r="H42" s="953"/>
      <c r="I42" s="953"/>
      <c r="J42" s="1009"/>
      <c r="K42" s="16"/>
      <c r="L42" s="16"/>
      <c r="M42" s="16"/>
      <c r="N42" s="16"/>
      <c r="O42" s="290"/>
    </row>
    <row r="43" spans="1:15" ht="21">
      <c r="A43" s="1008" t="s">
        <v>655</v>
      </c>
      <c r="B43" s="1242"/>
      <c r="C43" s="1242"/>
      <c r="D43" s="1242"/>
      <c r="E43" s="1242"/>
      <c r="F43" s="1242"/>
      <c r="G43" s="1242"/>
      <c r="H43" s="1242"/>
      <c r="I43" s="1242"/>
      <c r="J43" s="1243"/>
      <c r="K43" s="16"/>
      <c r="L43" s="16"/>
      <c r="M43" s="16"/>
      <c r="N43" s="16"/>
      <c r="O43" s="290"/>
    </row>
    <row r="44" spans="1:15" ht="18.75" customHeight="1">
      <c r="A44" s="1004" t="s">
        <v>656</v>
      </c>
      <c r="B44" s="994"/>
      <c r="C44" s="994"/>
      <c r="D44" s="994"/>
      <c r="E44" s="994"/>
      <c r="F44" s="994"/>
      <c r="G44" s="994"/>
      <c r="H44" s="994"/>
      <c r="I44" s="994"/>
      <c r="J44" s="1005"/>
      <c r="K44" s="16"/>
      <c r="L44" s="16"/>
      <c r="M44" s="16"/>
      <c r="N44" s="16"/>
      <c r="O44" s="290"/>
    </row>
    <row r="45" spans="1:15" ht="21" customHeight="1">
      <c r="A45" s="1012" t="s">
        <v>657</v>
      </c>
      <c r="B45" s="997"/>
      <c r="C45" s="997"/>
      <c r="D45" s="997"/>
      <c r="E45" s="997"/>
      <c r="F45" s="997"/>
      <c r="G45" s="997"/>
      <c r="H45" s="997"/>
      <c r="I45" s="997"/>
      <c r="J45" s="1013"/>
      <c r="K45" s="16"/>
      <c r="L45" s="16"/>
      <c r="M45" s="16"/>
      <c r="N45" s="16"/>
      <c r="O45" s="290"/>
    </row>
    <row r="46" spans="1:15" ht="18.75" customHeight="1">
      <c r="A46" s="1004" t="s">
        <v>658</v>
      </c>
      <c r="B46" s="994"/>
      <c r="C46" s="994"/>
      <c r="D46" s="994"/>
      <c r="E46" s="994"/>
      <c r="F46" s="994"/>
      <c r="G46" s="994"/>
      <c r="H46" s="994"/>
      <c r="I46" s="994"/>
      <c r="J46" s="1005"/>
      <c r="K46" s="16"/>
      <c r="L46" s="16"/>
      <c r="M46" s="16"/>
      <c r="N46" s="16"/>
      <c r="O46" s="290"/>
    </row>
    <row r="47" spans="1:15" ht="22.5" customHeight="1">
      <c r="A47" s="1004"/>
      <c r="B47" s="994"/>
      <c r="C47" s="994"/>
      <c r="D47" s="994"/>
      <c r="E47" s="994"/>
      <c r="F47" s="994"/>
      <c r="G47" s="994"/>
      <c r="H47" s="994"/>
      <c r="I47" s="994"/>
      <c r="J47" s="1005"/>
      <c r="K47" s="16"/>
      <c r="L47" s="16"/>
      <c r="M47" s="16"/>
      <c r="N47" s="16"/>
      <c r="O47" s="290"/>
    </row>
    <row r="48" spans="1:15" ht="23.5">
      <c r="A48" s="1017" t="s">
        <v>677</v>
      </c>
      <c r="B48" s="1018"/>
      <c r="C48" s="1018"/>
      <c r="D48" s="1018"/>
      <c r="E48" s="1018"/>
      <c r="F48" s="1018"/>
      <c r="G48" s="1018"/>
      <c r="H48" s="1018"/>
      <c r="I48" s="1018"/>
      <c r="J48" s="1019"/>
      <c r="K48" s="16"/>
      <c r="L48" s="16"/>
      <c r="M48" s="16"/>
      <c r="N48" s="16"/>
      <c r="O48" s="290"/>
    </row>
    <row r="49" spans="1:15" ht="18" customHeight="1">
      <c r="A49" s="1073" t="s">
        <v>857</v>
      </c>
      <c r="B49" s="1074"/>
      <c r="C49" s="1074"/>
      <c r="D49" s="1074"/>
      <c r="E49" s="1074"/>
      <c r="F49" s="1074"/>
      <c r="G49" s="1074"/>
      <c r="H49" s="1074"/>
      <c r="I49" s="1074"/>
      <c r="J49" s="1075"/>
      <c r="K49" s="16"/>
      <c r="L49" s="16"/>
      <c r="M49" s="16"/>
      <c r="N49" s="16"/>
      <c r="O49" s="290"/>
    </row>
    <row r="50" spans="1:15" ht="18" customHeight="1">
      <c r="A50" s="1006"/>
      <c r="B50" s="987"/>
      <c r="C50" s="987"/>
      <c r="D50" s="987"/>
      <c r="E50" s="987"/>
      <c r="F50" s="987"/>
      <c r="G50" s="987"/>
      <c r="H50" s="987"/>
      <c r="I50" s="987"/>
      <c r="J50" s="1007"/>
      <c r="K50" s="16"/>
      <c r="L50" s="16"/>
      <c r="M50" s="16"/>
      <c r="N50" s="16"/>
      <c r="O50" s="290"/>
    </row>
    <row r="51" spans="1:15" ht="18" customHeight="1">
      <c r="A51" s="1006"/>
      <c r="B51" s="987"/>
      <c r="C51" s="987"/>
      <c r="D51" s="987"/>
      <c r="E51" s="987"/>
      <c r="F51" s="987"/>
      <c r="G51" s="987"/>
      <c r="H51" s="987"/>
      <c r="I51" s="987"/>
      <c r="J51" s="1007"/>
      <c r="K51" s="16"/>
      <c r="L51" s="16"/>
      <c r="M51" s="16"/>
      <c r="N51" s="16"/>
      <c r="O51" s="290"/>
    </row>
    <row r="52" spans="1:15" ht="21" customHeight="1">
      <c r="A52" s="1006"/>
      <c r="B52" s="987"/>
      <c r="C52" s="987"/>
      <c r="D52" s="987"/>
      <c r="E52" s="987"/>
      <c r="F52" s="987"/>
      <c r="G52" s="987"/>
      <c r="H52" s="987"/>
      <c r="I52" s="987"/>
      <c r="J52" s="1007"/>
      <c r="K52" s="16"/>
      <c r="L52" s="16"/>
      <c r="M52" s="16"/>
      <c r="N52" s="16"/>
      <c r="O52" s="290"/>
    </row>
    <row r="53" spans="1:15" ht="15" customHeight="1">
      <c r="A53" s="1008" t="s">
        <v>678</v>
      </c>
      <c r="B53" s="953"/>
      <c r="C53" s="953"/>
      <c r="D53" s="953"/>
      <c r="E53" s="953"/>
      <c r="F53" s="953"/>
      <c r="G53" s="953"/>
      <c r="H53" s="953"/>
      <c r="I53" s="953"/>
      <c r="J53" s="1009"/>
      <c r="K53" s="16"/>
      <c r="L53" s="16"/>
      <c r="M53" s="16"/>
      <c r="N53" s="16"/>
      <c r="O53" s="290"/>
    </row>
    <row r="54" spans="1:15" ht="15" customHeight="1">
      <c r="A54" s="1008"/>
      <c r="B54" s="953"/>
      <c r="C54" s="953"/>
      <c r="D54" s="953"/>
      <c r="E54" s="953"/>
      <c r="F54" s="953"/>
      <c r="G54" s="953"/>
      <c r="H54" s="953"/>
      <c r="I54" s="953"/>
      <c r="J54" s="1009"/>
      <c r="K54" s="16"/>
      <c r="L54" s="16"/>
      <c r="M54" s="16"/>
      <c r="N54" s="16"/>
      <c r="O54" s="290"/>
    </row>
    <row r="55" spans="1:15" ht="15" customHeight="1">
      <c r="A55" s="1008"/>
      <c r="B55" s="953"/>
      <c r="C55" s="953"/>
      <c r="D55" s="953"/>
      <c r="E55" s="953"/>
      <c r="F55" s="953"/>
      <c r="G55" s="953"/>
      <c r="H55" s="953"/>
      <c r="I55" s="953"/>
      <c r="J55" s="1009"/>
      <c r="K55" s="16"/>
      <c r="M55" s="16"/>
      <c r="N55" s="16"/>
      <c r="O55" s="290"/>
    </row>
    <row r="56" spans="1:15" ht="14.25" customHeight="1" thickBot="1">
      <c r="A56" s="1020" t="s">
        <v>632</v>
      </c>
      <c r="B56" s="1021"/>
      <c r="C56" s="1021"/>
      <c r="D56" s="1021"/>
      <c r="E56" s="1021"/>
      <c r="F56" s="1021"/>
      <c r="G56" s="1021"/>
      <c r="H56" s="1021"/>
      <c r="I56" s="1021"/>
      <c r="J56" s="1022"/>
      <c r="K56" s="16"/>
      <c r="L56" s="290"/>
      <c r="M56" s="16"/>
      <c r="N56" s="16"/>
      <c r="O56" s="290"/>
    </row>
    <row r="57" spans="1:15">
      <c r="K57" s="290"/>
      <c r="M57" s="290"/>
      <c r="N57" s="290"/>
    </row>
    <row r="58" spans="1:15">
      <c r="L58" s="196"/>
    </row>
  </sheetData>
  <mergeCells count="47">
    <mergeCell ref="A46:J47"/>
    <mergeCell ref="A48:J48"/>
    <mergeCell ref="A49:J52"/>
    <mergeCell ref="A53:J55"/>
    <mergeCell ref="A56:J56"/>
    <mergeCell ref="A45:J45"/>
    <mergeCell ref="F14:H14"/>
    <mergeCell ref="I14:J14"/>
    <mergeCell ref="A9:J9"/>
    <mergeCell ref="A10:J10"/>
    <mergeCell ref="A11:J11"/>
    <mergeCell ref="A12:J12"/>
    <mergeCell ref="A43:J43"/>
    <mergeCell ref="A20:F20"/>
    <mergeCell ref="G20:I20"/>
    <mergeCell ref="D21:E21"/>
    <mergeCell ref="D22:E22"/>
    <mergeCell ref="A37:J37"/>
    <mergeCell ref="A17:J17"/>
    <mergeCell ref="A18:J18"/>
    <mergeCell ref="A19:J19"/>
    <mergeCell ref="A44:J44"/>
    <mergeCell ref="G29:I29"/>
    <mergeCell ref="A13:J13"/>
    <mergeCell ref="A14:B14"/>
    <mergeCell ref="C14:E14"/>
    <mergeCell ref="D23:E23"/>
    <mergeCell ref="D24:E24"/>
    <mergeCell ref="A27:J27"/>
    <mergeCell ref="A25:J26"/>
    <mergeCell ref="A40:J40"/>
    <mergeCell ref="D30:E30"/>
    <mergeCell ref="D31:E31"/>
    <mergeCell ref="A15:J15"/>
    <mergeCell ref="A28:J28"/>
    <mergeCell ref="A29:F29"/>
    <mergeCell ref="A1:J8"/>
    <mergeCell ref="A41:J41"/>
    <mergeCell ref="A42:J42"/>
    <mergeCell ref="A38:J38"/>
    <mergeCell ref="A39:J39"/>
    <mergeCell ref="D32:E32"/>
    <mergeCell ref="D33:E33"/>
    <mergeCell ref="A34:J34"/>
    <mergeCell ref="A35:J35"/>
    <mergeCell ref="A36:J36"/>
    <mergeCell ref="A16:J16"/>
  </mergeCells>
  <hyperlinks>
    <hyperlink ref="A35:J35" r:id="rId1" display="Visit our website www.thomastonmills.com for more information and selling tools, including:"/>
    <hyperlink ref="A56" location="'TABLE OF CONTENTS'!A1" tooltip="TABLE OF CONTENTS" display="Back"/>
    <hyperlink ref="A36:J36" r:id="rId2" tooltip="Sell Sheets" display="   ◦ Descriptive Sell Sheets that you can send to your customers (PDF's) - Click Here"/>
    <hyperlink ref="A37:J37" r:id="rId3" tooltip="Photographs" display="   ◦ Photographs - Click Here"/>
    <hyperlink ref="A38:J38" r:id="rId4" tooltip="Care Instructions" display="   ◦ Suggested Care Instructions - Click Here"/>
    <hyperlink ref="A39:J39" r:id="rId5" tooltip="Linen Forum" display="   ◦ Linen Forum - Click Here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</hyperlinks>
  <pageMargins left="0.56999999999999995" right="0.2" top="0.75" bottom="0.75" header="0.3" footer="0.3"/>
  <pageSetup scale="65" orientation="portrait" r:id="rId6"/>
  <headerFooter>
    <oddHeader xml:space="preserve">&amp;C
</oddHeader>
  </headerFooter>
  <drawing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C5D25"/>
    <pageSetUpPr fitToPage="1"/>
  </sheetPr>
  <dimension ref="A1:AR75"/>
  <sheetViews>
    <sheetView topLeftCell="A37" zoomScale="90" zoomScaleNormal="90" zoomScalePageLayoutView="90" workbookViewId="0">
      <selection activeCell="A45" sqref="A45"/>
    </sheetView>
  </sheetViews>
  <sheetFormatPr defaultColWidth="9.08984375" defaultRowHeight="14.5"/>
  <cols>
    <col min="1" max="1" width="14.6328125" customWidth="1"/>
    <col min="2" max="2" width="22.81640625" customWidth="1"/>
    <col min="3" max="3" width="10.7265625" style="6" customWidth="1"/>
    <col min="4" max="4" width="8.7265625" customWidth="1"/>
    <col min="5" max="5" width="9.08984375" customWidth="1"/>
    <col min="6" max="6" width="8.08984375" customWidth="1"/>
    <col min="7" max="7" width="17" customWidth="1"/>
    <col min="8" max="8" width="14.6328125" style="6" customWidth="1"/>
    <col min="9" max="9" width="14.36328125" customWidth="1"/>
    <col min="10" max="10" width="12.7265625" customWidth="1"/>
    <col min="11" max="11" width="9.36328125" customWidth="1"/>
    <col min="12" max="12" width="10.26953125" customWidth="1"/>
  </cols>
  <sheetData>
    <row r="1" spans="1:44" ht="15.75" customHeight="1" thickTop="1">
      <c r="A1" s="1035" t="s">
        <v>128</v>
      </c>
      <c r="B1" s="1036"/>
      <c r="C1" s="1036"/>
      <c r="D1" s="1036"/>
      <c r="E1" s="1036"/>
      <c r="F1" s="1036"/>
      <c r="G1" s="1036"/>
      <c r="H1" s="1036"/>
      <c r="I1" s="1036"/>
      <c r="J1" s="1037"/>
      <c r="K1" s="16"/>
      <c r="L1" s="221" t="s">
        <v>679</v>
      </c>
      <c r="M1" s="252"/>
      <c r="N1" s="25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2"/>
    </row>
    <row r="2" spans="1:44" ht="25" customHeight="1">
      <c r="A2" s="1038"/>
      <c r="B2" s="982"/>
      <c r="C2" s="982"/>
      <c r="D2" s="982"/>
      <c r="E2" s="982"/>
      <c r="F2" s="982"/>
      <c r="G2" s="982"/>
      <c r="H2" s="982"/>
      <c r="I2" s="982"/>
      <c r="J2" s="1039"/>
      <c r="K2" s="16"/>
      <c r="L2" s="616" t="s">
        <v>858</v>
      </c>
      <c r="M2" s="252"/>
      <c r="N2" s="246"/>
      <c r="AN2" s="248"/>
    </row>
    <row r="3" spans="1:44" ht="15.75" customHeight="1">
      <c r="A3" s="1038"/>
      <c r="B3" s="982"/>
      <c r="C3" s="982"/>
      <c r="D3" s="982"/>
      <c r="E3" s="982"/>
      <c r="F3" s="982"/>
      <c r="G3" s="982"/>
      <c r="H3" s="982"/>
      <c r="I3" s="982"/>
      <c r="J3" s="1039"/>
      <c r="K3" s="16"/>
      <c r="L3" s="222" t="s">
        <v>661</v>
      </c>
      <c r="M3" s="252"/>
      <c r="N3" s="246"/>
      <c r="AN3" s="248"/>
    </row>
    <row r="4" spans="1:44" ht="15.75" customHeight="1">
      <c r="A4" s="1038"/>
      <c r="B4" s="982"/>
      <c r="C4" s="982"/>
      <c r="D4" s="982"/>
      <c r="E4" s="982"/>
      <c r="F4" s="982"/>
      <c r="G4" s="982"/>
      <c r="H4" s="982"/>
      <c r="I4" s="982"/>
      <c r="J4" s="1039"/>
      <c r="K4" s="16"/>
      <c r="L4" s="223" t="s">
        <v>662</v>
      </c>
      <c r="M4" s="252"/>
      <c r="N4" s="246"/>
      <c r="AN4" s="248"/>
    </row>
    <row r="5" spans="1:44" ht="15.75" customHeight="1">
      <c r="A5" s="1038"/>
      <c r="B5" s="982"/>
      <c r="C5" s="982"/>
      <c r="D5" s="982"/>
      <c r="E5" s="982"/>
      <c r="F5" s="982"/>
      <c r="G5" s="982"/>
      <c r="H5" s="982"/>
      <c r="I5" s="982"/>
      <c r="J5" s="1039"/>
      <c r="K5" s="16"/>
      <c r="L5" s="224" t="s">
        <v>663</v>
      </c>
      <c r="M5" s="252"/>
      <c r="N5" s="246"/>
      <c r="O5" s="244"/>
      <c r="P5" s="244"/>
      <c r="Q5" s="244"/>
      <c r="R5" s="244"/>
      <c r="S5" s="244"/>
      <c r="T5" s="244"/>
      <c r="U5" s="244"/>
      <c r="V5" s="244"/>
      <c r="W5" s="244"/>
      <c r="X5" s="244"/>
      <c r="Y5" s="244"/>
      <c r="Z5" s="244"/>
      <c r="AA5" s="244"/>
      <c r="AB5" s="244"/>
      <c r="AC5" s="244"/>
      <c r="AD5" s="244"/>
      <c r="AE5" s="244"/>
      <c r="AF5" s="244"/>
      <c r="AG5" s="244"/>
      <c r="AH5" s="244"/>
      <c r="AI5" s="244"/>
      <c r="AJ5" s="244"/>
      <c r="AK5" s="244"/>
      <c r="AL5" s="244"/>
      <c r="AM5" s="244"/>
      <c r="AN5" s="245"/>
    </row>
    <row r="6" spans="1:44" ht="15.75" customHeight="1">
      <c r="A6" s="1038"/>
      <c r="B6" s="982"/>
      <c r="C6" s="982"/>
      <c r="D6" s="982"/>
      <c r="E6" s="982"/>
      <c r="F6" s="982"/>
      <c r="G6" s="982"/>
      <c r="H6" s="982"/>
      <c r="I6" s="982"/>
      <c r="J6" s="1039"/>
      <c r="K6" s="16"/>
      <c r="L6" s="225" t="s">
        <v>664</v>
      </c>
      <c r="M6" s="16"/>
      <c r="N6" s="246"/>
    </row>
    <row r="7" spans="1:44" ht="15.75" customHeight="1">
      <c r="A7" s="1038"/>
      <c r="B7" s="982"/>
      <c r="C7" s="982"/>
      <c r="D7" s="982"/>
      <c r="E7" s="982"/>
      <c r="F7" s="982"/>
      <c r="G7" s="982"/>
      <c r="H7" s="982"/>
      <c r="I7" s="982"/>
      <c r="J7" s="1039"/>
      <c r="K7" s="16"/>
      <c r="L7" s="226" t="s">
        <v>665</v>
      </c>
      <c r="M7" s="16"/>
      <c r="N7" s="246"/>
    </row>
    <row r="8" spans="1:44" ht="15.75" customHeight="1">
      <c r="A8" s="1038"/>
      <c r="B8" s="982"/>
      <c r="C8" s="982"/>
      <c r="D8" s="982"/>
      <c r="E8" s="982"/>
      <c r="F8" s="982"/>
      <c r="G8" s="982"/>
      <c r="H8" s="982"/>
      <c r="I8" s="982"/>
      <c r="J8" s="1039"/>
      <c r="K8" s="16"/>
      <c r="L8" s="227" t="s">
        <v>666</v>
      </c>
      <c r="M8" s="16"/>
      <c r="N8" s="246"/>
    </row>
    <row r="9" spans="1:44" ht="15.75" customHeight="1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1040"/>
      <c r="K9" s="239"/>
      <c r="L9" s="228" t="s">
        <v>667</v>
      </c>
      <c r="M9" s="16"/>
      <c r="N9" s="246"/>
    </row>
    <row r="10" spans="1:44" ht="15.75" customHeight="1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1040"/>
      <c r="K10" s="239"/>
      <c r="L10" s="229" t="s">
        <v>668</v>
      </c>
      <c r="M10" s="16"/>
      <c r="N10" s="246"/>
    </row>
    <row r="11" spans="1:44" ht="15.75" customHeight="1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1040"/>
      <c r="K11" s="239"/>
      <c r="L11" s="230" t="s">
        <v>669</v>
      </c>
      <c r="M11" s="16"/>
      <c r="N11" s="246"/>
    </row>
    <row r="12" spans="1:44" ht="15.75" customHeight="1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1040"/>
      <c r="K12" s="239"/>
      <c r="L12" s="231" t="s">
        <v>670</v>
      </c>
      <c r="M12" s="16"/>
      <c r="N12" s="246"/>
    </row>
    <row r="13" spans="1:44" ht="15.75" customHeight="1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1104"/>
      <c r="K13" s="239"/>
      <c r="L13" s="232" t="s">
        <v>671</v>
      </c>
      <c r="M13" s="16"/>
      <c r="N13" s="246"/>
    </row>
    <row r="14" spans="1:44" ht="18" customHeight="1" thickBot="1">
      <c r="A14" s="1050" t="s">
        <v>545</v>
      </c>
      <c r="B14" s="1052"/>
      <c r="C14" s="1095" t="str">
        <f>+'Summary List'!B2</f>
        <v>Hotels for Humanity</v>
      </c>
      <c r="D14" s="1095"/>
      <c r="E14" s="1096"/>
      <c r="F14" s="1050" t="s">
        <v>546</v>
      </c>
      <c r="G14" s="1051"/>
      <c r="H14" s="1052"/>
      <c r="I14" s="1053" t="str">
        <f>+'Summary List'!E2</f>
        <v>October 15, 2023</v>
      </c>
      <c r="J14" s="1105"/>
      <c r="K14" s="239"/>
      <c r="L14" s="233" t="s">
        <v>672</v>
      </c>
      <c r="M14" s="16"/>
      <c r="N14" s="246"/>
    </row>
    <row r="15" spans="1:44" ht="15.5" thickTop="1" thickBot="1">
      <c r="A15" s="1252"/>
      <c r="B15" s="1253"/>
      <c r="C15" s="1253"/>
      <c r="D15" s="1253"/>
      <c r="E15" s="1253"/>
      <c r="F15" s="1253"/>
      <c r="G15" s="1253"/>
      <c r="H15" s="1253"/>
      <c r="I15" s="1270"/>
      <c r="J15" s="1271"/>
      <c r="K15" s="16"/>
      <c r="L15" s="234" t="s">
        <v>673</v>
      </c>
      <c r="M15" s="16"/>
      <c r="N15" s="246"/>
    </row>
    <row r="16" spans="1:44" s="16" customFormat="1" ht="40.5" thickTop="1" thickBot="1">
      <c r="A16" s="1272" t="s">
        <v>624</v>
      </c>
      <c r="B16" s="1273"/>
      <c r="C16" s="1273"/>
      <c r="D16" s="1273"/>
      <c r="E16" s="1273"/>
      <c r="F16" s="1273"/>
      <c r="G16" s="1273"/>
      <c r="H16" s="1273"/>
      <c r="I16" s="1273"/>
      <c r="J16" s="1274"/>
      <c r="L16" s="235" t="s">
        <v>674</v>
      </c>
      <c r="N16" s="24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s="16" customFormat="1" ht="15.5" thickTop="1" thickBot="1">
      <c r="A17" s="1252"/>
      <c r="B17" s="1253"/>
      <c r="C17" s="1253"/>
      <c r="D17" s="1253"/>
      <c r="E17" s="1253"/>
      <c r="F17" s="1253"/>
      <c r="G17" s="1253"/>
      <c r="H17" s="1253"/>
      <c r="I17" s="1253"/>
      <c r="J17" s="1254"/>
      <c r="L17" s="236" t="s">
        <v>675</v>
      </c>
      <c r="N17" s="246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ht="29.5" thickTop="1">
      <c r="A18" s="1275" t="s">
        <v>272</v>
      </c>
      <c r="B18" s="1276"/>
      <c r="C18" s="1276"/>
      <c r="D18" s="1276"/>
      <c r="E18" s="1276"/>
      <c r="F18" s="1276"/>
      <c r="G18" s="1276"/>
      <c r="H18" s="1276"/>
      <c r="I18" s="1276"/>
      <c r="J18" s="1277"/>
      <c r="K18" s="16"/>
      <c r="L18" s="237" t="s">
        <v>624</v>
      </c>
      <c r="M18" s="16"/>
      <c r="N18" s="246"/>
    </row>
    <row r="19" spans="1:44" ht="18" thickBot="1">
      <c r="A19" s="1258" t="s">
        <v>51</v>
      </c>
      <c r="B19" s="1259"/>
      <c r="C19" s="1259"/>
      <c r="D19" s="1259"/>
      <c r="E19" s="1259"/>
      <c r="F19" s="1259"/>
      <c r="G19" s="1259"/>
      <c r="H19" s="1259"/>
      <c r="I19" s="1259"/>
      <c r="J19" s="1260"/>
      <c r="K19" s="16"/>
      <c r="L19" s="459" t="s">
        <v>727</v>
      </c>
      <c r="M19" s="16"/>
      <c r="N19" s="246"/>
    </row>
    <row r="20" spans="1:44" ht="18.5" thickTop="1" thickBot="1">
      <c r="A20" s="1258" t="s">
        <v>50</v>
      </c>
      <c r="B20" s="1259"/>
      <c r="C20" s="1259"/>
      <c r="D20" s="1259"/>
      <c r="E20" s="1259"/>
      <c r="F20" s="1259"/>
      <c r="G20" s="1259"/>
      <c r="H20" s="1259"/>
      <c r="I20" s="1259"/>
      <c r="J20" s="1260"/>
      <c r="K20" s="16"/>
      <c r="L20" s="238" t="s">
        <v>632</v>
      </c>
      <c r="M20" s="16"/>
      <c r="N20" s="246"/>
    </row>
    <row r="21" spans="1:44" ht="18.5" thickTop="1" thickBot="1">
      <c r="A21" s="1189" t="s">
        <v>698</v>
      </c>
      <c r="B21" s="1190"/>
      <c r="C21" s="1190"/>
      <c r="D21" s="1190"/>
      <c r="E21" s="1190"/>
      <c r="F21" s="1190"/>
      <c r="G21" s="1190"/>
      <c r="H21" s="1190"/>
      <c r="I21" s="1190"/>
      <c r="J21" s="1191"/>
      <c r="K21" s="16"/>
      <c r="L21" s="16"/>
      <c r="M21" s="16"/>
      <c r="N21" s="246"/>
    </row>
    <row r="22" spans="1:44" ht="19" thickBot="1">
      <c r="A22" s="969" t="s">
        <v>42</v>
      </c>
      <c r="B22" s="970"/>
      <c r="C22" s="970"/>
      <c r="D22" s="970"/>
      <c r="E22" s="970"/>
      <c r="F22" s="1269"/>
      <c r="G22" s="985" t="s">
        <v>41</v>
      </c>
      <c r="H22" s="970"/>
      <c r="I22" s="1269"/>
      <c r="J22" s="140" t="s">
        <v>115</v>
      </c>
      <c r="K22" s="16"/>
      <c r="M22" s="16"/>
      <c r="N22" s="246"/>
    </row>
    <row r="23" spans="1:44" s="3" customFormat="1" ht="18" thickBot="1">
      <c r="A23" s="1056" t="s">
        <v>531</v>
      </c>
      <c r="B23" s="959"/>
      <c r="C23" s="959"/>
      <c r="D23" s="959"/>
      <c r="E23" s="959"/>
      <c r="F23" s="959"/>
      <c r="G23" s="959"/>
      <c r="H23" s="959"/>
      <c r="I23" s="959"/>
      <c r="J23" s="1057"/>
      <c r="K23" s="108"/>
      <c r="L23" s="16"/>
      <c r="M23" s="108"/>
      <c r="N23" s="247"/>
    </row>
    <row r="24" spans="1:44">
      <c r="A24" s="165" t="s">
        <v>1</v>
      </c>
      <c r="B24" s="56" t="s">
        <v>0</v>
      </c>
      <c r="C24" s="56" t="s">
        <v>48</v>
      </c>
      <c r="D24" s="56" t="s">
        <v>57</v>
      </c>
      <c r="E24" s="56" t="s">
        <v>16</v>
      </c>
      <c r="F24" s="56" t="s">
        <v>15</v>
      </c>
      <c r="G24" s="57" t="s">
        <v>17</v>
      </c>
      <c r="H24" s="64" t="s">
        <v>18</v>
      </c>
      <c r="I24" s="57" t="s">
        <v>31</v>
      </c>
      <c r="J24" s="166" t="s">
        <v>116</v>
      </c>
      <c r="K24" s="16"/>
      <c r="L24" s="16"/>
      <c r="M24" s="16"/>
      <c r="N24" s="246"/>
    </row>
    <row r="25" spans="1:44">
      <c r="A25" s="167" t="s">
        <v>190</v>
      </c>
      <c r="B25" s="5" t="s">
        <v>182</v>
      </c>
      <c r="C25" s="5" t="s">
        <v>91</v>
      </c>
      <c r="D25" s="409" t="s">
        <v>267</v>
      </c>
      <c r="E25" s="463">
        <f>+VLOOKUP(A25,'Summary List'!B:F,5,FALSE)</f>
        <v>91.68</v>
      </c>
      <c r="F25" s="5">
        <v>2</v>
      </c>
      <c r="G25" s="424" t="s">
        <v>123</v>
      </c>
      <c r="H25" s="98">
        <v>32</v>
      </c>
      <c r="I25" s="343">
        <f>(18.5*16*9)/1728</f>
        <v>1.5416666666666667</v>
      </c>
      <c r="J25" s="344" t="s">
        <v>119</v>
      </c>
      <c r="K25" s="758">
        <f>E25*2</f>
        <v>183.36</v>
      </c>
      <c r="L25" s="758">
        <f>K25*1.38</f>
        <v>253.0368</v>
      </c>
      <c r="M25" s="675">
        <v>183.36</v>
      </c>
      <c r="N25" s="246">
        <v>256.7</v>
      </c>
    </row>
    <row r="26" spans="1:44">
      <c r="A26" s="377" t="s">
        <v>191</v>
      </c>
      <c r="B26" s="5" t="s">
        <v>183</v>
      </c>
      <c r="C26" s="256" t="s">
        <v>290</v>
      </c>
      <c r="D26" s="409" t="s">
        <v>129</v>
      </c>
      <c r="E26" s="463">
        <f>+VLOOKUP(A26,'Summary List'!B:F,5,FALSE)</f>
        <v>91.32</v>
      </c>
      <c r="F26" s="5">
        <v>2</v>
      </c>
      <c r="G26" s="425" t="s">
        <v>291</v>
      </c>
      <c r="H26" s="98">
        <v>22</v>
      </c>
      <c r="I26" s="343">
        <f>(18.5*16*12.25)/1728</f>
        <v>2.0983796296296298</v>
      </c>
      <c r="J26" s="344" t="s">
        <v>120</v>
      </c>
      <c r="K26" s="758">
        <f>E26*2</f>
        <v>182.64</v>
      </c>
      <c r="L26" s="758">
        <f>K26*1.38</f>
        <v>252.04319999999996</v>
      </c>
      <c r="M26" s="675">
        <v>182.64</v>
      </c>
      <c r="N26" s="246">
        <v>255.7</v>
      </c>
    </row>
    <row r="27" spans="1:44" ht="15" thickBot="1">
      <c r="A27" s="426" t="s">
        <v>189</v>
      </c>
      <c r="B27" s="427" t="s">
        <v>184</v>
      </c>
      <c r="C27" s="427" t="s">
        <v>85</v>
      </c>
      <c r="D27" s="428" t="s">
        <v>58</v>
      </c>
      <c r="E27" s="463">
        <f>+VLOOKUP(A27,'Summary List'!B:F,5,FALSE)</f>
        <v>23.28</v>
      </c>
      <c r="F27" s="427">
        <v>6</v>
      </c>
      <c r="G27" s="429" t="s">
        <v>112</v>
      </c>
      <c r="H27" s="430">
        <v>21</v>
      </c>
      <c r="I27" s="431">
        <f>(11*9.5*17)/1728</f>
        <v>1.0280671296296295</v>
      </c>
      <c r="J27" s="432" t="s">
        <v>117</v>
      </c>
      <c r="K27" s="758">
        <f>E27*6</f>
        <v>139.68</v>
      </c>
      <c r="L27" s="758">
        <f>K27*1.38</f>
        <v>192.75839999999999</v>
      </c>
      <c r="M27" s="675">
        <v>139.68</v>
      </c>
      <c r="N27" s="246">
        <v>195.55</v>
      </c>
    </row>
    <row r="28" spans="1:44" ht="15.5" thickTop="1" thickBot="1">
      <c r="A28" s="1252"/>
      <c r="B28" s="1253"/>
      <c r="C28" s="1253"/>
      <c r="D28" s="1253"/>
      <c r="E28" s="1253"/>
      <c r="F28" s="1253"/>
      <c r="G28" s="1253"/>
      <c r="H28" s="1253"/>
      <c r="I28" s="1253"/>
      <c r="J28" s="1254"/>
      <c r="K28" s="16"/>
      <c r="L28" s="16"/>
      <c r="M28" s="16"/>
      <c r="N28" s="246"/>
    </row>
    <row r="29" spans="1:44" ht="29.5" thickTop="1">
      <c r="A29" s="1255" t="s">
        <v>271</v>
      </c>
      <c r="B29" s="1256"/>
      <c r="C29" s="1256"/>
      <c r="D29" s="1256"/>
      <c r="E29" s="1256"/>
      <c r="F29" s="1256"/>
      <c r="G29" s="1256"/>
      <c r="H29" s="1256"/>
      <c r="I29" s="1256"/>
      <c r="J29" s="1257"/>
      <c r="K29" s="16"/>
      <c r="L29" s="16"/>
      <c r="M29" s="16"/>
      <c r="N29" s="246"/>
    </row>
    <row r="30" spans="1:44" ht="17.25" customHeight="1">
      <c r="A30" s="1258" t="s">
        <v>51</v>
      </c>
      <c r="B30" s="1259"/>
      <c r="C30" s="1259"/>
      <c r="D30" s="1259"/>
      <c r="E30" s="1259"/>
      <c r="F30" s="1259"/>
      <c r="G30" s="1259"/>
      <c r="H30" s="1259"/>
      <c r="I30" s="1259"/>
      <c r="J30" s="1260"/>
      <c r="K30" s="16"/>
      <c r="L30" s="16"/>
      <c r="M30" s="16"/>
      <c r="N30" s="246"/>
    </row>
    <row r="31" spans="1:44" ht="17.5">
      <c r="A31" s="1258" t="s">
        <v>50</v>
      </c>
      <c r="B31" s="1259"/>
      <c r="C31" s="1259"/>
      <c r="D31" s="1259"/>
      <c r="E31" s="1259"/>
      <c r="F31" s="1259"/>
      <c r="G31" s="1259"/>
      <c r="H31" s="1259"/>
      <c r="I31" s="1259"/>
      <c r="J31" s="1260"/>
      <c r="K31" s="16"/>
      <c r="L31" s="108"/>
      <c r="M31" s="16"/>
      <c r="N31" s="246"/>
    </row>
    <row r="32" spans="1:44" ht="18" thickBot="1">
      <c r="A32" s="1186" t="s">
        <v>698</v>
      </c>
      <c r="B32" s="1187"/>
      <c r="C32" s="1187"/>
      <c r="D32" s="1187"/>
      <c r="E32" s="1187"/>
      <c r="F32" s="1187"/>
      <c r="G32" s="1187"/>
      <c r="H32" s="1187"/>
      <c r="I32" s="1187"/>
      <c r="J32" s="1188"/>
      <c r="K32" s="16"/>
      <c r="L32" s="108"/>
      <c r="M32" s="16"/>
      <c r="N32" s="246"/>
    </row>
    <row r="33" spans="1:14" s="3" customFormat="1" ht="19" thickBot="1">
      <c r="A33" s="1139" t="s">
        <v>42</v>
      </c>
      <c r="B33" s="1140"/>
      <c r="C33" s="1140"/>
      <c r="D33" s="1140"/>
      <c r="E33" s="1140"/>
      <c r="F33" s="1250"/>
      <c r="G33" s="1251" t="s">
        <v>41</v>
      </c>
      <c r="H33" s="1140"/>
      <c r="I33" s="1250"/>
      <c r="J33" s="150" t="s">
        <v>115</v>
      </c>
      <c r="K33" s="108"/>
      <c r="L33" s="16"/>
      <c r="M33" s="108"/>
      <c r="N33" s="247"/>
    </row>
    <row r="34" spans="1:14" ht="17.5">
      <c r="A34" s="1261" t="s">
        <v>186</v>
      </c>
      <c r="B34" s="1262"/>
      <c r="C34" s="1262"/>
      <c r="D34" s="1262"/>
      <c r="E34" s="1262"/>
      <c r="F34" s="1262"/>
      <c r="G34" s="1262"/>
      <c r="H34" s="1262"/>
      <c r="I34" s="1262"/>
      <c r="J34" s="1263"/>
      <c r="K34" s="16"/>
      <c r="L34" s="16"/>
      <c r="M34" s="16"/>
      <c r="N34" s="246"/>
    </row>
    <row r="35" spans="1:14">
      <c r="A35" s="155" t="s">
        <v>1</v>
      </c>
      <c r="B35" s="4" t="s">
        <v>0</v>
      </c>
      <c r="C35" s="4" t="s">
        <v>48</v>
      </c>
      <c r="D35" s="4" t="s">
        <v>57</v>
      </c>
      <c r="E35" s="4" t="s">
        <v>16</v>
      </c>
      <c r="F35" s="4" t="s">
        <v>15</v>
      </c>
      <c r="G35" s="8" t="s">
        <v>17</v>
      </c>
      <c r="H35" s="4" t="s">
        <v>18</v>
      </c>
      <c r="I35" s="4" t="s">
        <v>31</v>
      </c>
      <c r="J35" s="96" t="s">
        <v>116</v>
      </c>
      <c r="K35" s="16"/>
      <c r="L35" s="16"/>
      <c r="M35" s="16"/>
      <c r="N35" s="246"/>
    </row>
    <row r="36" spans="1:14" ht="15" thickBot="1">
      <c r="A36" s="433" t="s">
        <v>185</v>
      </c>
      <c r="B36" s="434" t="s">
        <v>192</v>
      </c>
      <c r="C36" s="427" t="s">
        <v>292</v>
      </c>
      <c r="D36" s="428" t="s">
        <v>267</v>
      </c>
      <c r="E36" s="463">
        <f>+VLOOKUP(A36,'Summary List'!B:F,5,FALSE)</f>
        <v>122.52</v>
      </c>
      <c r="F36" s="427">
        <v>2</v>
      </c>
      <c r="G36" s="435" t="s">
        <v>124</v>
      </c>
      <c r="H36" s="436" t="s">
        <v>122</v>
      </c>
      <c r="I36" s="431">
        <f>(18.5*15*12.25)/1728</f>
        <v>1.9672309027777777</v>
      </c>
      <c r="J36" s="432" t="s">
        <v>120</v>
      </c>
      <c r="K36" s="758">
        <f>E36*2</f>
        <v>245.04</v>
      </c>
      <c r="L36" s="758">
        <f>K36*1.38</f>
        <v>338.15519999999998</v>
      </c>
      <c r="M36" s="16"/>
      <c r="N36" s="246"/>
    </row>
    <row r="37" spans="1:14" ht="16" customHeight="1" thickTop="1" thickBot="1">
      <c r="A37" s="1252"/>
      <c r="B37" s="1253"/>
      <c r="C37" s="1253"/>
      <c r="D37" s="1253"/>
      <c r="E37" s="1253"/>
      <c r="F37" s="1253"/>
      <c r="G37" s="1253"/>
      <c r="H37" s="1253"/>
      <c r="I37" s="1253"/>
      <c r="J37" s="1254"/>
      <c r="K37" s="16"/>
      <c r="L37" s="16"/>
      <c r="M37" s="16"/>
      <c r="N37" s="246"/>
    </row>
    <row r="38" spans="1:14" ht="29.5" thickTop="1">
      <c r="A38" s="1255" t="s">
        <v>270</v>
      </c>
      <c r="B38" s="1256"/>
      <c r="C38" s="1256"/>
      <c r="D38" s="1256"/>
      <c r="E38" s="1256"/>
      <c r="F38" s="1256"/>
      <c r="G38" s="1256"/>
      <c r="H38" s="1256"/>
      <c r="I38" s="1256"/>
      <c r="J38" s="1257"/>
      <c r="K38" s="16"/>
      <c r="L38" s="16"/>
      <c r="M38" s="16"/>
      <c r="N38" s="246"/>
    </row>
    <row r="39" spans="1:14" ht="17.5">
      <c r="A39" s="1186" t="s">
        <v>51</v>
      </c>
      <c r="B39" s="1187"/>
      <c r="C39" s="1187"/>
      <c r="D39" s="1187"/>
      <c r="E39" s="1187"/>
      <c r="F39" s="1187"/>
      <c r="G39" s="1187"/>
      <c r="H39" s="1187"/>
      <c r="I39" s="1187"/>
      <c r="J39" s="1188"/>
      <c r="K39" s="16"/>
      <c r="L39" s="108"/>
      <c r="M39" s="16"/>
      <c r="N39" s="246"/>
    </row>
    <row r="40" spans="1:14" s="3" customFormat="1" ht="17.5">
      <c r="A40" s="1186" t="s">
        <v>699</v>
      </c>
      <c r="B40" s="1187"/>
      <c r="C40" s="1187"/>
      <c r="D40" s="1187"/>
      <c r="E40" s="1187"/>
      <c r="F40" s="1187"/>
      <c r="G40" s="1187"/>
      <c r="H40" s="1187"/>
      <c r="I40" s="1187"/>
      <c r="J40" s="1188"/>
      <c r="K40" s="108"/>
      <c r="L40" s="16"/>
      <c r="M40" s="108"/>
      <c r="N40" s="247"/>
    </row>
    <row r="41" spans="1:14" s="3" customFormat="1" ht="18" thickBot="1">
      <c r="A41" s="1186" t="s">
        <v>697</v>
      </c>
      <c r="B41" s="1187"/>
      <c r="C41" s="1187"/>
      <c r="D41" s="1187"/>
      <c r="E41" s="1187"/>
      <c r="F41" s="1187"/>
      <c r="G41" s="1187"/>
      <c r="H41" s="1187"/>
      <c r="I41" s="1187"/>
      <c r="J41" s="1188"/>
      <c r="K41" s="108"/>
      <c r="L41" s="16"/>
      <c r="M41" s="108"/>
      <c r="N41" s="247"/>
    </row>
    <row r="42" spans="1:14" ht="19" thickBot="1">
      <c r="A42" s="1139" t="s">
        <v>42</v>
      </c>
      <c r="B42" s="1140"/>
      <c r="C42" s="1140"/>
      <c r="D42" s="1140"/>
      <c r="E42" s="1140"/>
      <c r="F42" s="1250"/>
      <c r="G42" s="1251" t="s">
        <v>41</v>
      </c>
      <c r="H42" s="1140"/>
      <c r="I42" s="1250"/>
      <c r="J42" s="150" t="s">
        <v>115</v>
      </c>
      <c r="K42" s="16"/>
      <c r="L42" s="16"/>
      <c r="M42" s="16"/>
      <c r="N42" s="246"/>
    </row>
    <row r="43" spans="1:14" ht="17.5">
      <c r="A43" s="1264" t="s">
        <v>186</v>
      </c>
      <c r="B43" s="1265"/>
      <c r="C43" s="1265"/>
      <c r="D43" s="1265"/>
      <c r="E43" s="1265"/>
      <c r="F43" s="1265"/>
      <c r="G43" s="1265"/>
      <c r="H43" s="1265"/>
      <c r="I43" s="1265"/>
      <c r="J43" s="1266"/>
      <c r="K43" s="16"/>
      <c r="L43" s="16"/>
      <c r="M43" s="16"/>
      <c r="N43" s="246"/>
    </row>
    <row r="44" spans="1:14">
      <c r="A44" s="167" t="s">
        <v>1</v>
      </c>
      <c r="B44" s="5" t="s">
        <v>0</v>
      </c>
      <c r="C44" s="5" t="s">
        <v>48</v>
      </c>
      <c r="D44" s="5" t="s">
        <v>57</v>
      </c>
      <c r="E44" s="5" t="s">
        <v>16</v>
      </c>
      <c r="F44" s="5" t="s">
        <v>15</v>
      </c>
      <c r="G44" s="5" t="s">
        <v>17</v>
      </c>
      <c r="H44" s="5" t="s">
        <v>18</v>
      </c>
      <c r="I44" s="5" t="s">
        <v>31</v>
      </c>
      <c r="J44" s="168" t="s">
        <v>116</v>
      </c>
      <c r="K44" s="16"/>
      <c r="L44" s="16"/>
      <c r="M44" s="16"/>
      <c r="N44" s="246"/>
    </row>
    <row r="45" spans="1:14" ht="15" thickBot="1">
      <c r="A45" s="377" t="s">
        <v>187</v>
      </c>
      <c r="B45" s="64" t="s">
        <v>182</v>
      </c>
      <c r="C45" s="5" t="s">
        <v>91</v>
      </c>
      <c r="D45" s="409" t="s">
        <v>267</v>
      </c>
      <c r="E45" s="463">
        <f>+VLOOKUP(A45,'Summary List'!B:F,5,FALSE)</f>
        <v>54.24</v>
      </c>
      <c r="F45" s="5">
        <v>2</v>
      </c>
      <c r="G45" s="437" t="s">
        <v>123</v>
      </c>
      <c r="H45" s="218" t="s">
        <v>188</v>
      </c>
      <c r="I45" s="343">
        <f>(18.5*16*9)/1728</f>
        <v>1.5416666666666667</v>
      </c>
      <c r="J45" s="438" t="s">
        <v>119</v>
      </c>
      <c r="K45" s="758">
        <f>E45*2</f>
        <v>108.48</v>
      </c>
      <c r="L45" s="758">
        <f>K45*1.38</f>
        <v>149.70239999999998</v>
      </c>
      <c r="M45" s="16"/>
      <c r="N45" s="246"/>
    </row>
    <row r="46" spans="1:14" ht="15.75" customHeight="1" thickTop="1" thickBot="1">
      <c r="A46" s="1252"/>
      <c r="B46" s="1253"/>
      <c r="C46" s="1253"/>
      <c r="D46" s="1253"/>
      <c r="E46" s="1253"/>
      <c r="F46" s="1253"/>
      <c r="G46" s="1253"/>
      <c r="H46" s="1253"/>
      <c r="I46" s="1253"/>
      <c r="J46" s="1254"/>
      <c r="K46" s="16"/>
      <c r="L46" s="194"/>
      <c r="M46" s="16"/>
      <c r="N46" s="246"/>
    </row>
    <row r="47" spans="1:14" ht="18" thickTop="1">
      <c r="A47" s="1058" t="s">
        <v>47</v>
      </c>
      <c r="B47" s="1059"/>
      <c r="C47" s="1059"/>
      <c r="D47" s="1059"/>
      <c r="E47" s="1059"/>
      <c r="F47" s="1059"/>
      <c r="G47" s="1059"/>
      <c r="H47" s="1059"/>
      <c r="I47" s="1059"/>
      <c r="J47" s="1060"/>
      <c r="K47" s="16"/>
      <c r="L47" s="171"/>
      <c r="M47" s="16"/>
      <c r="N47" s="246"/>
    </row>
    <row r="48" spans="1:14" ht="21.5" thickBot="1">
      <c r="A48" s="1061" t="s">
        <v>627</v>
      </c>
      <c r="B48" s="1062"/>
      <c r="C48" s="1062"/>
      <c r="D48" s="1062"/>
      <c r="E48" s="1062"/>
      <c r="F48" s="1062"/>
      <c r="G48" s="1062"/>
      <c r="H48" s="1062"/>
      <c r="I48" s="1062"/>
      <c r="J48" s="1063"/>
      <c r="K48" s="16"/>
      <c r="L48" s="172"/>
      <c r="M48" s="16"/>
      <c r="N48" s="246"/>
    </row>
    <row r="49" spans="1:14" ht="21">
      <c r="A49" s="1121" t="s">
        <v>733</v>
      </c>
      <c r="B49" s="962"/>
      <c r="C49" s="962"/>
      <c r="D49" s="962"/>
      <c r="E49" s="962"/>
      <c r="F49" s="962"/>
      <c r="G49" s="962"/>
      <c r="H49" s="962"/>
      <c r="I49" s="962"/>
      <c r="J49" s="1122"/>
      <c r="K49" s="16"/>
      <c r="L49" s="173"/>
      <c r="M49" s="16"/>
      <c r="N49" s="246"/>
    </row>
    <row r="50" spans="1:14" ht="21">
      <c r="A50" s="1082" t="s">
        <v>734</v>
      </c>
      <c r="B50" s="1267"/>
      <c r="C50" s="1267"/>
      <c r="D50" s="1267"/>
      <c r="E50" s="1267"/>
      <c r="F50" s="1267"/>
      <c r="G50" s="1267"/>
      <c r="H50" s="1267"/>
      <c r="I50" s="1267"/>
      <c r="J50" s="1268"/>
      <c r="K50" s="16"/>
      <c r="L50" s="179"/>
      <c r="M50" s="16"/>
      <c r="N50" s="246"/>
    </row>
    <row r="51" spans="1:14" ht="21">
      <c r="A51" s="1082" t="s">
        <v>735</v>
      </c>
      <c r="B51" s="1267"/>
      <c r="C51" s="1267"/>
      <c r="D51" s="1267"/>
      <c r="E51" s="1267"/>
      <c r="F51" s="1267"/>
      <c r="G51" s="1267"/>
      <c r="H51" s="1267"/>
      <c r="I51" s="1267"/>
      <c r="J51" s="1268"/>
      <c r="K51" s="16"/>
      <c r="L51" s="174"/>
      <c r="M51" s="16"/>
      <c r="N51" s="246"/>
    </row>
    <row r="52" spans="1:14" ht="21">
      <c r="A52" s="1082" t="s">
        <v>736</v>
      </c>
      <c r="B52" s="1267"/>
      <c r="C52" s="1267"/>
      <c r="D52" s="1267"/>
      <c r="E52" s="1267"/>
      <c r="F52" s="1267"/>
      <c r="G52" s="1267"/>
      <c r="H52" s="1267"/>
      <c r="I52" s="1267"/>
      <c r="J52" s="1268"/>
      <c r="K52" s="16"/>
      <c r="L52" s="180"/>
      <c r="M52" s="16"/>
      <c r="N52" s="246"/>
    </row>
    <row r="53" spans="1:14" ht="15.75" customHeight="1" thickBot="1">
      <c r="A53" s="1084" t="s">
        <v>127</v>
      </c>
      <c r="B53" s="1085"/>
      <c r="C53" s="1085"/>
      <c r="D53" s="1085"/>
      <c r="E53" s="1085"/>
      <c r="F53" s="1085"/>
      <c r="G53" s="1085"/>
      <c r="H53" s="1085"/>
      <c r="I53" s="1085"/>
      <c r="J53" s="1086"/>
      <c r="K53" s="16"/>
      <c r="L53" s="181"/>
      <c r="M53" s="16"/>
      <c r="N53" s="246"/>
    </row>
    <row r="54" spans="1:14" ht="23.5">
      <c r="A54" s="1118" t="s">
        <v>676</v>
      </c>
      <c r="B54" s="1119"/>
      <c r="C54" s="1119"/>
      <c r="D54" s="1119"/>
      <c r="E54" s="1119"/>
      <c r="F54" s="1119"/>
      <c r="G54" s="1119"/>
      <c r="H54" s="1119"/>
      <c r="I54" s="1119"/>
      <c r="J54" s="1120"/>
      <c r="K54" s="16"/>
      <c r="L54" s="182"/>
      <c r="M54" s="16"/>
      <c r="N54" s="246"/>
    </row>
    <row r="55" spans="1:14" ht="21">
      <c r="A55" s="1008" t="s">
        <v>654</v>
      </c>
      <c r="B55" s="953"/>
      <c r="C55" s="953"/>
      <c r="D55" s="953"/>
      <c r="E55" s="953"/>
      <c r="F55" s="953"/>
      <c r="G55" s="953"/>
      <c r="H55" s="953"/>
      <c r="I55" s="953"/>
      <c r="J55" s="1009"/>
      <c r="K55" s="193"/>
      <c r="L55" s="183"/>
      <c r="M55" s="16"/>
      <c r="N55" s="246"/>
    </row>
    <row r="56" spans="1:14" ht="21">
      <c r="A56" s="1008" t="s">
        <v>655</v>
      </c>
      <c r="B56" s="1242"/>
      <c r="C56" s="1242"/>
      <c r="D56" s="1242"/>
      <c r="E56" s="1242"/>
      <c r="F56" s="1242"/>
      <c r="G56" s="1242"/>
      <c r="H56" s="1242"/>
      <c r="I56" s="1242"/>
      <c r="J56" s="1243"/>
      <c r="K56" s="193"/>
      <c r="L56" s="184"/>
      <c r="M56" s="16"/>
      <c r="N56" s="246"/>
    </row>
    <row r="57" spans="1:14" ht="18.75" customHeight="1">
      <c r="A57" s="1004" t="s">
        <v>656</v>
      </c>
      <c r="B57" s="994"/>
      <c r="C57" s="994"/>
      <c r="D57" s="994"/>
      <c r="E57" s="994"/>
      <c r="F57" s="994"/>
      <c r="G57" s="994"/>
      <c r="H57" s="994"/>
      <c r="I57" s="994"/>
      <c r="J57" s="1005"/>
      <c r="K57" s="193"/>
      <c r="L57" s="185"/>
      <c r="M57" s="16"/>
      <c r="N57" s="246"/>
    </row>
    <row r="58" spans="1:14" ht="18.75" customHeight="1">
      <c r="A58" s="1012" t="s">
        <v>657</v>
      </c>
      <c r="B58" s="997"/>
      <c r="C58" s="997"/>
      <c r="D58" s="997"/>
      <c r="E58" s="997"/>
      <c r="F58" s="997"/>
      <c r="G58" s="997"/>
      <c r="H58" s="997"/>
      <c r="I58" s="997"/>
      <c r="J58" s="1013"/>
      <c r="K58" s="193"/>
      <c r="L58" s="186"/>
      <c r="M58" s="16"/>
      <c r="N58" s="246"/>
    </row>
    <row r="59" spans="1:14" ht="18" customHeight="1">
      <c r="A59" s="1004" t="s">
        <v>658</v>
      </c>
      <c r="B59" s="994"/>
      <c r="C59" s="994"/>
      <c r="D59" s="994"/>
      <c r="E59" s="994"/>
      <c r="F59" s="994"/>
      <c r="G59" s="994"/>
      <c r="H59" s="994"/>
      <c r="I59" s="994"/>
      <c r="J59" s="1005"/>
      <c r="K59" s="193"/>
      <c r="L59" s="175"/>
      <c r="M59" s="16"/>
      <c r="N59" s="246"/>
    </row>
    <row r="60" spans="1:14" ht="22.5" customHeight="1">
      <c r="A60" s="1004"/>
      <c r="B60" s="994"/>
      <c r="C60" s="994"/>
      <c r="D60" s="994"/>
      <c r="E60" s="994"/>
      <c r="F60" s="994"/>
      <c r="G60" s="994"/>
      <c r="H60" s="994"/>
      <c r="I60" s="994"/>
      <c r="J60" s="1005"/>
      <c r="K60" s="193"/>
      <c r="L60" s="176"/>
      <c r="M60" s="16"/>
      <c r="N60" s="246"/>
    </row>
    <row r="61" spans="1:14" ht="23.5">
      <c r="A61" s="1017" t="s">
        <v>677</v>
      </c>
      <c r="B61" s="1018"/>
      <c r="C61" s="1018"/>
      <c r="D61" s="1018"/>
      <c r="E61" s="1018"/>
      <c r="F61" s="1018"/>
      <c r="G61" s="1018"/>
      <c r="H61" s="1018"/>
      <c r="I61" s="1018"/>
      <c r="J61" s="1019"/>
      <c r="K61" s="193"/>
      <c r="L61" s="177"/>
      <c r="M61" s="16"/>
      <c r="N61" s="246"/>
    </row>
    <row r="62" spans="1:14" ht="18" customHeight="1">
      <c r="A62" s="1073" t="s">
        <v>857</v>
      </c>
      <c r="B62" s="1074"/>
      <c r="C62" s="1074"/>
      <c r="D62" s="1074"/>
      <c r="E62" s="1074"/>
      <c r="F62" s="1074"/>
      <c r="G62" s="1074"/>
      <c r="H62" s="1074"/>
      <c r="I62" s="1074"/>
      <c r="J62" s="1075"/>
      <c r="K62" s="193"/>
      <c r="L62" s="178"/>
      <c r="M62" s="16"/>
      <c r="N62" s="246"/>
    </row>
    <row r="63" spans="1:14" ht="18" customHeight="1">
      <c r="A63" s="1006"/>
      <c r="B63" s="987"/>
      <c r="C63" s="987"/>
      <c r="D63" s="987"/>
      <c r="E63" s="987"/>
      <c r="F63" s="987"/>
      <c r="G63" s="987"/>
      <c r="H63" s="987"/>
      <c r="I63" s="987"/>
      <c r="J63" s="1007"/>
      <c r="K63" s="193"/>
      <c r="L63" s="16"/>
      <c r="M63" s="16"/>
      <c r="N63" s="246"/>
    </row>
    <row r="64" spans="1:14" ht="18" customHeight="1">
      <c r="A64" s="1006"/>
      <c r="B64" s="987"/>
      <c r="C64" s="987"/>
      <c r="D64" s="987"/>
      <c r="E64" s="987"/>
      <c r="F64" s="987"/>
      <c r="G64" s="987"/>
      <c r="H64" s="987"/>
      <c r="I64" s="987"/>
      <c r="J64" s="1007"/>
      <c r="K64" s="193"/>
      <c r="L64" s="16"/>
      <c r="M64" s="16"/>
      <c r="N64" s="246"/>
    </row>
    <row r="65" spans="1:15" ht="21" customHeight="1">
      <c r="A65" s="1006"/>
      <c r="B65" s="987"/>
      <c r="C65" s="987"/>
      <c r="D65" s="987"/>
      <c r="E65" s="987"/>
      <c r="F65" s="987"/>
      <c r="G65" s="987"/>
      <c r="H65" s="987"/>
      <c r="I65" s="987"/>
      <c r="J65" s="1007"/>
      <c r="K65" s="193"/>
      <c r="L65" s="16"/>
      <c r="M65" s="16"/>
      <c r="N65" s="246"/>
    </row>
    <row r="66" spans="1:15" ht="15" customHeight="1">
      <c r="A66" s="1008" t="s">
        <v>678</v>
      </c>
      <c r="B66" s="953"/>
      <c r="C66" s="953"/>
      <c r="D66" s="953"/>
      <c r="E66" s="953"/>
      <c r="F66" s="953"/>
      <c r="G66" s="953"/>
      <c r="H66" s="953"/>
      <c r="I66" s="953"/>
      <c r="J66" s="1009"/>
      <c r="K66" s="193"/>
      <c r="L66" s="16"/>
      <c r="M66" s="16"/>
      <c r="N66" s="246"/>
    </row>
    <row r="67" spans="1:15" ht="15" customHeight="1">
      <c r="A67" s="1008"/>
      <c r="B67" s="953"/>
      <c r="C67" s="953"/>
      <c r="D67" s="953"/>
      <c r="E67" s="953"/>
      <c r="F67" s="953"/>
      <c r="G67" s="953"/>
      <c r="H67" s="953"/>
      <c r="I67" s="953"/>
      <c r="J67" s="1009"/>
      <c r="K67" s="193"/>
      <c r="L67" s="16"/>
      <c r="M67" s="16"/>
      <c r="N67" s="246"/>
    </row>
    <row r="68" spans="1:15" ht="15" customHeight="1">
      <c r="A68" s="1008"/>
      <c r="B68" s="953"/>
      <c r="C68" s="953"/>
      <c r="D68" s="953"/>
      <c r="E68" s="953"/>
      <c r="F68" s="953"/>
      <c r="G68" s="953"/>
      <c r="H68" s="953"/>
      <c r="I68" s="953"/>
      <c r="J68" s="1009"/>
      <c r="K68" s="193"/>
      <c r="L68" s="16"/>
      <c r="M68" s="16"/>
      <c r="N68" s="246"/>
    </row>
    <row r="69" spans="1:15" ht="12.75" customHeight="1" thickBot="1">
      <c r="A69" s="1020" t="s">
        <v>632</v>
      </c>
      <c r="B69" s="1021"/>
      <c r="C69" s="1021"/>
      <c r="D69" s="1021"/>
      <c r="E69" s="1021"/>
      <c r="F69" s="1021"/>
      <c r="G69" s="1021"/>
      <c r="H69" s="1021"/>
      <c r="I69" s="1021"/>
      <c r="J69" s="1022"/>
      <c r="K69" s="193"/>
      <c r="M69" s="16"/>
      <c r="N69" s="246"/>
    </row>
    <row r="70" spans="1:15">
      <c r="J70" s="102"/>
      <c r="K70" s="290"/>
      <c r="L70" s="290"/>
      <c r="M70" s="290"/>
      <c r="N70" s="290"/>
      <c r="O70" s="290"/>
    </row>
    <row r="71" spans="1:15">
      <c r="J71" s="102"/>
      <c r="K71" s="290"/>
      <c r="L71" s="290"/>
      <c r="M71" s="290"/>
      <c r="N71" s="290"/>
      <c r="O71" s="290"/>
    </row>
    <row r="72" spans="1:15">
      <c r="K72" s="290"/>
      <c r="L72" s="290"/>
      <c r="M72" s="290"/>
      <c r="N72" s="290"/>
      <c r="O72" s="290"/>
    </row>
    <row r="74" spans="1:15" ht="15" customHeight="1">
      <c r="B74" s="50"/>
    </row>
    <row r="75" spans="1:15" ht="15" customHeight="1">
      <c r="B75" s="50"/>
    </row>
  </sheetData>
  <mergeCells count="54">
    <mergeCell ref="A59:J60"/>
    <mergeCell ref="A61:J61"/>
    <mergeCell ref="A62:J65"/>
    <mergeCell ref="A66:J68"/>
    <mergeCell ref="A69:J69"/>
    <mergeCell ref="A57:J57"/>
    <mergeCell ref="A58:J58"/>
    <mergeCell ref="I14:J14"/>
    <mergeCell ref="A15:J15"/>
    <mergeCell ref="A16:J16"/>
    <mergeCell ref="A14:B14"/>
    <mergeCell ref="C14:E14"/>
    <mergeCell ref="F14:H14"/>
    <mergeCell ref="A37:J37"/>
    <mergeCell ref="A38:J38"/>
    <mergeCell ref="A39:J39"/>
    <mergeCell ref="A40:J40"/>
    <mergeCell ref="A17:J17"/>
    <mergeCell ref="A18:J18"/>
    <mergeCell ref="A52:J52"/>
    <mergeCell ref="A53:J53"/>
    <mergeCell ref="A1:J8"/>
    <mergeCell ref="A19:J19"/>
    <mergeCell ref="A20:J20"/>
    <mergeCell ref="A22:F22"/>
    <mergeCell ref="G22:I22"/>
    <mergeCell ref="A9:J9"/>
    <mergeCell ref="A10:J10"/>
    <mergeCell ref="A11:J11"/>
    <mergeCell ref="A12:J12"/>
    <mergeCell ref="A13:J13"/>
    <mergeCell ref="A21:J21"/>
    <mergeCell ref="A56:J56"/>
    <mergeCell ref="A43:J43"/>
    <mergeCell ref="A47:J47"/>
    <mergeCell ref="A48:J48"/>
    <mergeCell ref="A49:J49"/>
    <mergeCell ref="A50:J50"/>
    <mergeCell ref="A51:J51"/>
    <mergeCell ref="A54:J54"/>
    <mergeCell ref="A55:J55"/>
    <mergeCell ref="A46:J46"/>
    <mergeCell ref="A42:F42"/>
    <mergeCell ref="G42:I42"/>
    <mergeCell ref="A23:J23"/>
    <mergeCell ref="A28:J28"/>
    <mergeCell ref="A29:J29"/>
    <mergeCell ref="A31:J31"/>
    <mergeCell ref="A33:F33"/>
    <mergeCell ref="G33:I33"/>
    <mergeCell ref="A34:J34"/>
    <mergeCell ref="A30:J30"/>
    <mergeCell ref="A41:J41"/>
    <mergeCell ref="A32:J32"/>
  </mergeCells>
  <hyperlinks>
    <hyperlink ref="A48:J48" r:id="rId1" display="Visit our website www.thomastonmills.com for more information and selling tools, including:"/>
    <hyperlink ref="A69" location="'TABLE OF CONTENTS'!A1" tooltip="TABLE OF CONTENTS" display="Back"/>
    <hyperlink ref="A52:J52" r:id="rId2" tooltip="Linen Forum" display="   ◦ Linen Forum - Click Here"/>
    <hyperlink ref="A51:J51" r:id="rId3" tooltip="Care Instructions" display="   ◦ Suggested Care Instructions - Click Here"/>
    <hyperlink ref="A50:J50" r:id="rId4" tooltip="Photographs" display="   ◦ Photographs - Click Here"/>
    <hyperlink ref="A49:J49" r:id="rId5" tooltip="Sell Sheets" display="   ◦ Descriptive Sell Sheets that you can send to your customers (PDF's) - Click Here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</hyperlinks>
  <printOptions horizontalCentered="1"/>
  <pageMargins left="0.7" right="0.7" top="0.75" bottom="0.75" header="0.3" footer="0.3"/>
  <pageSetup scale="68" fitToHeight="0" orientation="portrait" r:id="rId6"/>
  <headerFooter>
    <oddHeader xml:space="preserve">&amp;C
</oddHeader>
  </headerFooter>
  <rowBreaks count="1" manualBreakCount="1">
    <brk id="53" max="9" man="1"/>
  </rowBreaks>
  <colBreaks count="1" manualBreakCount="1">
    <brk id="10" max="1048575" man="1"/>
  </colBreaks>
  <drawing r:id="rId7"/>
  <legacyDrawingHF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4"/>
  <sheetViews>
    <sheetView topLeftCell="A22" zoomScale="90" zoomScaleNormal="90" workbookViewId="0">
      <selection activeCell="K38" sqref="K38:L40"/>
    </sheetView>
  </sheetViews>
  <sheetFormatPr defaultRowHeight="14.5"/>
  <cols>
    <col min="1" max="1" width="14.6328125" customWidth="1"/>
    <col min="2" max="2" width="22.81640625" customWidth="1"/>
    <col min="3" max="3" width="10.7265625" customWidth="1"/>
    <col min="4" max="4" width="8.7265625" customWidth="1"/>
    <col min="5" max="5" width="9.08984375" customWidth="1"/>
    <col min="6" max="6" width="8.08984375" customWidth="1"/>
    <col min="7" max="7" width="17" customWidth="1"/>
    <col min="8" max="9" width="13.81640625" bestFit="1" customWidth="1"/>
    <col min="10" max="10" width="18.81640625" customWidth="1"/>
    <col min="11" max="11" width="9.81640625" customWidth="1"/>
    <col min="12" max="12" width="10" customWidth="1"/>
  </cols>
  <sheetData>
    <row r="1" spans="1:34" ht="22.5" thickTop="1">
      <c r="A1" s="1035" t="s">
        <v>128</v>
      </c>
      <c r="B1" s="1036"/>
      <c r="C1" s="1036"/>
      <c r="D1" s="1036"/>
      <c r="E1" s="1036"/>
      <c r="F1" s="1036"/>
      <c r="G1" s="1036"/>
      <c r="H1" s="1036"/>
      <c r="I1" s="1036"/>
      <c r="J1" s="1037"/>
      <c r="K1" s="16"/>
      <c r="L1" s="221" t="s">
        <v>679</v>
      </c>
      <c r="M1" s="16"/>
      <c r="N1" s="16"/>
      <c r="O1" s="16"/>
      <c r="P1" s="16"/>
      <c r="Q1" s="16"/>
      <c r="R1" s="16"/>
    </row>
    <row r="2" spans="1:34">
      <c r="A2" s="1038"/>
      <c r="B2" s="982"/>
      <c r="C2" s="982"/>
      <c r="D2" s="982"/>
      <c r="E2" s="982"/>
      <c r="F2" s="982"/>
      <c r="G2" s="982"/>
      <c r="H2" s="982"/>
      <c r="I2" s="982"/>
      <c r="J2" s="1039"/>
      <c r="K2" s="239"/>
      <c r="L2" s="616" t="s">
        <v>858</v>
      </c>
      <c r="M2" s="16"/>
      <c r="N2" s="16"/>
      <c r="O2" s="16"/>
      <c r="P2" s="16"/>
      <c r="Q2" s="16"/>
      <c r="R2" s="16"/>
    </row>
    <row r="3" spans="1:34">
      <c r="A3" s="1038"/>
      <c r="B3" s="982"/>
      <c r="C3" s="982"/>
      <c r="D3" s="982"/>
      <c r="E3" s="982"/>
      <c r="F3" s="982"/>
      <c r="G3" s="982"/>
      <c r="H3" s="982"/>
      <c r="I3" s="982"/>
      <c r="J3" s="1039"/>
      <c r="K3" s="16"/>
      <c r="L3" s="222" t="s">
        <v>661</v>
      </c>
      <c r="M3" s="16"/>
      <c r="N3" s="16"/>
      <c r="O3" s="16"/>
      <c r="P3" s="16"/>
      <c r="Q3" s="16"/>
      <c r="R3" s="16"/>
    </row>
    <row r="4" spans="1:34">
      <c r="A4" s="1038"/>
      <c r="B4" s="982"/>
      <c r="C4" s="982"/>
      <c r="D4" s="982"/>
      <c r="E4" s="982"/>
      <c r="F4" s="982"/>
      <c r="G4" s="982"/>
      <c r="H4" s="982"/>
      <c r="I4" s="982"/>
      <c r="J4" s="1039"/>
      <c r="K4" s="16"/>
      <c r="L4" s="223" t="s">
        <v>662</v>
      </c>
      <c r="M4" s="16"/>
      <c r="N4" s="16"/>
      <c r="O4" s="16"/>
      <c r="P4" s="16"/>
      <c r="Q4" s="16"/>
      <c r="R4" s="16"/>
    </row>
    <row r="5" spans="1:34">
      <c r="A5" s="1038"/>
      <c r="B5" s="982"/>
      <c r="C5" s="982"/>
      <c r="D5" s="982"/>
      <c r="E5" s="982"/>
      <c r="F5" s="982"/>
      <c r="G5" s="982"/>
      <c r="H5" s="982"/>
      <c r="I5" s="982"/>
      <c r="J5" s="1039"/>
      <c r="K5" s="16"/>
      <c r="L5" s="224" t="s">
        <v>663</v>
      </c>
      <c r="M5" s="16"/>
      <c r="N5" s="16"/>
      <c r="O5" s="16"/>
      <c r="P5" s="16"/>
      <c r="Q5" s="16"/>
      <c r="R5" s="16"/>
    </row>
    <row r="6" spans="1:34">
      <c r="A6" s="1038"/>
      <c r="B6" s="982"/>
      <c r="C6" s="982"/>
      <c r="D6" s="982"/>
      <c r="E6" s="982"/>
      <c r="F6" s="982"/>
      <c r="G6" s="982"/>
      <c r="H6" s="982"/>
      <c r="I6" s="982"/>
      <c r="J6" s="1039"/>
      <c r="K6" s="16"/>
      <c r="L6" s="225" t="s">
        <v>664</v>
      </c>
      <c r="M6" s="16"/>
      <c r="N6" s="16"/>
      <c r="O6" s="16"/>
      <c r="P6" s="16"/>
      <c r="Q6" s="16"/>
      <c r="R6" s="16"/>
    </row>
    <row r="7" spans="1:34">
      <c r="A7" s="1038"/>
      <c r="B7" s="982"/>
      <c r="C7" s="982"/>
      <c r="D7" s="982"/>
      <c r="E7" s="982"/>
      <c r="F7" s="982"/>
      <c r="G7" s="982"/>
      <c r="H7" s="982"/>
      <c r="I7" s="982"/>
      <c r="J7" s="1039"/>
      <c r="K7" s="16"/>
      <c r="L7" s="226" t="s">
        <v>665</v>
      </c>
      <c r="M7" s="16"/>
      <c r="N7" s="16"/>
      <c r="O7" s="16"/>
      <c r="P7" s="16"/>
      <c r="Q7" s="16"/>
      <c r="R7" s="16"/>
    </row>
    <row r="8" spans="1:34">
      <c r="A8" s="1038"/>
      <c r="B8" s="982"/>
      <c r="C8" s="982"/>
      <c r="D8" s="982"/>
      <c r="E8" s="982"/>
      <c r="F8" s="982"/>
      <c r="G8" s="982"/>
      <c r="H8" s="982"/>
      <c r="I8" s="982"/>
      <c r="J8" s="1039"/>
      <c r="K8" s="239"/>
      <c r="L8" s="227" t="s">
        <v>666</v>
      </c>
      <c r="M8" s="16"/>
      <c r="N8" s="16"/>
      <c r="O8" s="16"/>
      <c r="P8" s="16"/>
      <c r="Q8" s="16"/>
      <c r="R8" s="16"/>
    </row>
    <row r="9" spans="1:34">
      <c r="A9" s="991" t="str">
        <f>+'Summary List'!A5</f>
        <v>Eileen Meyers</v>
      </c>
      <c r="B9" s="992"/>
      <c r="C9" s="992"/>
      <c r="D9" s="992"/>
      <c r="E9" s="992"/>
      <c r="F9" s="992"/>
      <c r="G9" s="992"/>
      <c r="H9" s="992"/>
      <c r="I9" s="992"/>
      <c r="J9" s="1040"/>
      <c r="K9" s="239"/>
      <c r="L9" s="228" t="s">
        <v>667</v>
      </c>
      <c r="M9" s="16"/>
      <c r="N9" s="16"/>
      <c r="O9" s="16"/>
      <c r="P9" s="16"/>
      <c r="Q9" s="16"/>
      <c r="R9" s="16"/>
    </row>
    <row r="10" spans="1:34">
      <c r="A10" s="991" t="str">
        <f>+'Summary List'!A6</f>
        <v>2061 San Antonio Drive</v>
      </c>
      <c r="B10" s="992"/>
      <c r="C10" s="992"/>
      <c r="D10" s="992"/>
      <c r="E10" s="992"/>
      <c r="F10" s="992"/>
      <c r="G10" s="992"/>
      <c r="H10" s="992"/>
      <c r="I10" s="992"/>
      <c r="J10" s="1040"/>
      <c r="K10" s="239"/>
      <c r="L10" s="229" t="s">
        <v>668</v>
      </c>
      <c r="M10" s="16"/>
      <c r="N10" s="16"/>
      <c r="O10" s="16"/>
      <c r="P10" s="16"/>
      <c r="Q10" s="16"/>
      <c r="R10" s="286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1"/>
      <c r="AF10" s="241"/>
      <c r="AG10" s="241"/>
      <c r="AH10" s="242"/>
    </row>
    <row r="11" spans="1:34">
      <c r="A11" s="991" t="str">
        <f>+'Summary List'!A7</f>
        <v>Corona, CA 92882</v>
      </c>
      <c r="B11" s="992"/>
      <c r="C11" s="992"/>
      <c r="D11" s="992"/>
      <c r="E11" s="992"/>
      <c r="F11" s="992"/>
      <c r="G11" s="992"/>
      <c r="H11" s="992"/>
      <c r="I11" s="992"/>
      <c r="J11" s="1040"/>
      <c r="K11" s="239"/>
      <c r="L11" s="230" t="s">
        <v>669</v>
      </c>
      <c r="M11" s="16"/>
      <c r="N11" s="16"/>
      <c r="O11" s="16"/>
      <c r="P11" s="16"/>
      <c r="Q11" s="16"/>
      <c r="R11" s="16"/>
      <c r="AH11" s="248"/>
    </row>
    <row r="12" spans="1:34">
      <c r="A12" s="991" t="str">
        <f>+'Summary List'!A8:F8</f>
        <v>Email: emeyers@thomastonmills.com - Website: www.thomastonmills.com</v>
      </c>
      <c r="B12" s="992"/>
      <c r="C12" s="992"/>
      <c r="D12" s="992"/>
      <c r="E12" s="992"/>
      <c r="F12" s="992"/>
      <c r="G12" s="992"/>
      <c r="H12" s="992"/>
      <c r="I12" s="992"/>
      <c r="J12" s="1040"/>
      <c r="K12" s="239"/>
      <c r="L12" s="231" t="s">
        <v>670</v>
      </c>
      <c r="M12" s="16"/>
      <c r="N12" s="16"/>
      <c r="O12" s="16"/>
      <c r="P12" s="16"/>
      <c r="Q12" s="16"/>
      <c r="R12" s="16"/>
      <c r="AH12" s="248"/>
    </row>
    <row r="13" spans="1:34" ht="15" thickBot="1">
      <c r="A13" s="989" t="str">
        <f>+'Summary List'!A9:F9</f>
        <v>TELEPHONE (877)-474-3300 Ext. 2297 - FAX (888)-737-8946</v>
      </c>
      <c r="B13" s="990"/>
      <c r="C13" s="990"/>
      <c r="D13" s="990"/>
      <c r="E13" s="990"/>
      <c r="F13" s="990"/>
      <c r="G13" s="990"/>
      <c r="H13" s="990"/>
      <c r="I13" s="990"/>
      <c r="J13" s="1104"/>
      <c r="K13" s="239"/>
      <c r="L13" s="232" t="s">
        <v>671</v>
      </c>
      <c r="M13" s="16"/>
      <c r="N13" s="16"/>
      <c r="O13" s="16"/>
      <c r="P13" s="16"/>
      <c r="Q13" s="16"/>
      <c r="R13" s="16"/>
      <c r="AH13" s="248"/>
    </row>
    <row r="14" spans="1:34" ht="18" thickBot="1">
      <c r="A14" s="1050" t="s">
        <v>545</v>
      </c>
      <c r="B14" s="1052"/>
      <c r="C14" s="1095" t="str">
        <f>+'Summary List'!B2</f>
        <v>Hotels for Humanity</v>
      </c>
      <c r="D14" s="1095"/>
      <c r="E14" s="1096"/>
      <c r="F14" s="1050" t="s">
        <v>546</v>
      </c>
      <c r="G14" s="1051"/>
      <c r="H14" s="1052"/>
      <c r="I14" s="1053" t="str">
        <f>+'Summary List'!E2</f>
        <v>October 15, 2023</v>
      </c>
      <c r="J14" s="1105"/>
      <c r="K14" s="462"/>
      <c r="L14" s="233" t="s">
        <v>672</v>
      </c>
      <c r="M14" s="16"/>
      <c r="N14" s="16"/>
      <c r="O14" s="16"/>
      <c r="P14" s="16"/>
      <c r="Q14" s="16"/>
      <c r="R14" s="16"/>
      <c r="AH14" s="248"/>
    </row>
    <row r="15" spans="1:34">
      <c r="A15" s="555"/>
      <c r="B15" s="556"/>
      <c r="C15" s="556"/>
      <c r="D15" s="556"/>
      <c r="E15" s="556"/>
      <c r="F15" s="556"/>
      <c r="G15" s="556"/>
      <c r="H15" s="556"/>
      <c r="I15" s="556"/>
      <c r="J15" s="557"/>
      <c r="K15" s="189"/>
      <c r="L15" s="234" t="s">
        <v>673</v>
      </c>
      <c r="M15" s="16"/>
      <c r="N15" s="16"/>
      <c r="O15" s="16"/>
      <c r="P15" s="16"/>
      <c r="Q15" s="16"/>
      <c r="R15" s="16"/>
      <c r="AH15" s="248"/>
    </row>
    <row r="16" spans="1:34" ht="15" thickBot="1">
      <c r="A16" s="449"/>
      <c r="B16" s="450"/>
      <c r="C16" s="450"/>
      <c r="D16" s="450"/>
      <c r="E16" s="450"/>
      <c r="F16" s="450"/>
      <c r="G16" s="450"/>
      <c r="H16" s="450"/>
      <c r="I16" s="450"/>
      <c r="J16" s="448"/>
      <c r="K16" s="189"/>
      <c r="L16" s="235" t="s">
        <v>674</v>
      </c>
      <c r="M16" s="16"/>
      <c r="N16" s="16"/>
      <c r="O16" s="16"/>
      <c r="P16" s="16"/>
      <c r="Q16" s="16"/>
      <c r="R16" s="16"/>
      <c r="AH16" s="248"/>
    </row>
    <row r="17" spans="1:34" ht="39.5">
      <c r="A17" s="1293" t="s">
        <v>717</v>
      </c>
      <c r="B17" s="1294"/>
      <c r="C17" s="1294"/>
      <c r="D17" s="1294"/>
      <c r="E17" s="1294"/>
      <c r="F17" s="1294"/>
      <c r="G17" s="1294"/>
      <c r="H17" s="1294"/>
      <c r="I17" s="1294"/>
      <c r="J17" s="1295"/>
      <c r="K17" s="189"/>
      <c r="L17" s="236" t="s">
        <v>675</v>
      </c>
      <c r="M17" s="16"/>
      <c r="N17" s="16"/>
      <c r="O17" s="16"/>
      <c r="P17" s="16"/>
      <c r="Q17" s="16"/>
      <c r="R17" s="16"/>
      <c r="AH17" s="248"/>
    </row>
    <row r="18" spans="1:34" ht="28.5">
      <c r="A18" s="1284" t="s">
        <v>712</v>
      </c>
      <c r="B18" s="1285"/>
      <c r="C18" s="1285"/>
      <c r="D18" s="1285"/>
      <c r="E18" s="1285"/>
      <c r="F18" s="1285"/>
      <c r="G18" s="1285"/>
      <c r="H18" s="1285"/>
      <c r="I18" s="1285"/>
      <c r="J18" s="1286"/>
      <c r="K18" s="189"/>
      <c r="L18" s="237" t="s">
        <v>624</v>
      </c>
      <c r="M18" s="16"/>
      <c r="N18" s="16"/>
      <c r="O18" s="16"/>
      <c r="P18" s="16"/>
      <c r="Q18" s="16"/>
      <c r="R18" s="16"/>
      <c r="AH18" s="248"/>
    </row>
    <row r="19" spans="1:34" ht="15" thickBot="1">
      <c r="A19" s="449"/>
      <c r="B19" s="450"/>
      <c r="C19" s="450"/>
      <c r="D19" s="450"/>
      <c r="E19" s="450"/>
      <c r="F19" s="450"/>
      <c r="G19" s="450"/>
      <c r="H19" s="450"/>
      <c r="I19" s="450"/>
      <c r="J19" s="448"/>
      <c r="K19" s="189"/>
      <c r="L19" s="459" t="s">
        <v>727</v>
      </c>
      <c r="M19" s="16"/>
      <c r="N19" s="16"/>
      <c r="O19" s="16"/>
      <c r="P19" s="16"/>
      <c r="Q19" s="16"/>
      <c r="R19" s="16"/>
      <c r="AH19" s="248"/>
    </row>
    <row r="20" spans="1:34" ht="15.5" thickTop="1" thickBot="1">
      <c r="A20" s="1287" t="s">
        <v>633</v>
      </c>
      <c r="B20" s="1288"/>
      <c r="C20" s="1288"/>
      <c r="D20" s="1288"/>
      <c r="E20" s="1288"/>
      <c r="F20" s="1288"/>
      <c r="G20" s="1288"/>
      <c r="H20" s="1288"/>
      <c r="I20" s="1288"/>
      <c r="J20" s="1289"/>
      <c r="L20" s="238" t="s">
        <v>632</v>
      </c>
      <c r="M20" s="16"/>
      <c r="N20" s="16"/>
      <c r="O20" s="16"/>
      <c r="P20" s="16"/>
      <c r="Q20" s="16"/>
      <c r="R20" s="16"/>
      <c r="AH20" s="248"/>
    </row>
    <row r="21" spans="1:34" ht="15.5" thickTop="1" thickBot="1">
      <c r="A21" s="1290"/>
      <c r="B21" s="1291"/>
      <c r="C21" s="1291"/>
      <c r="D21" s="1291"/>
      <c r="E21" s="1291"/>
      <c r="F21" s="1291"/>
      <c r="G21" s="1291"/>
      <c r="H21" s="1291"/>
      <c r="I21" s="1291"/>
      <c r="J21" s="1292"/>
      <c r="K21" s="189"/>
      <c r="L21" s="16"/>
      <c r="M21" s="16"/>
      <c r="N21" s="16"/>
      <c r="O21" s="16"/>
      <c r="P21" s="16"/>
      <c r="Q21" s="16"/>
      <c r="R21" s="16"/>
      <c r="AH21" s="248"/>
    </row>
    <row r="22" spans="1:34" ht="21">
      <c r="A22" s="1205" t="s">
        <v>197</v>
      </c>
      <c r="B22" s="1206"/>
      <c r="C22" s="1206"/>
      <c r="D22" s="1206"/>
      <c r="E22" s="1206"/>
      <c r="F22" s="1206"/>
      <c r="G22" s="1206"/>
      <c r="H22" s="1206"/>
      <c r="I22" s="1206"/>
      <c r="J22" s="1207"/>
      <c r="K22" s="189"/>
      <c r="M22" s="16"/>
      <c r="N22" s="16"/>
      <c r="O22" s="16"/>
      <c r="P22" s="16"/>
      <c r="Q22" s="16"/>
      <c r="R22" s="16"/>
      <c r="AH22" s="248"/>
    </row>
    <row r="23" spans="1:34" ht="21">
      <c r="A23" s="1090" t="s">
        <v>52</v>
      </c>
      <c r="B23" s="1091"/>
      <c r="C23" s="1091"/>
      <c r="D23" s="1091"/>
      <c r="E23" s="1091" t="s">
        <v>715</v>
      </c>
      <c r="F23" s="1091"/>
      <c r="G23" s="1091"/>
      <c r="H23" s="1091"/>
      <c r="I23" s="1091"/>
      <c r="J23" s="1092"/>
      <c r="K23" s="189"/>
      <c r="L23" s="16"/>
      <c r="M23" s="16"/>
      <c r="N23" s="16"/>
      <c r="O23" s="16"/>
      <c r="P23" s="16"/>
      <c r="Q23" s="16"/>
      <c r="R23" s="16"/>
      <c r="AH23" s="248"/>
    </row>
    <row r="24" spans="1:34" ht="26">
      <c r="A24" s="1281" t="s">
        <v>716</v>
      </c>
      <c r="B24" s="1282"/>
      <c r="C24" s="1282"/>
      <c r="D24" s="1282"/>
      <c r="E24" s="1282"/>
      <c r="F24" s="1282"/>
      <c r="G24" s="1282"/>
      <c r="H24" s="1282"/>
      <c r="I24" s="1282"/>
      <c r="J24" s="1283"/>
      <c r="L24" s="16"/>
      <c r="M24" s="16"/>
      <c r="N24" s="16"/>
      <c r="O24" s="16"/>
      <c r="P24" s="16"/>
      <c r="Q24" s="16"/>
      <c r="R24" s="16"/>
      <c r="AH24" s="248"/>
    </row>
    <row r="25" spans="1:34">
      <c r="A25" s="451"/>
      <c r="B25" s="189"/>
      <c r="C25" s="189"/>
      <c r="D25" s="189"/>
      <c r="E25" s="189"/>
      <c r="F25" s="189"/>
      <c r="G25" s="189"/>
      <c r="H25" s="189"/>
      <c r="I25" s="189"/>
      <c r="J25" s="452"/>
      <c r="K25" s="189"/>
      <c r="L25" s="16"/>
      <c r="M25" s="16"/>
      <c r="N25" s="16"/>
      <c r="O25" s="16"/>
      <c r="P25" s="16"/>
      <c r="Q25" s="16"/>
      <c r="R25" s="16"/>
      <c r="AH25" s="248"/>
    </row>
    <row r="26" spans="1:34" ht="26">
      <c r="A26" s="1183" t="s">
        <v>719</v>
      </c>
      <c r="B26" s="1184"/>
      <c r="C26" s="1184"/>
      <c r="D26" s="1184"/>
      <c r="E26" s="1184"/>
      <c r="F26" s="1184"/>
      <c r="G26" s="1184"/>
      <c r="H26" s="1184"/>
      <c r="I26" s="1184"/>
      <c r="J26" s="1185"/>
      <c r="K26" s="189"/>
      <c r="L26" s="16"/>
      <c r="M26" s="16"/>
      <c r="N26" s="16"/>
      <c r="O26" s="16"/>
      <c r="P26" s="16"/>
      <c r="Q26" s="16"/>
      <c r="R26" s="16"/>
      <c r="AH26" s="248"/>
    </row>
    <row r="27" spans="1:34" ht="19" thickBot="1">
      <c r="A27" s="1278" t="s">
        <v>713</v>
      </c>
      <c r="B27" s="1279"/>
      <c r="C27" s="1279"/>
      <c r="D27" s="1279"/>
      <c r="E27" s="1279"/>
      <c r="F27" s="1279"/>
      <c r="G27" s="1279"/>
      <c r="H27" s="1279"/>
      <c r="I27" s="1279"/>
      <c r="J27" s="1280"/>
      <c r="K27" s="189"/>
      <c r="L27" s="16"/>
      <c r="M27" s="16"/>
      <c r="N27" s="16"/>
      <c r="O27" s="16"/>
      <c r="P27" s="16"/>
      <c r="Q27" s="16"/>
      <c r="R27" s="16"/>
      <c r="AH27" s="248"/>
    </row>
    <row r="28" spans="1:34" ht="19" thickBot="1">
      <c r="A28" s="1093" t="s">
        <v>42</v>
      </c>
      <c r="B28" s="1094"/>
      <c r="C28" s="1094"/>
      <c r="D28" s="1094"/>
      <c r="E28" s="1094"/>
      <c r="F28" s="1165"/>
      <c r="G28" s="1166" t="s">
        <v>41</v>
      </c>
      <c r="H28" s="1167"/>
      <c r="I28" s="1168"/>
      <c r="J28" s="140" t="s">
        <v>115</v>
      </c>
      <c r="K28" s="189"/>
      <c r="L28" s="16"/>
      <c r="M28" s="16"/>
      <c r="N28" s="16"/>
      <c r="O28" s="16"/>
      <c r="P28" s="16"/>
      <c r="Q28" s="16"/>
      <c r="R28" s="16"/>
      <c r="AH28" s="248"/>
    </row>
    <row r="29" spans="1:34">
      <c r="A29" s="141" t="s">
        <v>1</v>
      </c>
      <c r="B29" s="55" t="s">
        <v>0</v>
      </c>
      <c r="C29" s="55" t="s">
        <v>48</v>
      </c>
      <c r="D29" s="55" t="s">
        <v>57</v>
      </c>
      <c r="E29" s="55" t="s">
        <v>16</v>
      </c>
      <c r="F29" s="55" t="s">
        <v>15</v>
      </c>
      <c r="G29" s="59" t="s">
        <v>17</v>
      </c>
      <c r="H29" s="59" t="s">
        <v>18</v>
      </c>
      <c r="I29" s="59" t="s">
        <v>31</v>
      </c>
      <c r="J29" s="144" t="s">
        <v>116</v>
      </c>
      <c r="K29" s="189"/>
      <c r="L29" s="16"/>
      <c r="M29" s="16"/>
      <c r="N29" s="16"/>
      <c r="O29" s="16"/>
      <c r="P29" s="16"/>
      <c r="Q29" s="16"/>
      <c r="R29" s="16"/>
      <c r="AH29" s="248"/>
    </row>
    <row r="30" spans="1:34">
      <c r="A30" s="155" t="s">
        <v>721</v>
      </c>
      <c r="B30" s="5" t="s">
        <v>63</v>
      </c>
      <c r="C30" s="346" t="s">
        <v>283</v>
      </c>
      <c r="D30" s="4" t="s">
        <v>268</v>
      </c>
      <c r="E30" s="463">
        <f>+VLOOKUP(A30,'Summary List'!B:F,5,FALSE)</f>
        <v>130.19999999999999</v>
      </c>
      <c r="F30" s="4">
        <v>2</v>
      </c>
      <c r="G30" s="98" t="s">
        <v>125</v>
      </c>
      <c r="H30" s="98" t="s">
        <v>513</v>
      </c>
      <c r="I30" s="343">
        <v>2.4837962962962963</v>
      </c>
      <c r="J30" s="344" t="s">
        <v>121</v>
      </c>
      <c r="K30" s="1308">
        <f>E30*2</f>
        <v>260.39999999999998</v>
      </c>
      <c r="L30" s="758">
        <f>K30*1.38</f>
        <v>359.35199999999992</v>
      </c>
      <c r="M30" s="16"/>
      <c r="N30" s="16"/>
      <c r="O30" s="16"/>
      <c r="P30" s="16"/>
      <c r="Q30" s="16"/>
      <c r="R30" s="16"/>
      <c r="AH30" s="248"/>
    </row>
    <row r="31" spans="1:34">
      <c r="A31" s="153" t="s">
        <v>722</v>
      </c>
      <c r="B31" s="5" t="s">
        <v>55</v>
      </c>
      <c r="C31" s="4" t="s">
        <v>284</v>
      </c>
      <c r="D31" s="4" t="s">
        <v>268</v>
      </c>
      <c r="E31" s="463">
        <f>+VLOOKUP(A31,'Summary List'!B:F,5,FALSE)</f>
        <v>142.68</v>
      </c>
      <c r="F31" s="4">
        <v>2</v>
      </c>
      <c r="G31" s="98" t="s">
        <v>34</v>
      </c>
      <c r="H31" s="94" t="s">
        <v>514</v>
      </c>
      <c r="I31" s="343">
        <v>2.6550925925925926</v>
      </c>
      <c r="J31" s="345" t="s">
        <v>121</v>
      </c>
      <c r="K31" s="1308">
        <f t="shared" ref="K31:K32" si="0">E31*2</f>
        <v>285.36</v>
      </c>
      <c r="L31" s="758">
        <f t="shared" ref="L31:L32" si="1">K31*1.38</f>
        <v>393.79679999999996</v>
      </c>
      <c r="M31" s="16"/>
      <c r="N31" s="16"/>
      <c r="O31" s="16"/>
      <c r="P31" s="16"/>
      <c r="Q31" s="16"/>
      <c r="R31" s="16"/>
      <c r="AH31" s="248"/>
    </row>
    <row r="32" spans="1:34">
      <c r="A32" s="155" t="s">
        <v>723</v>
      </c>
      <c r="B32" s="5" t="s">
        <v>700</v>
      </c>
      <c r="C32" s="4" t="s">
        <v>269</v>
      </c>
      <c r="D32" s="4" t="s">
        <v>268</v>
      </c>
      <c r="E32" s="463">
        <f>+VLOOKUP(A32,'Summary List'!B:F,5,FALSE)</f>
        <v>159.96</v>
      </c>
      <c r="F32" s="4">
        <v>2</v>
      </c>
      <c r="G32" s="98" t="s">
        <v>126</v>
      </c>
      <c r="H32" s="98" t="s">
        <v>516</v>
      </c>
      <c r="I32" s="343">
        <v>3.0833333333333335</v>
      </c>
      <c r="J32" s="344" t="s">
        <v>121</v>
      </c>
      <c r="K32" s="1308">
        <f t="shared" si="0"/>
        <v>319.92</v>
      </c>
      <c r="L32" s="758">
        <f t="shared" si="1"/>
        <v>441.4896</v>
      </c>
      <c r="M32" s="16"/>
      <c r="N32" s="16"/>
      <c r="O32" s="16"/>
      <c r="P32" s="16"/>
      <c r="Q32" s="16"/>
      <c r="R32" s="16"/>
      <c r="AH32" s="248"/>
    </row>
    <row r="33" spans="1:34">
      <c r="A33" s="454"/>
      <c r="B33" s="453"/>
      <c r="C33" s="453"/>
      <c r="D33" s="453"/>
      <c r="E33" s="453"/>
      <c r="F33" s="453"/>
      <c r="G33" s="453"/>
      <c r="H33" s="453"/>
      <c r="I33" s="453"/>
      <c r="J33" s="455"/>
      <c r="K33" s="189"/>
      <c r="L33" s="16"/>
      <c r="M33" s="16"/>
      <c r="N33" s="16"/>
      <c r="O33" s="16"/>
      <c r="P33" s="16"/>
      <c r="Q33" s="16"/>
      <c r="R33" s="16"/>
      <c r="AH33" s="248"/>
    </row>
    <row r="34" spans="1:34" ht="26">
      <c r="A34" s="1183" t="s">
        <v>720</v>
      </c>
      <c r="B34" s="1184"/>
      <c r="C34" s="1184"/>
      <c r="D34" s="1184"/>
      <c r="E34" s="1184"/>
      <c r="F34" s="1184"/>
      <c r="G34" s="1184"/>
      <c r="H34" s="1184"/>
      <c r="I34" s="1184"/>
      <c r="J34" s="1185"/>
      <c r="K34" s="16"/>
    </row>
    <row r="35" spans="1:34" ht="19" thickBot="1">
      <c r="A35" s="1278" t="s">
        <v>714</v>
      </c>
      <c r="B35" s="1279"/>
      <c r="C35" s="1279"/>
      <c r="D35" s="1279"/>
      <c r="E35" s="1279"/>
      <c r="F35" s="1279"/>
      <c r="G35" s="1279"/>
      <c r="H35" s="1279"/>
      <c r="I35" s="1279"/>
      <c r="J35" s="1280"/>
      <c r="K35" s="16"/>
    </row>
    <row r="36" spans="1:34" ht="19" thickBot="1">
      <c r="A36" s="1093" t="s">
        <v>42</v>
      </c>
      <c r="B36" s="1094"/>
      <c r="C36" s="1094"/>
      <c r="D36" s="1094"/>
      <c r="E36" s="1094"/>
      <c r="F36" s="1165"/>
      <c r="G36" s="1166" t="s">
        <v>41</v>
      </c>
      <c r="H36" s="1167"/>
      <c r="I36" s="1168"/>
      <c r="J36" s="140" t="s">
        <v>115</v>
      </c>
      <c r="K36" s="16"/>
    </row>
    <row r="37" spans="1:34">
      <c r="A37" s="141" t="s">
        <v>1</v>
      </c>
      <c r="B37" s="55" t="s">
        <v>0</v>
      </c>
      <c r="C37" s="55" t="s">
        <v>48</v>
      </c>
      <c r="D37" s="55" t="s">
        <v>57</v>
      </c>
      <c r="E37" s="55" t="s">
        <v>16</v>
      </c>
      <c r="F37" s="55" t="s">
        <v>15</v>
      </c>
      <c r="G37" s="59" t="s">
        <v>17</v>
      </c>
      <c r="H37" s="59" t="s">
        <v>18</v>
      </c>
      <c r="I37" s="59" t="s">
        <v>31</v>
      </c>
      <c r="J37" s="144" t="s">
        <v>116</v>
      </c>
      <c r="K37" s="16"/>
    </row>
    <row r="38" spans="1:34">
      <c r="A38" s="155" t="s">
        <v>726</v>
      </c>
      <c r="B38" s="5" t="s">
        <v>63</v>
      </c>
      <c r="C38" s="346" t="s">
        <v>718</v>
      </c>
      <c r="D38" s="4" t="s">
        <v>268</v>
      </c>
      <c r="E38" s="463">
        <f>+VLOOKUP(A38,'Summary List'!B:F,5,FALSE)</f>
        <v>130.19999999999999</v>
      </c>
      <c r="F38" s="4">
        <v>2</v>
      </c>
      <c r="G38" s="98" t="s">
        <v>125</v>
      </c>
      <c r="H38" s="98" t="s">
        <v>513</v>
      </c>
      <c r="I38" s="343">
        <v>2.4837962962962963</v>
      </c>
      <c r="J38" s="344" t="s">
        <v>121</v>
      </c>
      <c r="K38" s="1308">
        <f>E38*2</f>
        <v>260.39999999999998</v>
      </c>
      <c r="L38" s="758">
        <f>K38*1.38</f>
        <v>359.35199999999992</v>
      </c>
    </row>
    <row r="39" spans="1:34">
      <c r="A39" s="153" t="s">
        <v>725</v>
      </c>
      <c r="B39" s="5" t="s">
        <v>55</v>
      </c>
      <c r="C39" s="4" t="s">
        <v>284</v>
      </c>
      <c r="D39" s="4" t="s">
        <v>268</v>
      </c>
      <c r="E39" s="463">
        <f>+VLOOKUP(A39,'Summary List'!B:F,5,FALSE)</f>
        <v>142.68</v>
      </c>
      <c r="F39" s="4">
        <v>2</v>
      </c>
      <c r="G39" s="98" t="s">
        <v>34</v>
      </c>
      <c r="H39" s="94" t="s">
        <v>514</v>
      </c>
      <c r="I39" s="343">
        <v>2.6550925925925926</v>
      </c>
      <c r="J39" s="345" t="s">
        <v>121</v>
      </c>
      <c r="K39" s="1308">
        <f t="shared" ref="K39:K40" si="2">E39*2</f>
        <v>285.36</v>
      </c>
      <c r="L39" s="758">
        <f t="shared" ref="L39:L40" si="3">K39*1.38</f>
        <v>393.79679999999996</v>
      </c>
    </row>
    <row r="40" spans="1:34" ht="15" thickBot="1">
      <c r="A40" s="371" t="s">
        <v>724</v>
      </c>
      <c r="B40" s="456" t="s">
        <v>700</v>
      </c>
      <c r="C40" s="372" t="s">
        <v>269</v>
      </c>
      <c r="D40" s="372" t="s">
        <v>268</v>
      </c>
      <c r="E40" s="510">
        <f>+VLOOKUP(A40,'Summary List'!B:F,5,FALSE)</f>
        <v>159.96</v>
      </c>
      <c r="F40" s="372">
        <v>2</v>
      </c>
      <c r="G40" s="135" t="s">
        <v>126</v>
      </c>
      <c r="H40" s="135" t="s">
        <v>516</v>
      </c>
      <c r="I40" s="457">
        <v>3.0833333333333335</v>
      </c>
      <c r="J40" s="458" t="s">
        <v>121</v>
      </c>
      <c r="K40" s="1308">
        <f t="shared" si="2"/>
        <v>319.92</v>
      </c>
      <c r="L40" s="758">
        <f t="shared" si="3"/>
        <v>441.4896</v>
      </c>
    </row>
    <row r="41" spans="1:34" ht="17.5">
      <c r="A41" s="1058" t="s">
        <v>47</v>
      </c>
      <c r="B41" s="1059"/>
      <c r="C41" s="1059"/>
      <c r="D41" s="1059"/>
      <c r="E41" s="1173"/>
      <c r="F41" s="1059"/>
      <c r="G41" s="1059"/>
      <c r="H41" s="1059"/>
      <c r="I41" s="1059"/>
      <c r="J41" s="1060"/>
      <c r="K41" s="16"/>
    </row>
    <row r="42" spans="1:34" ht="21.5" thickBot="1">
      <c r="A42" s="1061" t="s">
        <v>627</v>
      </c>
      <c r="B42" s="1062"/>
      <c r="C42" s="1062"/>
      <c r="D42" s="1062"/>
      <c r="E42" s="1062"/>
      <c r="F42" s="1062"/>
      <c r="G42" s="1062"/>
      <c r="H42" s="1062"/>
      <c r="I42" s="1062"/>
      <c r="J42" s="1063"/>
      <c r="K42" s="16"/>
    </row>
    <row r="43" spans="1:34" ht="21">
      <c r="A43" s="961" t="s">
        <v>733</v>
      </c>
      <c r="B43" s="962"/>
      <c r="C43" s="962"/>
      <c r="D43" s="962"/>
      <c r="E43" s="962"/>
      <c r="F43" s="962"/>
      <c r="G43" s="962"/>
      <c r="H43" s="962"/>
      <c r="I43" s="962"/>
      <c r="J43" s="963"/>
      <c r="K43" s="16"/>
    </row>
    <row r="44" spans="1:34" ht="21">
      <c r="A44" s="949" t="s">
        <v>734</v>
      </c>
      <c r="B44" s="950"/>
      <c r="C44" s="950"/>
      <c r="D44" s="950"/>
      <c r="E44" s="950"/>
      <c r="F44" s="950"/>
      <c r="G44" s="950"/>
      <c r="H44" s="950"/>
      <c r="I44" s="950"/>
      <c r="J44" s="951"/>
      <c r="K44" s="16"/>
    </row>
    <row r="45" spans="1:34" ht="21">
      <c r="A45" s="949" t="s">
        <v>735</v>
      </c>
      <c r="B45" s="950"/>
      <c r="C45" s="950"/>
      <c r="D45" s="950"/>
      <c r="E45" s="950"/>
      <c r="F45" s="950"/>
      <c r="G45" s="950"/>
      <c r="H45" s="950"/>
      <c r="I45" s="950"/>
      <c r="J45" s="951"/>
      <c r="K45" s="16"/>
    </row>
    <row r="46" spans="1:34" ht="21">
      <c r="A46" s="949" t="s">
        <v>736</v>
      </c>
      <c r="B46" s="950"/>
      <c r="C46" s="950"/>
      <c r="D46" s="950"/>
      <c r="E46" s="950"/>
      <c r="F46" s="950"/>
      <c r="G46" s="950"/>
      <c r="H46" s="950"/>
      <c r="I46" s="950"/>
      <c r="J46" s="951"/>
      <c r="K46" s="16"/>
    </row>
    <row r="47" spans="1:34" ht="21">
      <c r="A47" s="952" t="s">
        <v>127</v>
      </c>
      <c r="B47" s="953"/>
      <c r="C47" s="953"/>
      <c r="D47" s="953"/>
      <c r="E47" s="953"/>
      <c r="F47" s="953"/>
      <c r="G47" s="953"/>
      <c r="H47" s="953"/>
      <c r="I47" s="953"/>
      <c r="J47" s="954"/>
      <c r="K47" s="16"/>
    </row>
    <row r="48" spans="1:34" ht="23.5">
      <c r="A48" s="1017" t="s">
        <v>676</v>
      </c>
      <c r="B48" s="1018"/>
      <c r="C48" s="1018"/>
      <c r="D48" s="1018"/>
      <c r="E48" s="1018"/>
      <c r="F48" s="1018"/>
      <c r="G48" s="1018"/>
      <c r="H48" s="1018"/>
      <c r="I48" s="1018"/>
      <c r="J48" s="1019"/>
      <c r="K48" s="16"/>
    </row>
    <row r="49" spans="1:11" ht="21">
      <c r="A49" s="1008" t="s">
        <v>654</v>
      </c>
      <c r="B49" s="953"/>
      <c r="C49" s="953"/>
      <c r="D49" s="953"/>
      <c r="E49" s="953"/>
      <c r="F49" s="953"/>
      <c r="G49" s="953"/>
      <c r="H49" s="953"/>
      <c r="I49" s="953"/>
      <c r="J49" s="1009"/>
      <c r="K49" s="16"/>
    </row>
    <row r="50" spans="1:11" ht="21">
      <c r="A50" s="1008" t="s">
        <v>655</v>
      </c>
      <c r="B50" s="1242"/>
      <c r="C50" s="1242"/>
      <c r="D50" s="1242"/>
      <c r="E50" s="1242"/>
      <c r="F50" s="1242"/>
      <c r="G50" s="1242"/>
      <c r="H50" s="1242"/>
      <c r="I50" s="1242"/>
      <c r="J50" s="1243"/>
      <c r="K50" s="16"/>
    </row>
    <row r="51" spans="1:11" ht="21">
      <c r="A51" s="1004" t="s">
        <v>656</v>
      </c>
      <c r="B51" s="994"/>
      <c r="C51" s="994"/>
      <c r="D51" s="994"/>
      <c r="E51" s="994"/>
      <c r="F51" s="994"/>
      <c r="G51" s="994"/>
      <c r="H51" s="994"/>
      <c r="I51" s="994"/>
      <c r="J51" s="1005"/>
      <c r="K51" s="16"/>
    </row>
    <row r="52" spans="1:11" ht="21">
      <c r="A52" s="1012" t="s">
        <v>657</v>
      </c>
      <c r="B52" s="997"/>
      <c r="C52" s="997"/>
      <c r="D52" s="997"/>
      <c r="E52" s="997"/>
      <c r="F52" s="997"/>
      <c r="G52" s="997"/>
      <c r="H52" s="997"/>
      <c r="I52" s="997"/>
      <c r="J52" s="1013"/>
      <c r="K52" s="16"/>
    </row>
    <row r="53" spans="1:11" ht="21" customHeight="1">
      <c r="A53" s="1004" t="s">
        <v>658</v>
      </c>
      <c r="B53" s="994"/>
      <c r="C53" s="994"/>
      <c r="D53" s="994"/>
      <c r="E53" s="994"/>
      <c r="F53" s="994"/>
      <c r="G53" s="994"/>
      <c r="H53" s="994"/>
      <c r="I53" s="994"/>
      <c r="J53" s="1005"/>
      <c r="K53" s="16"/>
    </row>
    <row r="54" spans="1:11" ht="21" customHeight="1">
      <c r="A54" s="1004"/>
      <c r="B54" s="994"/>
      <c r="C54" s="994"/>
      <c r="D54" s="994"/>
      <c r="E54" s="994"/>
      <c r="F54" s="994"/>
      <c r="G54" s="994"/>
      <c r="H54" s="994"/>
      <c r="I54" s="994"/>
      <c r="J54" s="1005"/>
      <c r="K54" s="16"/>
    </row>
    <row r="55" spans="1:11" ht="23.5">
      <c r="A55" s="1017" t="s">
        <v>677</v>
      </c>
      <c r="B55" s="1018"/>
      <c r="C55" s="1018"/>
      <c r="D55" s="1018"/>
      <c r="E55" s="1018"/>
      <c r="F55" s="1018"/>
      <c r="G55" s="1018"/>
      <c r="H55" s="1018"/>
      <c r="I55" s="1018"/>
      <c r="J55" s="1019"/>
      <c r="K55" s="16"/>
    </row>
    <row r="56" spans="1:11" ht="21" customHeight="1">
      <c r="A56" s="1073" t="s">
        <v>857</v>
      </c>
      <c r="B56" s="1074"/>
      <c r="C56" s="1074"/>
      <c r="D56" s="1074"/>
      <c r="E56" s="1074"/>
      <c r="F56" s="1074"/>
      <c r="G56" s="1074"/>
      <c r="H56" s="1074"/>
      <c r="I56" s="1074"/>
      <c r="J56" s="1075"/>
      <c r="K56" s="16"/>
    </row>
    <row r="57" spans="1:11" ht="21" customHeight="1">
      <c r="A57" s="1006"/>
      <c r="B57" s="987"/>
      <c r="C57" s="987"/>
      <c r="D57" s="987"/>
      <c r="E57" s="987"/>
      <c r="F57" s="987"/>
      <c r="G57" s="987"/>
      <c r="H57" s="987"/>
      <c r="I57" s="987"/>
      <c r="J57" s="1007"/>
      <c r="K57" s="16"/>
    </row>
    <row r="58" spans="1:11" ht="21" customHeight="1">
      <c r="A58" s="1006"/>
      <c r="B58" s="987"/>
      <c r="C58" s="987"/>
      <c r="D58" s="987"/>
      <c r="E58" s="987"/>
      <c r="F58" s="987"/>
      <c r="G58" s="987"/>
      <c r="H58" s="987"/>
      <c r="I58" s="987"/>
      <c r="J58" s="1007"/>
      <c r="K58" s="16"/>
    </row>
    <row r="59" spans="1:11" ht="21" customHeight="1">
      <c r="A59" s="1006"/>
      <c r="B59" s="987"/>
      <c r="C59" s="987"/>
      <c r="D59" s="987"/>
      <c r="E59" s="987"/>
      <c r="F59" s="987"/>
      <c r="G59" s="987"/>
      <c r="H59" s="987"/>
      <c r="I59" s="987"/>
      <c r="J59" s="1007"/>
      <c r="K59" s="16"/>
    </row>
    <row r="60" spans="1:11">
      <c r="A60" s="1008" t="s">
        <v>678</v>
      </c>
      <c r="B60" s="953"/>
      <c r="C60" s="953"/>
      <c r="D60" s="953"/>
      <c r="E60" s="953"/>
      <c r="F60" s="953"/>
      <c r="G60" s="953"/>
      <c r="H60" s="953"/>
      <c r="I60" s="953"/>
      <c r="J60" s="1009"/>
      <c r="K60" s="16"/>
    </row>
    <row r="61" spans="1:11">
      <c r="A61" s="1008"/>
      <c r="B61" s="953"/>
      <c r="C61" s="953"/>
      <c r="D61" s="953"/>
      <c r="E61" s="953"/>
      <c r="F61" s="953"/>
      <c r="G61" s="953"/>
      <c r="H61" s="953"/>
      <c r="I61" s="953"/>
      <c r="J61" s="1009"/>
      <c r="K61" s="16"/>
    </row>
    <row r="62" spans="1:11">
      <c r="A62" s="1008"/>
      <c r="B62" s="953"/>
      <c r="C62" s="953"/>
      <c r="D62" s="953"/>
      <c r="E62" s="953"/>
      <c r="F62" s="953"/>
      <c r="G62" s="953"/>
      <c r="H62" s="953"/>
      <c r="I62" s="953"/>
      <c r="J62" s="1009"/>
      <c r="K62" s="16"/>
    </row>
    <row r="63" spans="1:11" ht="15" thickBot="1">
      <c r="A63" s="1020" t="s">
        <v>632</v>
      </c>
      <c r="B63" s="1021"/>
      <c r="C63" s="1021"/>
      <c r="D63" s="1021"/>
      <c r="E63" s="1021"/>
      <c r="F63" s="1021"/>
      <c r="G63" s="1021"/>
      <c r="H63" s="1021"/>
      <c r="I63" s="1021"/>
      <c r="J63" s="1022"/>
      <c r="K63" s="16"/>
    </row>
    <row r="64" spans="1:1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</row>
  </sheetData>
  <mergeCells count="41">
    <mergeCell ref="A60:J62"/>
    <mergeCell ref="A63:J63"/>
    <mergeCell ref="A51:J51"/>
    <mergeCell ref="A52:J52"/>
    <mergeCell ref="A53:J54"/>
    <mergeCell ref="A55:J55"/>
    <mergeCell ref="A56:J59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18:J18"/>
    <mergeCell ref="A20:J21"/>
    <mergeCell ref="A13:J13"/>
    <mergeCell ref="A17:J17"/>
    <mergeCell ref="A14:B14"/>
    <mergeCell ref="C14:E14"/>
    <mergeCell ref="F14:H14"/>
    <mergeCell ref="I14:J14"/>
    <mergeCell ref="A1:J8"/>
    <mergeCell ref="A9:J9"/>
    <mergeCell ref="A10:J10"/>
    <mergeCell ref="A11:J11"/>
    <mergeCell ref="A12:J12"/>
    <mergeCell ref="A34:J34"/>
    <mergeCell ref="A35:J35"/>
    <mergeCell ref="A36:F36"/>
    <mergeCell ref="G36:I36"/>
    <mergeCell ref="A24:J24"/>
    <mergeCell ref="A22:J22"/>
    <mergeCell ref="A23:J23"/>
    <mergeCell ref="A28:F28"/>
    <mergeCell ref="G28:I28"/>
    <mergeCell ref="A26:J26"/>
    <mergeCell ref="A27:J27"/>
  </mergeCells>
  <hyperlinks>
    <hyperlink ref="A42:J42" r:id="rId1" display="Visit our website www.thomastonmills.com for more information and selling tools, including:"/>
    <hyperlink ref="A63" location="'TABLE OF CONTENTS'!A1" tooltip="TABLE OF CONTENTS" display="Back"/>
    <hyperlink ref="A43:J43" r:id="rId2" tooltip="Sell Sheets" display="   ◦ Descriptive Sell Sheets that you can send to your customers (PDF's) - Click Here"/>
    <hyperlink ref="A44:J44" r:id="rId3" tooltip="Photographs" display="   ◦ Photographs - Click Here"/>
    <hyperlink ref="A45:J45" r:id="rId4" tooltip="Care Instructions" display="   ◦ Suggested Care Instructions - Click Here"/>
    <hyperlink ref="A46:J46" r:id="rId5" tooltip="Linen Forum" display="   ◦ Linen Forum - Click Here"/>
    <hyperlink ref="L3" location="'AM. BOUTIQUE T-300 100% COTTON'!A1" tooltip="Click Here" display="American Boutique - T-300 100% Cotton"/>
    <hyperlink ref="L4" location="'TM PLUSH LUXURY DOBBY TOWEL'!A1" tooltip="Click Here" display="TM Plush - Luxury Dobby Towel"/>
    <hyperlink ref="L5" location="'THOMASTON T-180 WHITE &amp; BONE'!A1" tooltip="Click Here" display="Thomaston T-180 White &amp; Bone"/>
    <hyperlink ref="L6" location="'THOMASTON T-180 COLORS'!A1" tooltip="Click Here" display="Thomaston T-180 Colors"/>
    <hyperlink ref="L7" location="'THOMASTON T-200 WHITE &amp; BONE'!A1" tooltip="Click Here" display="Thomaston T-200 White &amp; Bone"/>
    <hyperlink ref="L8" location="'ROYAL SUITE T-250 WHITE &amp; BONE'!A1" tooltip="Click Here" display="Royal Suite T-250 White &amp; Bone"/>
    <hyperlink ref="L9" location="'ROYAL SUITE T-250 STRIPE WHITE'!A1" tooltip="Click Here" display="Royal Suite T-250 Stripe White"/>
    <hyperlink ref="L10" location="'ROYAL SUITE T-300 WHITE BLEND'!A1" tooltip="Click Here" display="Royal Suite T-300 White Blend"/>
    <hyperlink ref="L11" location="'ROYAL SUITE T-310 STRIPE WHITE'!A1" tooltip="Click Here" display="Royal Suite T-310 Stripe White"/>
    <hyperlink ref="L12" location="'NEW ERA T-180 IMPORT WHITE'!A1" tooltip="Click Here" display="New Era T-180 Import White"/>
    <hyperlink ref="L13" location="'THOM. CAM TOWELS WHITE &amp; BEIGE'!A1" tooltip="Click Here" display="Thomaston Cam Towels White &amp; Beige"/>
    <hyperlink ref="L14" location="'R.S. DOBBY TOWELS WHITE &amp; BEIGE'!A1" tooltip="Click Here" display="Royal Suite Dobby Towels White &amp; Beige"/>
    <hyperlink ref="L15" location="'ISLAND STRIPE POOL TOWELS'!A1" tooltip="Click Here" display="Island Stripe Pool Towels"/>
    <hyperlink ref="L16" location="'DUVET COVERS'!A1" tooltip="Click Here" display="Duvet Covers"/>
    <hyperlink ref="L17" location="'PILLOW SHAMS'!A1" tooltip="Click Here" display="Pillow Shams"/>
    <hyperlink ref="L18" location="'HEALTHCARE ITEMS'!A1" tooltip="Click Here" display="Healthcare Items"/>
    <hyperlink ref="L20" location="'TABLE OF CONTENTS'!A1" tooltip="Click Here" display="Back to TABLE OF CONTENTS"/>
    <hyperlink ref="L19" location="'TOP SHEETS - TRIPLE SHEETING'!Print_Area" tooltip="Click Here" display="Decorative Top Sheets - Triple Sheeting"/>
  </hyperlinks>
  <pageMargins left="0.7" right="0.7" top="0.75" bottom="0.75" header="0.3" footer="0.3"/>
  <pageSetup scale="59" orientation="portrait" r:id="rId6"/>
  <drawing r:id="rId7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6"/>
  <sheetViews>
    <sheetView zoomScaleNormal="100" workbookViewId="0">
      <pane xSplit="1" ySplit="10" topLeftCell="B400" activePane="bottomRight" state="frozen"/>
      <selection pane="topRight" activeCell="B1" sqref="B1"/>
      <selection pane="bottomLeft" activeCell="A9" sqref="A9"/>
      <selection pane="bottomRight" activeCell="E3" sqref="E3"/>
    </sheetView>
  </sheetViews>
  <sheetFormatPr defaultRowHeight="14.5"/>
  <cols>
    <col min="1" max="1" width="28.08984375" bestFit="1" customWidth="1"/>
    <col min="2" max="2" width="18" bestFit="1" customWidth="1"/>
    <col min="3" max="3" width="22.7265625" customWidth="1"/>
    <col min="4" max="4" width="15.26953125" customWidth="1"/>
    <col min="6" max="6" width="10.08984375" style="480" customWidth="1"/>
    <col min="8" max="8" width="12.36328125" customWidth="1"/>
    <col min="9" max="9" width="20.36328125" customWidth="1"/>
    <col min="10" max="10" width="12.81640625" style="526" customWidth="1"/>
    <col min="11" max="14" width="12.26953125" bestFit="1" customWidth="1"/>
  </cols>
  <sheetData>
    <row r="1" spans="1:14">
      <c r="A1" s="1297" t="s">
        <v>739</v>
      </c>
      <c r="B1" s="1297"/>
      <c r="C1" s="1297"/>
      <c r="D1" s="1297"/>
      <c r="E1" s="1297"/>
      <c r="F1" s="1297"/>
    </row>
    <row r="2" spans="1:14">
      <c r="A2" s="6" t="s">
        <v>780</v>
      </c>
      <c r="B2" t="s">
        <v>946</v>
      </c>
      <c r="D2" t="s">
        <v>810</v>
      </c>
      <c r="E2" s="1298" t="s">
        <v>947</v>
      </c>
      <c r="F2" s="1298"/>
    </row>
    <row r="3" spans="1:14">
      <c r="D3" t="s">
        <v>945</v>
      </c>
      <c r="F3"/>
      <c r="J3" s="534"/>
    </row>
    <row r="4" spans="1:14">
      <c r="A4" s="1297" t="s">
        <v>128</v>
      </c>
      <c r="B4" s="1297"/>
      <c r="C4" s="1297"/>
      <c r="D4" s="1297"/>
      <c r="E4" s="1297"/>
      <c r="F4" s="1297"/>
      <c r="J4" s="529"/>
    </row>
    <row r="5" spans="1:14">
      <c r="A5" s="1296" t="s">
        <v>939</v>
      </c>
      <c r="B5" s="1296"/>
      <c r="C5" s="1296"/>
      <c r="D5" s="1296"/>
      <c r="E5" s="1296"/>
      <c r="F5" s="1296"/>
      <c r="J5" s="529"/>
    </row>
    <row r="6" spans="1:14">
      <c r="A6" s="1296" t="s">
        <v>940</v>
      </c>
      <c r="B6" s="1296"/>
      <c r="C6" s="1296"/>
      <c r="D6" s="1296"/>
      <c r="E6" s="1296"/>
      <c r="F6" s="1296"/>
      <c r="J6" s="529"/>
    </row>
    <row r="7" spans="1:14">
      <c r="A7" s="1296" t="s">
        <v>941</v>
      </c>
      <c r="B7" s="1296"/>
      <c r="C7" s="1296"/>
      <c r="D7" s="1296"/>
      <c r="E7" s="1296"/>
      <c r="F7" s="1296"/>
      <c r="J7" s="529"/>
    </row>
    <row r="8" spans="1:14">
      <c r="A8" s="1296" t="s">
        <v>942</v>
      </c>
      <c r="B8" s="1296"/>
      <c r="C8" s="1296"/>
      <c r="D8" s="1296"/>
      <c r="E8" s="1296"/>
      <c r="F8" s="1296"/>
      <c r="K8" s="530"/>
      <c r="L8" s="530"/>
      <c r="M8" s="530"/>
      <c r="N8" s="530"/>
    </row>
    <row r="9" spans="1:14">
      <c r="A9" s="1296" t="s">
        <v>943</v>
      </c>
      <c r="B9" s="1296"/>
      <c r="C9" s="1296"/>
      <c r="D9" s="1296"/>
      <c r="E9" s="1296"/>
      <c r="F9" s="1296"/>
      <c r="K9" s="530"/>
      <c r="L9" s="530"/>
    </row>
    <row r="10" spans="1:14">
      <c r="F10" s="469"/>
      <c r="I10" s="6"/>
    </row>
    <row r="11" spans="1:14">
      <c r="F11" s="469"/>
    </row>
    <row r="12" spans="1:14">
      <c r="A12" t="s">
        <v>740</v>
      </c>
      <c r="B12" s="472" t="s">
        <v>741</v>
      </c>
      <c r="C12" s="472" t="s">
        <v>0</v>
      </c>
      <c r="D12" s="472" t="s">
        <v>24</v>
      </c>
      <c r="E12" s="472" t="s">
        <v>57</v>
      </c>
      <c r="F12" s="470" t="s">
        <v>16</v>
      </c>
      <c r="I12" s="470"/>
      <c r="J12" s="470"/>
      <c r="K12" s="470"/>
    </row>
    <row r="13" spans="1:14">
      <c r="A13" t="s">
        <v>742</v>
      </c>
      <c r="B13" s="425" t="s">
        <v>705</v>
      </c>
      <c r="C13" s="425" t="s">
        <v>9</v>
      </c>
      <c r="D13" s="471" t="s">
        <v>2</v>
      </c>
      <c r="E13" s="472" t="s">
        <v>12</v>
      </c>
      <c r="F13" s="668">
        <v>34.799999999999997</v>
      </c>
      <c r="I13" s="528"/>
      <c r="J13" s="531"/>
      <c r="K13" s="529"/>
      <c r="L13" s="527"/>
    </row>
    <row r="14" spans="1:14">
      <c r="B14" s="425" t="s">
        <v>706</v>
      </c>
      <c r="C14" s="425" t="s">
        <v>10</v>
      </c>
      <c r="D14" s="471" t="s">
        <v>3</v>
      </c>
      <c r="E14" s="472" t="s">
        <v>12</v>
      </c>
      <c r="F14" s="668">
        <v>38.64</v>
      </c>
      <c r="I14" s="528"/>
      <c r="J14" s="531"/>
      <c r="K14" s="529"/>
      <c r="L14" s="527"/>
    </row>
    <row r="15" spans="1:14">
      <c r="B15" s="425" t="s">
        <v>707</v>
      </c>
      <c r="C15" s="425" t="s">
        <v>11</v>
      </c>
      <c r="D15" s="471" t="s">
        <v>4</v>
      </c>
      <c r="E15" s="472" t="s">
        <v>12</v>
      </c>
      <c r="F15" s="668">
        <v>44.4</v>
      </c>
      <c r="I15" s="528"/>
      <c r="J15" s="531"/>
      <c r="K15" s="529"/>
      <c r="L15" s="527"/>
    </row>
    <row r="16" spans="1:14">
      <c r="B16" s="425" t="s">
        <v>708</v>
      </c>
      <c r="C16" s="425" t="s">
        <v>67</v>
      </c>
      <c r="D16" s="471" t="s">
        <v>5</v>
      </c>
      <c r="E16" s="474" t="s">
        <v>13</v>
      </c>
      <c r="F16" s="668">
        <v>202.44</v>
      </c>
      <c r="I16" s="528"/>
      <c r="J16" s="531"/>
      <c r="K16" s="529"/>
      <c r="L16" s="527"/>
    </row>
    <row r="17" spans="1:12">
      <c r="B17" s="425" t="s">
        <v>709</v>
      </c>
      <c r="C17" s="425" t="s">
        <v>69</v>
      </c>
      <c r="D17" s="471" t="s">
        <v>6</v>
      </c>
      <c r="E17" s="474" t="s">
        <v>13</v>
      </c>
      <c r="F17" s="668">
        <v>245.16</v>
      </c>
      <c r="I17" s="528"/>
      <c r="J17" s="531"/>
      <c r="K17" s="529"/>
      <c r="L17" s="527"/>
    </row>
    <row r="18" spans="1:12">
      <c r="B18" s="425" t="s">
        <v>737</v>
      </c>
      <c r="C18" s="425" t="s">
        <v>55</v>
      </c>
      <c r="D18" s="471" t="s">
        <v>7</v>
      </c>
      <c r="E18" s="474" t="s">
        <v>14</v>
      </c>
      <c r="F18" s="668">
        <v>181.08</v>
      </c>
      <c r="I18" s="528"/>
      <c r="J18" s="531"/>
      <c r="K18" s="529"/>
      <c r="L18" s="527"/>
    </row>
    <row r="19" spans="1:12">
      <c r="B19" s="425" t="s">
        <v>738</v>
      </c>
      <c r="C19" s="425" t="s">
        <v>56</v>
      </c>
      <c r="D19" s="471" t="s">
        <v>8</v>
      </c>
      <c r="E19" s="474" t="s">
        <v>14</v>
      </c>
      <c r="F19" s="668">
        <v>222.84</v>
      </c>
      <c r="I19" s="528"/>
      <c r="J19" s="531"/>
      <c r="K19" s="529"/>
      <c r="L19" s="527"/>
    </row>
    <row r="20" spans="1:12">
      <c r="B20" s="425"/>
      <c r="C20" s="425"/>
      <c r="D20" s="471"/>
      <c r="E20" s="474"/>
      <c r="F20" s="473" t="s">
        <v>944</v>
      </c>
      <c r="J20" s="531"/>
      <c r="K20" s="529"/>
    </row>
    <row r="21" spans="1:12">
      <c r="A21" t="s">
        <v>740</v>
      </c>
      <c r="B21" s="472" t="s">
        <v>741</v>
      </c>
      <c r="C21" s="472" t="s">
        <v>0</v>
      </c>
      <c r="D21" s="472" t="s">
        <v>24</v>
      </c>
      <c r="E21" s="472" t="s">
        <v>743</v>
      </c>
      <c r="F21" s="470" t="s">
        <v>16</v>
      </c>
      <c r="I21" s="470"/>
      <c r="J21" s="470"/>
      <c r="K21" s="529"/>
    </row>
    <row r="22" spans="1:12">
      <c r="A22" t="s">
        <v>744</v>
      </c>
      <c r="B22" s="425" t="s">
        <v>19</v>
      </c>
      <c r="C22" s="425" t="s">
        <v>26</v>
      </c>
      <c r="D22" s="471" t="s">
        <v>285</v>
      </c>
      <c r="E22" s="474">
        <v>1.8</v>
      </c>
      <c r="F22" s="669">
        <v>8.64</v>
      </c>
      <c r="I22" s="528"/>
      <c r="J22" s="531"/>
      <c r="K22" s="529"/>
      <c r="L22" s="527"/>
    </row>
    <row r="23" spans="1:12">
      <c r="B23" s="425" t="s">
        <v>20</v>
      </c>
      <c r="C23" s="425" t="s">
        <v>27</v>
      </c>
      <c r="D23" s="471" t="s">
        <v>286</v>
      </c>
      <c r="E23" s="474">
        <v>6</v>
      </c>
      <c r="F23" s="669">
        <v>26.88</v>
      </c>
      <c r="I23" s="528"/>
      <c r="J23" s="531"/>
      <c r="K23" s="529"/>
      <c r="L23" s="527"/>
    </row>
    <row r="24" spans="1:12">
      <c r="B24" s="425" t="s">
        <v>21</v>
      </c>
      <c r="C24" s="425" t="s">
        <v>28</v>
      </c>
      <c r="D24" s="471" t="s">
        <v>287</v>
      </c>
      <c r="E24" s="474">
        <v>17</v>
      </c>
      <c r="F24" s="669">
        <v>67.2</v>
      </c>
      <c r="I24" s="528"/>
      <c r="J24" s="531"/>
      <c r="K24" s="529"/>
      <c r="L24" s="527"/>
    </row>
    <row r="25" spans="1:12">
      <c r="B25" s="425" t="s">
        <v>22</v>
      </c>
      <c r="C25" s="425" t="s">
        <v>29</v>
      </c>
      <c r="D25" s="471" t="s">
        <v>288</v>
      </c>
      <c r="E25" s="474">
        <v>20</v>
      </c>
      <c r="F25" s="669">
        <v>84.12</v>
      </c>
      <c r="I25" s="528"/>
      <c r="J25" s="531"/>
      <c r="K25" s="529"/>
      <c r="L25" s="527"/>
    </row>
    <row r="26" spans="1:12">
      <c r="B26" s="425" t="s">
        <v>23</v>
      </c>
      <c r="C26" s="425" t="s">
        <v>30</v>
      </c>
      <c r="D26" s="471" t="s">
        <v>289</v>
      </c>
      <c r="E26" s="474">
        <v>12</v>
      </c>
      <c r="F26" s="669">
        <v>46.2</v>
      </c>
      <c r="I26" s="528"/>
      <c r="J26" s="531"/>
      <c r="K26" s="529"/>
      <c r="L26" s="527"/>
    </row>
    <row r="27" spans="1:12">
      <c r="B27" s="306"/>
      <c r="C27" s="306"/>
      <c r="D27" s="306"/>
      <c r="E27" s="306"/>
      <c r="F27" s="470" t="s">
        <v>944</v>
      </c>
      <c r="I27" s="525"/>
      <c r="J27" s="531"/>
      <c r="K27" s="529"/>
    </row>
    <row r="28" spans="1:12">
      <c r="A28" t="s">
        <v>740</v>
      </c>
      <c r="B28" s="472" t="s">
        <v>741</v>
      </c>
      <c r="C28" s="472" t="s">
        <v>0</v>
      </c>
      <c r="D28" s="472" t="s">
        <v>24</v>
      </c>
      <c r="E28" s="472" t="s">
        <v>57</v>
      </c>
      <c r="F28" s="470" t="s">
        <v>16</v>
      </c>
      <c r="I28" s="470"/>
      <c r="J28" s="470"/>
      <c r="K28" s="529"/>
    </row>
    <row r="29" spans="1:12">
      <c r="A29" t="s">
        <v>745</v>
      </c>
      <c r="B29" s="425" t="s">
        <v>612</v>
      </c>
      <c r="C29" s="425" t="s">
        <v>54</v>
      </c>
      <c r="D29" s="425" t="s">
        <v>85</v>
      </c>
      <c r="E29" s="474" t="s">
        <v>58</v>
      </c>
      <c r="F29" s="670">
        <v>14.52</v>
      </c>
      <c r="I29" s="528"/>
      <c r="J29" s="531"/>
      <c r="K29" s="529"/>
      <c r="L29" s="527"/>
    </row>
    <row r="30" spans="1:12">
      <c r="B30" s="425" t="s">
        <v>611</v>
      </c>
      <c r="C30" s="425" t="s">
        <v>54</v>
      </c>
      <c r="D30" s="425" t="s">
        <v>86</v>
      </c>
      <c r="E30" s="474" t="s">
        <v>12</v>
      </c>
      <c r="F30" s="670">
        <v>15.12</v>
      </c>
      <c r="I30" s="528"/>
      <c r="J30" s="531"/>
      <c r="K30" s="529"/>
      <c r="L30" s="527"/>
    </row>
    <row r="31" spans="1:12">
      <c r="B31" s="425" t="s">
        <v>610</v>
      </c>
      <c r="C31" s="425" t="s">
        <v>55</v>
      </c>
      <c r="D31" s="425" t="s">
        <v>87</v>
      </c>
      <c r="E31" s="474" t="s">
        <v>12</v>
      </c>
      <c r="F31" s="670">
        <v>18.48</v>
      </c>
      <c r="I31" s="528"/>
      <c r="J31" s="531"/>
      <c r="K31" s="529"/>
      <c r="L31" s="527"/>
    </row>
    <row r="32" spans="1:12">
      <c r="B32" s="425" t="s">
        <v>609</v>
      </c>
      <c r="C32" s="425" t="s">
        <v>56</v>
      </c>
      <c r="D32" s="425" t="s">
        <v>88</v>
      </c>
      <c r="E32" s="474" t="s">
        <v>12</v>
      </c>
      <c r="F32" s="670">
        <v>19.2</v>
      </c>
      <c r="I32" s="528"/>
      <c r="J32" s="531"/>
      <c r="K32" s="529"/>
      <c r="L32" s="527"/>
    </row>
    <row r="33" spans="2:12">
      <c r="B33" s="425" t="s">
        <v>608</v>
      </c>
      <c r="C33" s="425" t="s">
        <v>71</v>
      </c>
      <c r="D33" s="425" t="s">
        <v>89</v>
      </c>
      <c r="E33" s="425" t="s">
        <v>267</v>
      </c>
      <c r="F33" s="670">
        <v>39.6</v>
      </c>
      <c r="I33" s="528"/>
      <c r="J33" s="531"/>
      <c r="K33" s="529"/>
      <c r="L33" s="527"/>
    </row>
    <row r="34" spans="2:12">
      <c r="B34" s="425" t="s">
        <v>607</v>
      </c>
      <c r="C34" s="425" t="s">
        <v>72</v>
      </c>
      <c r="D34" s="425" t="s">
        <v>90</v>
      </c>
      <c r="E34" s="425" t="s">
        <v>267</v>
      </c>
      <c r="F34" s="670">
        <v>44.76</v>
      </c>
      <c r="I34" s="528"/>
      <c r="J34" s="531"/>
      <c r="K34" s="529"/>
      <c r="L34" s="527"/>
    </row>
    <row r="35" spans="2:12">
      <c r="B35" s="425" t="s">
        <v>606</v>
      </c>
      <c r="C35" s="425" t="s">
        <v>73</v>
      </c>
      <c r="D35" s="425" t="s">
        <v>605</v>
      </c>
      <c r="E35" s="425" t="s">
        <v>267</v>
      </c>
      <c r="F35" s="670">
        <v>49.56</v>
      </c>
      <c r="I35" s="528"/>
      <c r="J35" s="531"/>
      <c r="K35" s="529"/>
      <c r="L35" s="527"/>
    </row>
    <row r="36" spans="2:12">
      <c r="B36" s="425" t="s">
        <v>604</v>
      </c>
      <c r="C36" s="425" t="s">
        <v>60</v>
      </c>
      <c r="D36" s="425" t="s">
        <v>91</v>
      </c>
      <c r="E36" s="425" t="s">
        <v>267</v>
      </c>
      <c r="F36" s="670">
        <v>61.44</v>
      </c>
      <c r="I36" s="528"/>
      <c r="J36" s="531"/>
      <c r="K36" s="529"/>
      <c r="L36" s="527"/>
    </row>
    <row r="37" spans="2:12">
      <c r="B37" s="425" t="s">
        <v>603</v>
      </c>
      <c r="C37" s="425" t="s">
        <v>61</v>
      </c>
      <c r="D37" s="425" t="s">
        <v>92</v>
      </c>
      <c r="E37" s="425" t="s">
        <v>267</v>
      </c>
      <c r="F37" s="670">
        <v>63.84</v>
      </c>
      <c r="I37" s="528"/>
      <c r="J37" s="531"/>
      <c r="K37" s="529"/>
      <c r="L37" s="527"/>
    </row>
    <row r="38" spans="2:12">
      <c r="B38" s="425" t="s">
        <v>602</v>
      </c>
      <c r="C38" s="425" t="s">
        <v>62</v>
      </c>
      <c r="D38" s="425" t="s">
        <v>93</v>
      </c>
      <c r="E38" s="425" t="s">
        <v>267</v>
      </c>
      <c r="F38" s="670">
        <v>68.040000000000006</v>
      </c>
      <c r="I38" s="528"/>
      <c r="J38" s="531"/>
      <c r="K38" s="529"/>
      <c r="L38" s="527"/>
    </row>
    <row r="39" spans="2:12">
      <c r="B39" s="425" t="s">
        <v>601</v>
      </c>
      <c r="C39" s="425" t="s">
        <v>63</v>
      </c>
      <c r="D39" s="425" t="s">
        <v>94</v>
      </c>
      <c r="E39" s="425" t="s">
        <v>268</v>
      </c>
      <c r="F39" s="670">
        <v>71.400000000000006</v>
      </c>
      <c r="I39" s="528"/>
      <c r="J39" s="531"/>
      <c r="K39" s="529"/>
      <c r="L39" s="527"/>
    </row>
    <row r="40" spans="2:12">
      <c r="B40" s="425" t="s">
        <v>600</v>
      </c>
      <c r="C40" s="425" t="s">
        <v>64</v>
      </c>
      <c r="D40" s="425" t="s">
        <v>95</v>
      </c>
      <c r="E40" s="425" t="s">
        <v>268</v>
      </c>
      <c r="F40" s="670">
        <v>74.16</v>
      </c>
      <c r="I40" s="528"/>
      <c r="J40" s="531"/>
      <c r="K40" s="529"/>
      <c r="L40" s="527"/>
    </row>
    <row r="41" spans="2:12">
      <c r="B41" s="425" t="s">
        <v>599</v>
      </c>
      <c r="C41" s="425" t="s">
        <v>65</v>
      </c>
      <c r="D41" s="425" t="s">
        <v>96</v>
      </c>
      <c r="E41" s="425" t="s">
        <v>268</v>
      </c>
      <c r="F41" s="670">
        <v>78.959999999999994</v>
      </c>
      <c r="I41" s="528"/>
      <c r="J41" s="531"/>
      <c r="K41" s="529"/>
      <c r="L41" s="527"/>
    </row>
    <row r="42" spans="2:12">
      <c r="B42" s="425" t="s">
        <v>597</v>
      </c>
      <c r="C42" s="425" t="s">
        <v>66</v>
      </c>
      <c r="D42" s="425" t="s">
        <v>596</v>
      </c>
      <c r="E42" s="425" t="s">
        <v>268</v>
      </c>
      <c r="F42" s="670">
        <v>82.32</v>
      </c>
      <c r="I42" s="528"/>
      <c r="J42" s="531"/>
      <c r="K42" s="529"/>
      <c r="L42" s="527"/>
    </row>
    <row r="43" spans="2:12">
      <c r="B43" s="425" t="s">
        <v>595</v>
      </c>
      <c r="C43" s="425" t="s">
        <v>55</v>
      </c>
      <c r="D43" s="425" t="s">
        <v>97</v>
      </c>
      <c r="E43" s="425" t="s">
        <v>268</v>
      </c>
      <c r="F43" s="670">
        <v>82.68</v>
      </c>
      <c r="I43" s="528"/>
      <c r="J43" s="531"/>
      <c r="K43" s="529"/>
      <c r="L43" s="527"/>
    </row>
    <row r="44" spans="2:12">
      <c r="B44" s="425" t="s">
        <v>594</v>
      </c>
      <c r="C44" s="425" t="s">
        <v>67</v>
      </c>
      <c r="D44" s="425" t="s">
        <v>98</v>
      </c>
      <c r="E44" s="425" t="s">
        <v>268</v>
      </c>
      <c r="F44" s="670">
        <v>86.4</v>
      </c>
      <c r="I44" s="528"/>
      <c r="J44" s="531"/>
      <c r="K44" s="529"/>
      <c r="L44" s="527"/>
    </row>
    <row r="45" spans="2:12">
      <c r="B45" s="425" t="s">
        <v>593</v>
      </c>
      <c r="C45" s="425" t="s">
        <v>68</v>
      </c>
      <c r="D45" s="425" t="s">
        <v>99</v>
      </c>
      <c r="E45" s="425" t="s">
        <v>268</v>
      </c>
      <c r="F45" s="670">
        <v>90.24</v>
      </c>
      <c r="I45" s="528"/>
      <c r="J45" s="531"/>
      <c r="K45" s="529"/>
      <c r="L45" s="527"/>
    </row>
    <row r="46" spans="2:12">
      <c r="B46" s="425" t="s">
        <v>592</v>
      </c>
      <c r="C46" s="425" t="s">
        <v>56</v>
      </c>
      <c r="D46" s="425" t="s">
        <v>100</v>
      </c>
      <c r="E46" s="425" t="s">
        <v>268</v>
      </c>
      <c r="F46" s="670">
        <v>99.6</v>
      </c>
      <c r="I46" s="528"/>
      <c r="J46" s="531"/>
      <c r="K46" s="529"/>
      <c r="L46" s="527"/>
    </row>
    <row r="47" spans="2:12">
      <c r="B47" s="425" t="s">
        <v>591</v>
      </c>
      <c r="C47" s="425" t="s">
        <v>69</v>
      </c>
      <c r="D47" s="425" t="s">
        <v>101</v>
      </c>
      <c r="E47" s="425" t="s">
        <v>268</v>
      </c>
      <c r="F47" s="670">
        <v>104.16</v>
      </c>
      <c r="I47" s="528"/>
      <c r="J47" s="531"/>
      <c r="K47" s="529"/>
      <c r="L47" s="527"/>
    </row>
    <row r="48" spans="2:12">
      <c r="B48" s="425" t="s">
        <v>590</v>
      </c>
      <c r="C48" s="425" t="s">
        <v>70</v>
      </c>
      <c r="D48" s="425" t="s">
        <v>102</v>
      </c>
      <c r="E48" s="425" t="s">
        <v>268</v>
      </c>
      <c r="F48" s="670">
        <v>108.72</v>
      </c>
      <c r="I48" s="528"/>
      <c r="J48" s="531"/>
      <c r="K48" s="529"/>
      <c r="L48" s="527"/>
    </row>
    <row r="49" spans="2:12">
      <c r="B49" s="425" t="s">
        <v>589</v>
      </c>
      <c r="C49" s="425" t="s">
        <v>703</v>
      </c>
      <c r="D49" s="425" t="s">
        <v>588</v>
      </c>
      <c r="E49" s="425" t="s">
        <v>268</v>
      </c>
      <c r="F49" s="670">
        <v>113.28</v>
      </c>
      <c r="I49" s="528"/>
      <c r="J49" s="531"/>
      <c r="K49" s="529"/>
      <c r="L49" s="527"/>
    </row>
    <row r="50" spans="2:12">
      <c r="B50" s="425"/>
      <c r="C50" s="425"/>
      <c r="D50" s="425"/>
      <c r="E50" s="425"/>
      <c r="F50" s="470" t="s">
        <v>944</v>
      </c>
      <c r="I50" s="50"/>
      <c r="J50" s="531"/>
      <c r="K50" s="529"/>
    </row>
    <row r="51" spans="2:12">
      <c r="B51" s="472" t="s">
        <v>741</v>
      </c>
      <c r="C51" s="472" t="s">
        <v>0</v>
      </c>
      <c r="D51" s="472" t="s">
        <v>24</v>
      </c>
      <c r="E51" s="472" t="s">
        <v>81</v>
      </c>
      <c r="F51" s="470" t="s">
        <v>16</v>
      </c>
      <c r="I51" s="470"/>
      <c r="J51" s="470"/>
      <c r="K51" s="529"/>
    </row>
    <row r="52" spans="2:12">
      <c r="B52" s="425" t="s">
        <v>587</v>
      </c>
      <c r="C52" s="425" t="s">
        <v>746</v>
      </c>
      <c r="D52" s="425" t="s">
        <v>105</v>
      </c>
      <c r="E52" s="425" t="s">
        <v>82</v>
      </c>
      <c r="F52" s="670">
        <v>54.84</v>
      </c>
      <c r="I52" s="528"/>
      <c r="J52" s="531"/>
      <c r="K52" s="529"/>
      <c r="L52" s="527"/>
    </row>
    <row r="53" spans="2:12">
      <c r="B53" s="425" t="s">
        <v>585</v>
      </c>
      <c r="C53" s="425" t="s">
        <v>747</v>
      </c>
      <c r="D53" s="425" t="s">
        <v>106</v>
      </c>
      <c r="E53" s="425" t="s">
        <v>82</v>
      </c>
      <c r="F53" s="670">
        <v>57.12</v>
      </c>
      <c r="I53" s="528"/>
      <c r="J53" s="531"/>
      <c r="K53" s="529"/>
      <c r="L53" s="527"/>
    </row>
    <row r="54" spans="2:12">
      <c r="B54" s="425" t="s">
        <v>584</v>
      </c>
      <c r="C54" s="425" t="s">
        <v>80</v>
      </c>
      <c r="D54" s="425" t="s">
        <v>583</v>
      </c>
      <c r="E54" s="425" t="s">
        <v>82</v>
      </c>
      <c r="F54" s="670">
        <v>59.28</v>
      </c>
      <c r="I54" s="528"/>
      <c r="J54" s="531"/>
      <c r="K54" s="529"/>
      <c r="L54" s="527"/>
    </row>
    <row r="55" spans="2:12">
      <c r="B55" s="425" t="s">
        <v>582</v>
      </c>
      <c r="C55" s="425" t="s">
        <v>75</v>
      </c>
      <c r="D55" s="425" t="s">
        <v>103</v>
      </c>
      <c r="E55" s="425" t="s">
        <v>82</v>
      </c>
      <c r="F55" s="670">
        <v>61.32</v>
      </c>
      <c r="I55" s="528"/>
      <c r="J55" s="531"/>
      <c r="K55" s="529"/>
      <c r="L55" s="527"/>
    </row>
    <row r="56" spans="2:12">
      <c r="B56" s="425" t="s">
        <v>581</v>
      </c>
      <c r="C56" s="425" t="s">
        <v>76</v>
      </c>
      <c r="D56" s="425" t="s">
        <v>104</v>
      </c>
      <c r="E56" s="425" t="s">
        <v>82</v>
      </c>
      <c r="F56" s="670">
        <v>64.44</v>
      </c>
      <c r="I56" s="528"/>
      <c r="J56" s="531"/>
      <c r="K56" s="529"/>
      <c r="L56" s="527"/>
    </row>
    <row r="57" spans="2:12">
      <c r="B57" s="425" t="s">
        <v>580</v>
      </c>
      <c r="C57" s="425" t="s">
        <v>63</v>
      </c>
      <c r="D57" s="425" t="s">
        <v>107</v>
      </c>
      <c r="E57" s="425" t="s">
        <v>82</v>
      </c>
      <c r="F57" s="670">
        <v>66.959999999999994</v>
      </c>
      <c r="I57" s="528"/>
      <c r="J57" s="531"/>
      <c r="K57" s="529"/>
      <c r="L57" s="527"/>
    </row>
    <row r="58" spans="2:12">
      <c r="B58" s="425" t="s">
        <v>579</v>
      </c>
      <c r="C58" s="425" t="s">
        <v>64</v>
      </c>
      <c r="D58" s="425" t="s">
        <v>108</v>
      </c>
      <c r="E58" s="425" t="s">
        <v>82</v>
      </c>
      <c r="F58" s="670">
        <v>70.44</v>
      </c>
      <c r="I58" s="528"/>
      <c r="J58" s="531"/>
      <c r="K58" s="529"/>
      <c r="L58" s="527"/>
    </row>
    <row r="59" spans="2:12">
      <c r="B59" s="425" t="s">
        <v>578</v>
      </c>
      <c r="C59" s="425" t="s">
        <v>55</v>
      </c>
      <c r="D59" s="425" t="s">
        <v>109</v>
      </c>
      <c r="E59" s="425" t="s">
        <v>82</v>
      </c>
      <c r="F59" s="670">
        <v>80.52</v>
      </c>
      <c r="I59" s="528"/>
      <c r="J59" s="531"/>
      <c r="K59" s="529"/>
      <c r="L59" s="527"/>
    </row>
    <row r="60" spans="2:12">
      <c r="B60" s="425" t="s">
        <v>577</v>
      </c>
      <c r="C60" s="425" t="s">
        <v>56</v>
      </c>
      <c r="D60" s="425" t="s">
        <v>110</v>
      </c>
      <c r="E60" s="425" t="s">
        <v>82</v>
      </c>
      <c r="F60" s="670">
        <v>94.92</v>
      </c>
      <c r="I60" s="528"/>
      <c r="J60" s="531"/>
      <c r="K60" s="529"/>
      <c r="L60" s="527"/>
    </row>
    <row r="61" spans="2:12">
      <c r="B61" s="425" t="s">
        <v>576</v>
      </c>
      <c r="C61" s="425" t="s">
        <v>76</v>
      </c>
      <c r="D61" s="425" t="s">
        <v>104</v>
      </c>
      <c r="E61" s="425" t="s">
        <v>83</v>
      </c>
      <c r="F61" s="670">
        <v>68.64</v>
      </c>
      <c r="I61" s="528"/>
      <c r="J61" s="531"/>
      <c r="K61" s="529"/>
      <c r="L61" s="527"/>
    </row>
    <row r="62" spans="2:12">
      <c r="B62" s="425" t="s">
        <v>575</v>
      </c>
      <c r="C62" s="425" t="s">
        <v>64</v>
      </c>
      <c r="D62" s="425" t="s">
        <v>108</v>
      </c>
      <c r="E62" s="425" t="s">
        <v>83</v>
      </c>
      <c r="F62" s="670">
        <v>73.92</v>
      </c>
      <c r="I62" s="528"/>
      <c r="J62" s="531"/>
      <c r="K62" s="529"/>
      <c r="L62" s="527"/>
    </row>
    <row r="63" spans="2:12">
      <c r="B63" s="425" t="s">
        <v>574</v>
      </c>
      <c r="C63" s="425" t="s">
        <v>55</v>
      </c>
      <c r="D63" s="425" t="s">
        <v>109</v>
      </c>
      <c r="E63" s="425" t="s">
        <v>83</v>
      </c>
      <c r="F63" s="670">
        <v>84.6</v>
      </c>
      <c r="I63" s="528"/>
      <c r="J63" s="531"/>
      <c r="K63" s="529"/>
      <c r="L63" s="527"/>
    </row>
    <row r="64" spans="2:12">
      <c r="B64" s="425" t="s">
        <v>573</v>
      </c>
      <c r="C64" s="425" t="s">
        <v>56</v>
      </c>
      <c r="D64" s="425" t="s">
        <v>110</v>
      </c>
      <c r="E64" s="425" t="s">
        <v>83</v>
      </c>
      <c r="F64" s="670">
        <v>99.72</v>
      </c>
      <c r="I64" s="528"/>
      <c r="J64" s="531"/>
      <c r="K64" s="529"/>
      <c r="L64" s="527"/>
    </row>
    <row r="65" spans="1:12">
      <c r="B65" s="425" t="s">
        <v>572</v>
      </c>
      <c r="C65" s="425" t="s">
        <v>64</v>
      </c>
      <c r="D65" s="425" t="s">
        <v>108</v>
      </c>
      <c r="E65" s="425" t="s">
        <v>84</v>
      </c>
      <c r="F65" s="670">
        <v>80.64</v>
      </c>
      <c r="I65" s="528"/>
      <c r="J65" s="531"/>
      <c r="K65" s="529"/>
      <c r="L65" s="527"/>
    </row>
    <row r="66" spans="1:12">
      <c r="B66" s="425" t="s">
        <v>571</v>
      </c>
      <c r="C66" s="425" t="s">
        <v>55</v>
      </c>
      <c r="D66" s="425" t="s">
        <v>109</v>
      </c>
      <c r="E66" s="425" t="s">
        <v>84</v>
      </c>
      <c r="F66" s="670">
        <v>91.44</v>
      </c>
      <c r="I66" s="528"/>
      <c r="J66" s="531"/>
      <c r="K66" s="529"/>
      <c r="L66" s="527"/>
    </row>
    <row r="67" spans="1:12">
      <c r="B67" s="425" t="s">
        <v>570</v>
      </c>
      <c r="C67" s="425" t="s">
        <v>56</v>
      </c>
      <c r="D67" s="425" t="s">
        <v>110</v>
      </c>
      <c r="E67" s="425" t="s">
        <v>84</v>
      </c>
      <c r="F67" s="670">
        <v>107.76</v>
      </c>
      <c r="I67" s="528"/>
      <c r="J67" s="531"/>
      <c r="K67" s="529"/>
      <c r="L67" s="527"/>
    </row>
    <row r="68" spans="1:12">
      <c r="B68" s="425"/>
      <c r="C68" s="425"/>
      <c r="D68" s="425"/>
      <c r="E68" s="425"/>
      <c r="F68" s="470" t="s">
        <v>944</v>
      </c>
      <c r="I68" s="50"/>
      <c r="J68" s="531"/>
      <c r="K68" s="529"/>
    </row>
    <row r="69" spans="1:12">
      <c r="A69" t="s">
        <v>740</v>
      </c>
      <c r="B69" s="472" t="s">
        <v>741</v>
      </c>
      <c r="C69" s="472" t="s">
        <v>0</v>
      </c>
      <c r="D69" s="472" t="s">
        <v>24</v>
      </c>
      <c r="E69" s="472" t="s">
        <v>57</v>
      </c>
      <c r="F69" s="470" t="s">
        <v>16</v>
      </c>
      <c r="I69" s="470"/>
      <c r="J69" s="470"/>
      <c r="K69" s="529"/>
    </row>
    <row r="70" spans="1:12">
      <c r="A70" t="s">
        <v>748</v>
      </c>
      <c r="B70" s="425" t="s">
        <v>569</v>
      </c>
      <c r="C70" s="425" t="s">
        <v>54</v>
      </c>
      <c r="D70" s="425" t="s">
        <v>86</v>
      </c>
      <c r="E70" s="474" t="s">
        <v>12</v>
      </c>
      <c r="F70" s="670">
        <v>17.04</v>
      </c>
      <c r="I70" s="528"/>
      <c r="J70" s="531"/>
      <c r="K70" s="529"/>
      <c r="L70" s="527"/>
    </row>
    <row r="71" spans="1:12">
      <c r="B71" s="425" t="s">
        <v>568</v>
      </c>
      <c r="C71" s="425" t="s">
        <v>55</v>
      </c>
      <c r="D71" s="425" t="s">
        <v>87</v>
      </c>
      <c r="E71" s="474" t="s">
        <v>12</v>
      </c>
      <c r="F71" s="670">
        <v>20.52</v>
      </c>
      <c r="I71" s="528"/>
      <c r="J71" s="531"/>
      <c r="K71" s="529"/>
      <c r="L71" s="527"/>
    </row>
    <row r="72" spans="1:12">
      <c r="B72" s="425" t="s">
        <v>567</v>
      </c>
      <c r="C72" s="425" t="s">
        <v>56</v>
      </c>
      <c r="D72" s="425" t="s">
        <v>88</v>
      </c>
      <c r="E72" s="474" t="s">
        <v>12</v>
      </c>
      <c r="F72" s="670">
        <v>21.36</v>
      </c>
      <c r="I72" s="528"/>
      <c r="J72" s="531"/>
      <c r="K72" s="529"/>
      <c r="L72" s="527"/>
    </row>
    <row r="73" spans="1:12">
      <c r="B73" s="425" t="s">
        <v>566</v>
      </c>
      <c r="C73" s="425" t="s">
        <v>60</v>
      </c>
      <c r="D73" s="425" t="s">
        <v>91</v>
      </c>
      <c r="E73" s="425" t="s">
        <v>267</v>
      </c>
      <c r="F73" s="670">
        <v>65.400000000000006</v>
      </c>
      <c r="I73" s="528"/>
      <c r="J73" s="531"/>
      <c r="K73" s="529"/>
      <c r="L73" s="527"/>
    </row>
    <row r="74" spans="1:12">
      <c r="B74" s="425" t="s">
        <v>565</v>
      </c>
      <c r="C74" s="425" t="s">
        <v>61</v>
      </c>
      <c r="D74" s="425" t="s">
        <v>92</v>
      </c>
      <c r="E74" s="425" t="s">
        <v>267</v>
      </c>
      <c r="F74" s="670">
        <v>68.040000000000006</v>
      </c>
      <c r="I74" s="528"/>
      <c r="J74" s="531"/>
      <c r="K74" s="529"/>
      <c r="L74" s="527"/>
    </row>
    <row r="75" spans="1:12">
      <c r="B75" s="425" t="s">
        <v>564</v>
      </c>
      <c r="C75" s="425" t="s">
        <v>62</v>
      </c>
      <c r="D75" s="425" t="s">
        <v>93</v>
      </c>
      <c r="E75" s="425" t="s">
        <v>267</v>
      </c>
      <c r="F75" s="670">
        <v>72.48</v>
      </c>
      <c r="I75" s="528"/>
      <c r="J75" s="531"/>
      <c r="K75" s="529"/>
      <c r="L75" s="527"/>
    </row>
    <row r="76" spans="1:12">
      <c r="B76" s="425" t="s">
        <v>563</v>
      </c>
      <c r="C76" s="425" t="s">
        <v>63</v>
      </c>
      <c r="D76" s="425" t="s">
        <v>94</v>
      </c>
      <c r="E76" s="425" t="s">
        <v>268</v>
      </c>
      <c r="F76" s="670">
        <v>77.16</v>
      </c>
      <c r="I76" s="528"/>
      <c r="J76" s="531"/>
      <c r="K76" s="529"/>
      <c r="L76" s="527"/>
    </row>
    <row r="77" spans="1:12">
      <c r="B77" s="425" t="s">
        <v>562</v>
      </c>
      <c r="C77" s="425" t="s">
        <v>64</v>
      </c>
      <c r="D77" s="425" t="s">
        <v>95</v>
      </c>
      <c r="E77" s="425" t="s">
        <v>268</v>
      </c>
      <c r="F77" s="670">
        <v>80.16</v>
      </c>
      <c r="I77" s="528"/>
      <c r="J77" s="531"/>
      <c r="K77" s="529"/>
      <c r="L77" s="527"/>
    </row>
    <row r="78" spans="1:12">
      <c r="B78" s="425" t="s">
        <v>561</v>
      </c>
      <c r="C78" s="425" t="s">
        <v>65</v>
      </c>
      <c r="D78" s="425" t="s">
        <v>96</v>
      </c>
      <c r="E78" s="425" t="s">
        <v>268</v>
      </c>
      <c r="F78" s="670">
        <v>85.32</v>
      </c>
      <c r="I78" s="528"/>
      <c r="J78" s="531"/>
      <c r="K78" s="529"/>
      <c r="L78" s="527"/>
    </row>
    <row r="79" spans="1:12">
      <c r="B79" s="425" t="s">
        <v>560</v>
      </c>
      <c r="C79" s="425" t="s">
        <v>55</v>
      </c>
      <c r="D79" s="425" t="s">
        <v>97</v>
      </c>
      <c r="E79" s="425" t="s">
        <v>268</v>
      </c>
      <c r="F79" s="670">
        <v>89.4</v>
      </c>
      <c r="I79" s="528"/>
      <c r="J79" s="531"/>
      <c r="K79" s="529"/>
      <c r="L79" s="527"/>
    </row>
    <row r="80" spans="1:12">
      <c r="B80" s="425" t="s">
        <v>559</v>
      </c>
      <c r="C80" s="425" t="s">
        <v>67</v>
      </c>
      <c r="D80" s="425" t="s">
        <v>98</v>
      </c>
      <c r="E80" s="425" t="s">
        <v>268</v>
      </c>
      <c r="F80" s="670">
        <v>93.6</v>
      </c>
      <c r="I80" s="528"/>
      <c r="J80" s="531"/>
      <c r="K80" s="529"/>
      <c r="L80" s="527"/>
    </row>
    <row r="81" spans="2:12">
      <c r="B81" s="425" t="s">
        <v>558</v>
      </c>
      <c r="C81" s="425" t="s">
        <v>68</v>
      </c>
      <c r="D81" s="425" t="s">
        <v>99</v>
      </c>
      <c r="E81" s="425" t="s">
        <v>268</v>
      </c>
      <c r="F81" s="670">
        <v>97.56</v>
      </c>
      <c r="I81" s="528"/>
      <c r="J81" s="531"/>
      <c r="K81" s="529"/>
      <c r="L81" s="527"/>
    </row>
    <row r="82" spans="2:12">
      <c r="B82" s="425" t="s">
        <v>557</v>
      </c>
      <c r="C82" s="425" t="s">
        <v>56</v>
      </c>
      <c r="D82" s="425" t="s">
        <v>100</v>
      </c>
      <c r="E82" s="425" t="s">
        <v>268</v>
      </c>
      <c r="F82" s="670">
        <v>106.92</v>
      </c>
      <c r="I82" s="528"/>
      <c r="J82" s="531"/>
      <c r="K82" s="529"/>
      <c r="L82" s="527"/>
    </row>
    <row r="83" spans="2:12">
      <c r="B83" s="425" t="s">
        <v>556</v>
      </c>
      <c r="C83" s="425" t="s">
        <v>69</v>
      </c>
      <c r="D83" s="425" t="s">
        <v>101</v>
      </c>
      <c r="E83" s="425" t="s">
        <v>268</v>
      </c>
      <c r="F83" s="670">
        <v>111.84</v>
      </c>
      <c r="I83" s="528"/>
      <c r="J83" s="531"/>
      <c r="K83" s="529"/>
      <c r="L83" s="527"/>
    </row>
    <row r="84" spans="2:12">
      <c r="B84" s="425" t="s">
        <v>555</v>
      </c>
      <c r="C84" s="425" t="s">
        <v>70</v>
      </c>
      <c r="D84" s="425" t="s">
        <v>102</v>
      </c>
      <c r="E84" s="425" t="s">
        <v>268</v>
      </c>
      <c r="F84" s="670">
        <v>116.64</v>
      </c>
      <c r="I84" s="528"/>
      <c r="J84" s="531"/>
      <c r="K84" s="529"/>
      <c r="L84" s="527"/>
    </row>
    <row r="85" spans="2:12">
      <c r="B85" s="425"/>
      <c r="C85" s="425"/>
      <c r="D85" s="425"/>
      <c r="E85" s="425"/>
      <c r="F85" s="470" t="s">
        <v>944</v>
      </c>
      <c r="I85" s="50"/>
      <c r="J85" s="531"/>
      <c r="K85" s="529"/>
    </row>
    <row r="86" spans="2:12">
      <c r="B86" s="472" t="s">
        <v>741</v>
      </c>
      <c r="C86" s="472" t="s">
        <v>0</v>
      </c>
      <c r="D86" s="472" t="s">
        <v>24</v>
      </c>
      <c r="E86" s="472" t="s">
        <v>81</v>
      </c>
      <c r="F86" s="470" t="s">
        <v>16</v>
      </c>
      <c r="I86" s="470"/>
      <c r="J86" s="470"/>
      <c r="K86" s="529"/>
    </row>
    <row r="87" spans="2:12">
      <c r="B87" s="425" t="s">
        <v>554</v>
      </c>
      <c r="C87" s="425" t="s">
        <v>78</v>
      </c>
      <c r="D87" s="425" t="s">
        <v>105</v>
      </c>
      <c r="E87" s="425" t="s">
        <v>82</v>
      </c>
      <c r="F87" s="670">
        <v>55.8</v>
      </c>
      <c r="I87" s="528"/>
      <c r="J87" s="531"/>
      <c r="K87" s="529"/>
      <c r="L87" s="527"/>
    </row>
    <row r="88" spans="2:12">
      <c r="B88" s="425" t="s">
        <v>553</v>
      </c>
      <c r="C88" s="425" t="s">
        <v>79</v>
      </c>
      <c r="D88" s="425" t="s">
        <v>106</v>
      </c>
      <c r="E88" s="425" t="s">
        <v>82</v>
      </c>
      <c r="F88" s="670">
        <v>62.88</v>
      </c>
      <c r="I88" s="528"/>
      <c r="J88" s="531"/>
      <c r="K88" s="529"/>
      <c r="L88" s="527"/>
    </row>
    <row r="89" spans="2:12">
      <c r="B89" s="425" t="s">
        <v>552</v>
      </c>
      <c r="C89" s="425" t="s">
        <v>75</v>
      </c>
      <c r="D89" s="425" t="s">
        <v>103</v>
      </c>
      <c r="E89" s="425" t="s">
        <v>82</v>
      </c>
      <c r="F89" s="670">
        <v>66</v>
      </c>
      <c r="I89" s="528"/>
      <c r="J89" s="531"/>
      <c r="K89" s="529"/>
      <c r="L89" s="527"/>
    </row>
    <row r="90" spans="2:12">
      <c r="B90" s="425" t="s">
        <v>551</v>
      </c>
      <c r="C90" s="425" t="s">
        <v>76</v>
      </c>
      <c r="D90" s="425" t="s">
        <v>104</v>
      </c>
      <c r="E90" s="425" t="s">
        <v>82</v>
      </c>
      <c r="F90" s="670">
        <v>69.48</v>
      </c>
      <c r="I90" s="528"/>
      <c r="J90" s="531"/>
      <c r="K90" s="529"/>
      <c r="L90" s="527"/>
    </row>
    <row r="91" spans="2:12">
      <c r="B91" s="425" t="s">
        <v>550</v>
      </c>
      <c r="C91" s="425" t="s">
        <v>63</v>
      </c>
      <c r="D91" s="425" t="s">
        <v>107</v>
      </c>
      <c r="E91" s="425" t="s">
        <v>82</v>
      </c>
      <c r="F91" s="670">
        <v>72.36</v>
      </c>
      <c r="I91" s="528"/>
      <c r="J91" s="531"/>
      <c r="K91" s="529"/>
      <c r="L91" s="527"/>
    </row>
    <row r="92" spans="2:12">
      <c r="B92" s="425" t="s">
        <v>549</v>
      </c>
      <c r="C92" s="425" t="s">
        <v>64</v>
      </c>
      <c r="D92" s="425" t="s">
        <v>108</v>
      </c>
      <c r="E92" s="425" t="s">
        <v>82</v>
      </c>
      <c r="F92" s="670">
        <v>76.08</v>
      </c>
      <c r="I92" s="528"/>
      <c r="J92" s="531"/>
      <c r="K92" s="529"/>
      <c r="L92" s="527"/>
    </row>
    <row r="93" spans="2:12">
      <c r="B93" s="425" t="s">
        <v>548</v>
      </c>
      <c r="C93" s="425" t="s">
        <v>55</v>
      </c>
      <c r="D93" s="425" t="s">
        <v>109</v>
      </c>
      <c r="E93" s="425" t="s">
        <v>82</v>
      </c>
      <c r="F93" s="670">
        <v>86.64</v>
      </c>
      <c r="I93" s="528"/>
      <c r="J93" s="531"/>
      <c r="K93" s="529"/>
      <c r="L93" s="527"/>
    </row>
    <row r="94" spans="2:12">
      <c r="B94" s="425" t="s">
        <v>547</v>
      </c>
      <c r="C94" s="425" t="s">
        <v>56</v>
      </c>
      <c r="D94" s="425" t="s">
        <v>110</v>
      </c>
      <c r="E94" s="425" t="s">
        <v>82</v>
      </c>
      <c r="F94" s="670">
        <v>102.24</v>
      </c>
      <c r="I94" s="528"/>
      <c r="J94" s="531"/>
      <c r="K94" s="529"/>
      <c r="L94" s="527"/>
    </row>
    <row r="95" spans="2:12">
      <c r="B95" s="425" t="s">
        <v>613</v>
      </c>
      <c r="C95" s="425" t="s">
        <v>76</v>
      </c>
      <c r="D95" s="425" t="s">
        <v>104</v>
      </c>
      <c r="E95" s="425" t="s">
        <v>83</v>
      </c>
      <c r="F95" s="670">
        <v>74.16</v>
      </c>
      <c r="I95" s="528"/>
      <c r="J95" s="531"/>
      <c r="K95" s="529"/>
      <c r="L95" s="527"/>
    </row>
    <row r="96" spans="2:12">
      <c r="B96" s="425" t="s">
        <v>614</v>
      </c>
      <c r="C96" s="425" t="s">
        <v>64</v>
      </c>
      <c r="D96" s="425" t="s">
        <v>108</v>
      </c>
      <c r="E96" s="425" t="s">
        <v>83</v>
      </c>
      <c r="F96" s="670">
        <v>79.8</v>
      </c>
      <c r="I96" s="528"/>
      <c r="J96" s="531"/>
      <c r="K96" s="529"/>
      <c r="L96" s="527"/>
    </row>
    <row r="97" spans="1:12">
      <c r="B97" s="425" t="s">
        <v>615</v>
      </c>
      <c r="C97" s="425" t="s">
        <v>55</v>
      </c>
      <c r="D97" s="425" t="s">
        <v>109</v>
      </c>
      <c r="E97" s="425" t="s">
        <v>83</v>
      </c>
      <c r="F97" s="670">
        <v>91.92</v>
      </c>
      <c r="I97" s="528"/>
      <c r="J97" s="531"/>
      <c r="K97" s="529"/>
      <c r="L97" s="527"/>
    </row>
    <row r="98" spans="1:12">
      <c r="B98" s="425" t="s">
        <v>616</v>
      </c>
      <c r="C98" s="425" t="s">
        <v>56</v>
      </c>
      <c r="D98" s="425" t="s">
        <v>110</v>
      </c>
      <c r="E98" s="425" t="s">
        <v>83</v>
      </c>
      <c r="F98" s="670">
        <v>108.36</v>
      </c>
      <c r="I98" s="528"/>
      <c r="J98" s="531"/>
      <c r="K98" s="529"/>
      <c r="L98" s="527"/>
    </row>
    <row r="99" spans="1:12">
      <c r="B99" s="425" t="s">
        <v>617</v>
      </c>
      <c r="C99" s="425" t="s">
        <v>64</v>
      </c>
      <c r="D99" s="425" t="s">
        <v>108</v>
      </c>
      <c r="E99" s="425" t="s">
        <v>84</v>
      </c>
      <c r="F99" s="670">
        <v>87.24</v>
      </c>
      <c r="I99" s="528"/>
      <c r="J99" s="531"/>
      <c r="K99" s="529"/>
      <c r="L99" s="527"/>
    </row>
    <row r="100" spans="1:12">
      <c r="B100" s="425" t="s">
        <v>618</v>
      </c>
      <c r="C100" s="425" t="s">
        <v>55</v>
      </c>
      <c r="D100" s="425" t="s">
        <v>109</v>
      </c>
      <c r="E100" s="425" t="s">
        <v>84</v>
      </c>
      <c r="F100" s="670">
        <v>98.28</v>
      </c>
      <c r="I100" s="528"/>
      <c r="J100" s="531"/>
      <c r="K100" s="529"/>
      <c r="L100" s="527"/>
    </row>
    <row r="101" spans="1:12">
      <c r="B101" s="425" t="s">
        <v>619</v>
      </c>
      <c r="C101" s="425" t="s">
        <v>56</v>
      </c>
      <c r="D101" s="425" t="s">
        <v>110</v>
      </c>
      <c r="E101" s="425" t="s">
        <v>84</v>
      </c>
      <c r="F101" s="670">
        <v>115.08</v>
      </c>
      <c r="I101" s="528"/>
      <c r="J101" s="531"/>
      <c r="K101" s="529"/>
      <c r="L101" s="527"/>
    </row>
    <row r="102" spans="1:12">
      <c r="B102" s="425"/>
      <c r="C102" s="425"/>
      <c r="D102" s="425"/>
      <c r="E102" s="425"/>
      <c r="F102" s="470" t="s">
        <v>944</v>
      </c>
      <c r="I102" s="50"/>
      <c r="J102" s="531"/>
      <c r="K102" s="529"/>
    </row>
    <row r="103" spans="1:12">
      <c r="A103" t="s">
        <v>740</v>
      </c>
      <c r="B103" s="472" t="s">
        <v>741</v>
      </c>
      <c r="C103" s="472" t="s">
        <v>0</v>
      </c>
      <c r="D103" s="472" t="s">
        <v>24</v>
      </c>
      <c r="E103" s="472" t="s">
        <v>57</v>
      </c>
      <c r="F103" s="470" t="s">
        <v>16</v>
      </c>
      <c r="I103" s="470"/>
      <c r="J103" s="470"/>
      <c r="K103" s="529"/>
    </row>
    <row r="104" spans="1:12">
      <c r="A104" t="s">
        <v>749</v>
      </c>
      <c r="B104" s="425" t="s">
        <v>131</v>
      </c>
      <c r="C104" s="425" t="s">
        <v>54</v>
      </c>
      <c r="D104" s="425" t="s">
        <v>86</v>
      </c>
      <c r="E104" s="474" t="s">
        <v>12</v>
      </c>
      <c r="F104" s="670">
        <v>19.68</v>
      </c>
      <c r="I104" s="528"/>
      <c r="J104" s="531"/>
      <c r="K104" s="529"/>
      <c r="L104" s="527"/>
    </row>
    <row r="105" spans="1:12">
      <c r="B105" s="425" t="s">
        <v>132</v>
      </c>
      <c r="C105" s="425" t="s">
        <v>56</v>
      </c>
      <c r="D105" s="425" t="s">
        <v>88</v>
      </c>
      <c r="E105" s="474" t="s">
        <v>12</v>
      </c>
      <c r="F105" s="670">
        <v>24.24</v>
      </c>
      <c r="I105" s="528"/>
      <c r="J105" s="531"/>
      <c r="K105" s="529"/>
      <c r="L105" s="527"/>
    </row>
    <row r="106" spans="1:12">
      <c r="B106" s="425" t="s">
        <v>133</v>
      </c>
      <c r="C106" s="425" t="s">
        <v>60</v>
      </c>
      <c r="D106" s="425" t="s">
        <v>91</v>
      </c>
      <c r="E106" s="425" t="s">
        <v>267</v>
      </c>
      <c r="F106" s="670">
        <v>75</v>
      </c>
      <c r="I106" s="528"/>
      <c r="J106" s="531"/>
      <c r="K106" s="529"/>
      <c r="L106" s="527"/>
    </row>
    <row r="107" spans="1:12">
      <c r="B107" s="425" t="s">
        <v>134</v>
      </c>
      <c r="C107" s="425" t="s">
        <v>61</v>
      </c>
      <c r="D107" s="425" t="s">
        <v>92</v>
      </c>
      <c r="E107" s="425" t="s">
        <v>267</v>
      </c>
      <c r="F107" s="670">
        <v>77.88</v>
      </c>
      <c r="I107" s="528"/>
      <c r="J107" s="531"/>
      <c r="K107" s="529"/>
      <c r="L107" s="527"/>
    </row>
    <row r="108" spans="1:12">
      <c r="B108" s="425" t="s">
        <v>135</v>
      </c>
      <c r="C108" s="425" t="s">
        <v>62</v>
      </c>
      <c r="D108" s="425" t="s">
        <v>93</v>
      </c>
      <c r="E108" s="425" t="s">
        <v>267</v>
      </c>
      <c r="F108" s="670">
        <v>82.92</v>
      </c>
      <c r="I108" s="528"/>
      <c r="J108" s="531"/>
      <c r="K108" s="529"/>
      <c r="L108" s="527"/>
    </row>
    <row r="109" spans="1:12">
      <c r="B109" s="425" t="s">
        <v>136</v>
      </c>
      <c r="C109" s="425" t="s">
        <v>64</v>
      </c>
      <c r="D109" s="425" t="s">
        <v>95</v>
      </c>
      <c r="E109" s="425" t="s">
        <v>268</v>
      </c>
      <c r="F109" s="670">
        <v>92.16</v>
      </c>
      <c r="I109" s="528"/>
      <c r="J109" s="531"/>
      <c r="K109" s="529"/>
      <c r="L109" s="527"/>
    </row>
    <row r="110" spans="1:12">
      <c r="B110" s="425" t="s">
        <v>137</v>
      </c>
      <c r="C110" s="425" t="s">
        <v>55</v>
      </c>
      <c r="D110" s="425" t="s">
        <v>97</v>
      </c>
      <c r="E110" s="425" t="s">
        <v>268</v>
      </c>
      <c r="F110" s="670">
        <v>104.28</v>
      </c>
      <c r="I110" s="528"/>
      <c r="J110" s="531"/>
      <c r="K110" s="529"/>
      <c r="L110" s="527"/>
    </row>
    <row r="111" spans="1:12">
      <c r="B111" s="425" t="s">
        <v>138</v>
      </c>
      <c r="C111" s="425" t="s">
        <v>56</v>
      </c>
      <c r="D111" s="425" t="s">
        <v>100</v>
      </c>
      <c r="E111" s="425" t="s">
        <v>268</v>
      </c>
      <c r="F111" s="670">
        <v>124.8</v>
      </c>
      <c r="I111" s="528"/>
      <c r="J111" s="531"/>
      <c r="K111" s="529"/>
      <c r="L111" s="527"/>
    </row>
    <row r="112" spans="1:12">
      <c r="B112" s="425"/>
      <c r="C112" s="425"/>
      <c r="D112" s="425"/>
      <c r="E112" s="425"/>
      <c r="F112" s="470" t="s">
        <v>944</v>
      </c>
      <c r="I112" s="528"/>
      <c r="J112" s="531"/>
      <c r="K112" s="529"/>
    </row>
    <row r="113" spans="1:12">
      <c r="B113" s="472" t="s">
        <v>741</v>
      </c>
      <c r="C113" s="472" t="s">
        <v>0</v>
      </c>
      <c r="D113" s="472" t="s">
        <v>24</v>
      </c>
      <c r="E113" s="472" t="s">
        <v>81</v>
      </c>
      <c r="F113" s="470" t="s">
        <v>16</v>
      </c>
      <c r="I113" s="470"/>
      <c r="J113" s="470"/>
      <c r="K113" s="529"/>
    </row>
    <row r="114" spans="1:12">
      <c r="B114" s="425" t="s">
        <v>139</v>
      </c>
      <c r="C114" s="425" t="s">
        <v>78</v>
      </c>
      <c r="D114" s="425" t="s">
        <v>105</v>
      </c>
      <c r="E114" s="425" t="s">
        <v>82</v>
      </c>
      <c r="F114" s="670">
        <v>67.44</v>
      </c>
      <c r="I114" s="528"/>
      <c r="J114" s="531"/>
      <c r="K114" s="529"/>
      <c r="L114" s="527"/>
    </row>
    <row r="115" spans="1:12">
      <c r="B115" s="425" t="s">
        <v>140</v>
      </c>
      <c r="C115" s="425" t="s">
        <v>79</v>
      </c>
      <c r="D115" s="425" t="s">
        <v>106</v>
      </c>
      <c r="E115" s="425" t="s">
        <v>82</v>
      </c>
      <c r="F115" s="670">
        <v>70.08</v>
      </c>
      <c r="I115" s="528"/>
      <c r="J115" s="531"/>
      <c r="K115" s="529"/>
      <c r="L115" s="527"/>
    </row>
    <row r="116" spans="1:12">
      <c r="B116" s="425" t="s">
        <v>141</v>
      </c>
      <c r="C116" s="425" t="s">
        <v>75</v>
      </c>
      <c r="D116" s="425" t="s">
        <v>103</v>
      </c>
      <c r="E116" s="425" t="s">
        <v>82</v>
      </c>
      <c r="F116" s="670">
        <v>73.319999999999993</v>
      </c>
      <c r="I116" s="528"/>
      <c r="J116" s="531"/>
      <c r="K116" s="529"/>
      <c r="L116" s="527"/>
    </row>
    <row r="117" spans="1:12">
      <c r="B117" s="425" t="s">
        <v>142</v>
      </c>
      <c r="C117" s="425" t="s">
        <v>76</v>
      </c>
      <c r="D117" s="425" t="s">
        <v>104</v>
      </c>
      <c r="E117" s="425" t="s">
        <v>82</v>
      </c>
      <c r="F117" s="670">
        <v>77.040000000000006</v>
      </c>
      <c r="I117" s="528"/>
      <c r="J117" s="531"/>
      <c r="K117" s="529"/>
      <c r="L117" s="527"/>
    </row>
    <row r="118" spans="1:12">
      <c r="B118" s="425" t="s">
        <v>143</v>
      </c>
      <c r="C118" s="425" t="s">
        <v>64</v>
      </c>
      <c r="D118" s="425" t="s">
        <v>108</v>
      </c>
      <c r="E118" s="425" t="s">
        <v>82</v>
      </c>
      <c r="F118" s="670">
        <v>86.16</v>
      </c>
      <c r="I118" s="528"/>
      <c r="J118" s="531"/>
      <c r="K118" s="529"/>
      <c r="L118" s="527"/>
    </row>
    <row r="119" spans="1:12">
      <c r="B119" s="425" t="s">
        <v>144</v>
      </c>
      <c r="C119" s="425" t="s">
        <v>55</v>
      </c>
      <c r="D119" s="425" t="s">
        <v>109</v>
      </c>
      <c r="E119" s="425" t="s">
        <v>82</v>
      </c>
      <c r="F119" s="670">
        <v>96.48</v>
      </c>
      <c r="I119" s="528"/>
      <c r="J119" s="531"/>
      <c r="K119" s="529"/>
      <c r="L119" s="527"/>
    </row>
    <row r="120" spans="1:12">
      <c r="B120" s="425" t="s">
        <v>145</v>
      </c>
      <c r="C120" s="425" t="s">
        <v>56</v>
      </c>
      <c r="D120" s="425" t="s">
        <v>110</v>
      </c>
      <c r="E120" s="425" t="s">
        <v>82</v>
      </c>
      <c r="F120" s="670">
        <v>113.64</v>
      </c>
      <c r="I120" s="528"/>
      <c r="J120" s="531"/>
      <c r="K120" s="529"/>
      <c r="L120" s="527"/>
    </row>
    <row r="121" spans="1:12">
      <c r="B121" s="425" t="s">
        <v>146</v>
      </c>
      <c r="C121" s="425" t="s">
        <v>64</v>
      </c>
      <c r="D121" s="425" t="s">
        <v>108</v>
      </c>
      <c r="E121" s="425" t="s">
        <v>83</v>
      </c>
      <c r="F121" s="670">
        <v>91.32</v>
      </c>
      <c r="I121" s="528"/>
      <c r="J121" s="531"/>
      <c r="K121" s="529"/>
      <c r="L121" s="527"/>
    </row>
    <row r="122" spans="1:12">
      <c r="B122" s="425" t="s">
        <v>147</v>
      </c>
      <c r="C122" s="425" t="s">
        <v>55</v>
      </c>
      <c r="D122" s="425" t="s">
        <v>109</v>
      </c>
      <c r="E122" s="425" t="s">
        <v>83</v>
      </c>
      <c r="F122" s="670">
        <v>102.12</v>
      </c>
      <c r="I122" s="528"/>
      <c r="J122" s="531"/>
      <c r="K122" s="529"/>
      <c r="L122" s="527"/>
    </row>
    <row r="123" spans="1:12">
      <c r="B123" s="425" t="s">
        <v>148</v>
      </c>
      <c r="C123" s="425" t="s">
        <v>56</v>
      </c>
      <c r="D123" s="425" t="s">
        <v>110</v>
      </c>
      <c r="E123" s="425" t="s">
        <v>83</v>
      </c>
      <c r="F123" s="670">
        <v>120.48</v>
      </c>
      <c r="I123" s="528"/>
      <c r="J123" s="531"/>
      <c r="K123" s="529"/>
      <c r="L123" s="527"/>
    </row>
    <row r="124" spans="1:12">
      <c r="B124" s="425"/>
      <c r="C124" s="425"/>
      <c r="D124" s="425"/>
      <c r="E124" s="425"/>
      <c r="F124" s="470" t="s">
        <v>944</v>
      </c>
      <c r="I124" s="528"/>
      <c r="J124" s="531"/>
      <c r="K124" s="529"/>
    </row>
    <row r="125" spans="1:12">
      <c r="A125" t="s">
        <v>740</v>
      </c>
      <c r="B125" s="472" t="s">
        <v>741</v>
      </c>
      <c r="C125" s="472" t="s">
        <v>0</v>
      </c>
      <c r="D125" s="472" t="s">
        <v>24</v>
      </c>
      <c r="E125" s="472" t="s">
        <v>57</v>
      </c>
      <c r="F125" s="470" t="s">
        <v>16</v>
      </c>
      <c r="I125" s="470"/>
      <c r="J125" s="470"/>
      <c r="K125" s="529"/>
    </row>
    <row r="126" spans="1:12">
      <c r="A126" t="s">
        <v>750</v>
      </c>
      <c r="B126" s="425" t="s">
        <v>149</v>
      </c>
      <c r="C126" s="425" t="s">
        <v>54</v>
      </c>
      <c r="D126" s="425" t="s">
        <v>86</v>
      </c>
      <c r="E126" s="474" t="s">
        <v>12</v>
      </c>
      <c r="F126" s="670">
        <v>19.68</v>
      </c>
      <c r="I126" s="528"/>
      <c r="J126" s="531"/>
      <c r="K126" s="529"/>
      <c r="L126" s="527"/>
    </row>
    <row r="127" spans="1:12">
      <c r="B127" s="425" t="s">
        <v>150</v>
      </c>
      <c r="C127" s="425" t="s">
        <v>56</v>
      </c>
      <c r="D127" s="425" t="s">
        <v>88</v>
      </c>
      <c r="E127" s="474" t="s">
        <v>12</v>
      </c>
      <c r="F127" s="670">
        <v>24.24</v>
      </c>
      <c r="I127" s="528"/>
      <c r="J127" s="531"/>
      <c r="K127" s="529"/>
      <c r="L127" s="527"/>
    </row>
    <row r="128" spans="1:12">
      <c r="B128" s="425" t="s">
        <v>151</v>
      </c>
      <c r="C128" s="425" t="s">
        <v>60</v>
      </c>
      <c r="D128" s="425" t="s">
        <v>91</v>
      </c>
      <c r="E128" s="425" t="s">
        <v>267</v>
      </c>
      <c r="F128" s="670">
        <v>75</v>
      </c>
      <c r="I128" s="528"/>
      <c r="J128" s="531"/>
      <c r="K128" s="529"/>
      <c r="L128" s="527"/>
    </row>
    <row r="129" spans="1:12">
      <c r="B129" s="425" t="s">
        <v>152</v>
      </c>
      <c r="C129" s="425" t="s">
        <v>61</v>
      </c>
      <c r="D129" s="425" t="s">
        <v>92</v>
      </c>
      <c r="E129" s="425" t="s">
        <v>267</v>
      </c>
      <c r="F129" s="670">
        <v>77.88</v>
      </c>
      <c r="I129" s="528"/>
      <c r="J129" s="531"/>
      <c r="K129" s="529"/>
      <c r="L129" s="527"/>
    </row>
    <row r="130" spans="1:12">
      <c r="B130" s="425" t="s">
        <v>153</v>
      </c>
      <c r="C130" s="425" t="s">
        <v>62</v>
      </c>
      <c r="D130" s="425" t="s">
        <v>93</v>
      </c>
      <c r="E130" s="425" t="s">
        <v>267</v>
      </c>
      <c r="F130" s="670">
        <v>82.92</v>
      </c>
      <c r="I130" s="528"/>
      <c r="J130" s="531"/>
      <c r="K130" s="529"/>
      <c r="L130" s="527"/>
    </row>
    <row r="131" spans="1:12">
      <c r="B131" s="425" t="s">
        <v>154</v>
      </c>
      <c r="C131" s="425" t="s">
        <v>64</v>
      </c>
      <c r="D131" s="425" t="s">
        <v>95</v>
      </c>
      <c r="E131" s="425" t="s">
        <v>268</v>
      </c>
      <c r="F131" s="670">
        <v>92.16</v>
      </c>
      <c r="I131" s="528"/>
      <c r="J131" s="531"/>
      <c r="K131" s="529"/>
      <c r="L131" s="527"/>
    </row>
    <row r="132" spans="1:12">
      <c r="B132" s="425" t="s">
        <v>155</v>
      </c>
      <c r="C132" s="425" t="s">
        <v>55</v>
      </c>
      <c r="D132" s="425" t="s">
        <v>97</v>
      </c>
      <c r="E132" s="425" t="s">
        <v>268</v>
      </c>
      <c r="F132" s="670">
        <v>104.28</v>
      </c>
      <c r="I132" s="528"/>
      <c r="J132" s="531"/>
      <c r="K132" s="529"/>
      <c r="L132" s="527"/>
    </row>
    <row r="133" spans="1:12">
      <c r="B133" s="425" t="s">
        <v>156</v>
      </c>
      <c r="C133" s="425" t="s">
        <v>56</v>
      </c>
      <c r="D133" s="425" t="s">
        <v>100</v>
      </c>
      <c r="E133" s="425" t="s">
        <v>268</v>
      </c>
      <c r="F133" s="670">
        <v>124.8</v>
      </c>
      <c r="I133" s="528"/>
      <c r="J133" s="531"/>
      <c r="K133" s="529"/>
      <c r="L133" s="527"/>
    </row>
    <row r="134" spans="1:12">
      <c r="B134" s="425"/>
      <c r="C134" s="425"/>
      <c r="D134" s="425"/>
      <c r="E134" s="425"/>
      <c r="F134" s="470" t="s">
        <v>944</v>
      </c>
      <c r="I134" s="528"/>
      <c r="J134" s="531"/>
      <c r="K134" s="529"/>
    </row>
    <row r="135" spans="1:12">
      <c r="B135" s="472" t="s">
        <v>741</v>
      </c>
      <c r="C135" s="472" t="s">
        <v>0</v>
      </c>
      <c r="D135" s="472" t="s">
        <v>24</v>
      </c>
      <c r="E135" s="472" t="s">
        <v>81</v>
      </c>
      <c r="F135" s="470" t="s">
        <v>16</v>
      </c>
      <c r="I135" s="470"/>
      <c r="J135" s="470"/>
      <c r="K135" s="529"/>
    </row>
    <row r="136" spans="1:12">
      <c r="B136" s="425" t="s">
        <v>157</v>
      </c>
      <c r="C136" s="425" t="s">
        <v>78</v>
      </c>
      <c r="D136" s="425" t="s">
        <v>105</v>
      </c>
      <c r="E136" s="425" t="s">
        <v>82</v>
      </c>
      <c r="F136" s="670">
        <v>67.44</v>
      </c>
      <c r="I136" s="528"/>
      <c r="J136" s="531"/>
      <c r="K136" s="529"/>
      <c r="L136" s="527"/>
    </row>
    <row r="137" spans="1:12">
      <c r="B137" s="425" t="s">
        <v>158</v>
      </c>
      <c r="C137" s="425" t="s">
        <v>79</v>
      </c>
      <c r="D137" s="425" t="s">
        <v>106</v>
      </c>
      <c r="E137" s="425" t="s">
        <v>82</v>
      </c>
      <c r="F137" s="670">
        <v>70.08</v>
      </c>
      <c r="I137" s="528"/>
      <c r="J137" s="531"/>
      <c r="K137" s="529"/>
      <c r="L137" s="527"/>
    </row>
    <row r="138" spans="1:12">
      <c r="B138" s="425" t="s">
        <v>159</v>
      </c>
      <c r="C138" s="425" t="s">
        <v>75</v>
      </c>
      <c r="D138" s="425" t="s">
        <v>103</v>
      </c>
      <c r="E138" s="425" t="s">
        <v>82</v>
      </c>
      <c r="F138" s="670">
        <v>73.319999999999993</v>
      </c>
      <c r="I138" s="528"/>
      <c r="J138" s="531"/>
      <c r="K138" s="529"/>
      <c r="L138" s="527"/>
    </row>
    <row r="139" spans="1:12">
      <c r="B139" s="425" t="s">
        <v>160</v>
      </c>
      <c r="C139" s="425" t="s">
        <v>76</v>
      </c>
      <c r="D139" s="425" t="s">
        <v>104</v>
      </c>
      <c r="E139" s="425" t="s">
        <v>82</v>
      </c>
      <c r="F139" s="670">
        <v>77.040000000000006</v>
      </c>
      <c r="I139" s="528"/>
      <c r="J139" s="531"/>
      <c r="K139" s="529"/>
      <c r="L139" s="527"/>
    </row>
    <row r="140" spans="1:12">
      <c r="B140" s="425" t="s">
        <v>161</v>
      </c>
      <c r="C140" s="425" t="s">
        <v>64</v>
      </c>
      <c r="D140" s="425" t="s">
        <v>108</v>
      </c>
      <c r="E140" s="425" t="s">
        <v>82</v>
      </c>
      <c r="F140" s="670">
        <v>86.16</v>
      </c>
      <c r="I140" s="528"/>
      <c r="J140" s="531"/>
      <c r="K140" s="529"/>
      <c r="L140" s="527"/>
    </row>
    <row r="141" spans="1:12">
      <c r="B141" s="425" t="s">
        <v>162</v>
      </c>
      <c r="C141" s="425" t="s">
        <v>55</v>
      </c>
      <c r="D141" s="425" t="s">
        <v>109</v>
      </c>
      <c r="E141" s="425" t="s">
        <v>82</v>
      </c>
      <c r="F141" s="670">
        <v>96.48</v>
      </c>
      <c r="I141" s="528"/>
      <c r="J141" s="531"/>
      <c r="K141" s="529"/>
      <c r="L141" s="527"/>
    </row>
    <row r="142" spans="1:12">
      <c r="B142" s="425" t="s">
        <v>163</v>
      </c>
      <c r="C142" s="425" t="s">
        <v>56</v>
      </c>
      <c r="D142" s="425" t="s">
        <v>110</v>
      </c>
      <c r="E142" s="425" t="s">
        <v>82</v>
      </c>
      <c r="F142" s="670">
        <v>113.64</v>
      </c>
      <c r="I142" s="528"/>
      <c r="J142" s="531"/>
      <c r="K142" s="529"/>
      <c r="L142" s="527"/>
    </row>
    <row r="143" spans="1:12">
      <c r="B143" s="425"/>
      <c r="C143" s="425"/>
      <c r="D143" s="425"/>
      <c r="E143" s="425"/>
      <c r="F143" s="470" t="s">
        <v>944</v>
      </c>
      <c r="I143" s="528"/>
      <c r="J143" s="531"/>
      <c r="K143" s="529"/>
    </row>
    <row r="144" spans="1:12">
      <c r="A144" t="s">
        <v>740</v>
      </c>
      <c r="B144" s="472" t="s">
        <v>741</v>
      </c>
      <c r="C144" s="472" t="s">
        <v>0</v>
      </c>
      <c r="D144" s="472" t="s">
        <v>24</v>
      </c>
      <c r="E144" s="472" t="s">
        <v>57</v>
      </c>
      <c r="F144" s="470" t="s">
        <v>16</v>
      </c>
      <c r="I144" s="470"/>
      <c r="J144" s="470"/>
      <c r="K144" s="529"/>
    </row>
    <row r="145" spans="1:12">
      <c r="A145" t="s">
        <v>751</v>
      </c>
      <c r="B145" s="425" t="s">
        <v>164</v>
      </c>
      <c r="C145" s="425" t="s">
        <v>54</v>
      </c>
      <c r="D145" s="425" t="s">
        <v>86</v>
      </c>
      <c r="E145" s="474" t="s">
        <v>12</v>
      </c>
      <c r="F145" s="670">
        <v>19.68</v>
      </c>
      <c r="I145" s="528"/>
      <c r="J145" s="531"/>
      <c r="K145" s="529"/>
      <c r="L145" s="527"/>
    </row>
    <row r="146" spans="1:12">
      <c r="B146" s="425" t="s">
        <v>165</v>
      </c>
      <c r="C146" s="425" t="s">
        <v>56</v>
      </c>
      <c r="D146" s="425" t="s">
        <v>88</v>
      </c>
      <c r="E146" s="474" t="s">
        <v>12</v>
      </c>
      <c r="F146" s="670">
        <v>24.24</v>
      </c>
      <c r="I146" s="528"/>
      <c r="J146" s="531"/>
      <c r="K146" s="529"/>
      <c r="L146" s="527"/>
    </row>
    <row r="147" spans="1:12">
      <c r="B147" s="425" t="s">
        <v>166</v>
      </c>
      <c r="C147" s="425" t="s">
        <v>60</v>
      </c>
      <c r="D147" s="425" t="s">
        <v>91</v>
      </c>
      <c r="E147" s="425" t="s">
        <v>267</v>
      </c>
      <c r="F147" s="670">
        <v>75</v>
      </c>
      <c r="I147" s="528"/>
      <c r="J147" s="531"/>
      <c r="K147" s="529"/>
      <c r="L147" s="527"/>
    </row>
    <row r="148" spans="1:12">
      <c r="B148" s="425" t="s">
        <v>167</v>
      </c>
      <c r="C148" s="425" t="s">
        <v>61</v>
      </c>
      <c r="D148" s="425" t="s">
        <v>92</v>
      </c>
      <c r="E148" s="425" t="s">
        <v>267</v>
      </c>
      <c r="F148" s="670">
        <v>77.88</v>
      </c>
      <c r="I148" s="528"/>
      <c r="J148" s="531"/>
      <c r="K148" s="529"/>
      <c r="L148" s="527"/>
    </row>
    <row r="149" spans="1:12">
      <c r="B149" s="425" t="s">
        <v>168</v>
      </c>
      <c r="C149" s="425" t="s">
        <v>62</v>
      </c>
      <c r="D149" s="425" t="s">
        <v>93</v>
      </c>
      <c r="E149" s="425" t="s">
        <v>267</v>
      </c>
      <c r="F149" s="670">
        <v>82.92</v>
      </c>
      <c r="I149" s="528"/>
      <c r="J149" s="531"/>
      <c r="K149" s="529"/>
      <c r="L149" s="527"/>
    </row>
    <row r="150" spans="1:12">
      <c r="B150" s="425" t="s">
        <v>169</v>
      </c>
      <c r="C150" s="425" t="s">
        <v>64</v>
      </c>
      <c r="D150" s="425" t="s">
        <v>95</v>
      </c>
      <c r="E150" s="425" t="s">
        <v>268</v>
      </c>
      <c r="F150" s="670">
        <v>92.16</v>
      </c>
      <c r="I150" s="528"/>
      <c r="J150" s="531"/>
      <c r="K150" s="529"/>
      <c r="L150" s="527"/>
    </row>
    <row r="151" spans="1:12">
      <c r="B151" s="425" t="s">
        <v>170</v>
      </c>
      <c r="C151" s="425" t="s">
        <v>55</v>
      </c>
      <c r="D151" s="425" t="s">
        <v>97</v>
      </c>
      <c r="E151" s="425" t="s">
        <v>268</v>
      </c>
      <c r="F151" s="670">
        <v>104.28</v>
      </c>
      <c r="I151" s="528"/>
      <c r="J151" s="531"/>
      <c r="K151" s="529"/>
      <c r="L151" s="527"/>
    </row>
    <row r="152" spans="1:12">
      <c r="B152" s="425" t="s">
        <v>171</v>
      </c>
      <c r="C152" s="425" t="s">
        <v>56</v>
      </c>
      <c r="D152" s="425" t="s">
        <v>100</v>
      </c>
      <c r="E152" s="425" t="s">
        <v>268</v>
      </c>
      <c r="F152" s="670">
        <v>124.8</v>
      </c>
      <c r="I152" s="528"/>
      <c r="J152" s="531"/>
      <c r="K152" s="529"/>
      <c r="L152" s="527"/>
    </row>
    <row r="153" spans="1:12">
      <c r="B153" s="425"/>
      <c r="C153" s="425"/>
      <c r="D153" s="425"/>
      <c r="E153" s="425"/>
      <c r="F153" s="470" t="s">
        <v>944</v>
      </c>
      <c r="I153" s="528"/>
      <c r="J153" s="531"/>
      <c r="K153" s="529"/>
    </row>
    <row r="154" spans="1:12">
      <c r="B154" s="472" t="s">
        <v>741</v>
      </c>
      <c r="C154" s="472" t="s">
        <v>0</v>
      </c>
      <c r="D154" s="472" t="s">
        <v>24</v>
      </c>
      <c r="E154" s="472" t="s">
        <v>81</v>
      </c>
      <c r="F154" s="470" t="s">
        <v>16</v>
      </c>
      <c r="I154" s="470"/>
      <c r="J154" s="470"/>
      <c r="K154" s="529"/>
    </row>
    <row r="155" spans="1:12">
      <c r="B155" s="425" t="s">
        <v>172</v>
      </c>
      <c r="C155" s="425" t="s">
        <v>78</v>
      </c>
      <c r="D155" s="425" t="s">
        <v>105</v>
      </c>
      <c r="E155" s="425" t="s">
        <v>82</v>
      </c>
      <c r="F155" s="670">
        <v>67.44</v>
      </c>
      <c r="I155" s="528"/>
      <c r="J155" s="531"/>
      <c r="K155" s="529"/>
      <c r="L155" s="527"/>
    </row>
    <row r="156" spans="1:12">
      <c r="B156" s="425" t="s">
        <v>173</v>
      </c>
      <c r="C156" s="425" t="s">
        <v>79</v>
      </c>
      <c r="D156" s="425" t="s">
        <v>106</v>
      </c>
      <c r="E156" s="425" t="s">
        <v>82</v>
      </c>
      <c r="F156" s="670">
        <v>70.08</v>
      </c>
      <c r="I156" s="528"/>
      <c r="J156" s="531"/>
      <c r="K156" s="529"/>
      <c r="L156" s="527"/>
    </row>
    <row r="157" spans="1:12">
      <c r="B157" s="425" t="s">
        <v>174</v>
      </c>
      <c r="C157" s="425" t="s">
        <v>75</v>
      </c>
      <c r="D157" s="425" t="s">
        <v>103</v>
      </c>
      <c r="E157" s="425" t="s">
        <v>82</v>
      </c>
      <c r="F157" s="670">
        <v>73.319999999999993</v>
      </c>
      <c r="I157" s="528"/>
      <c r="J157" s="531"/>
      <c r="K157" s="529"/>
      <c r="L157" s="527"/>
    </row>
    <row r="158" spans="1:12">
      <c r="B158" s="425" t="s">
        <v>175</v>
      </c>
      <c r="C158" s="425" t="s">
        <v>76</v>
      </c>
      <c r="D158" s="425" t="s">
        <v>104</v>
      </c>
      <c r="E158" s="425" t="s">
        <v>82</v>
      </c>
      <c r="F158" s="670">
        <v>77.040000000000006</v>
      </c>
      <c r="I158" s="528"/>
      <c r="J158" s="531"/>
      <c r="K158" s="529"/>
      <c r="L158" s="527"/>
    </row>
    <row r="159" spans="1:12">
      <c r="B159" s="425" t="s">
        <v>176</v>
      </c>
      <c r="C159" s="425" t="s">
        <v>64</v>
      </c>
      <c r="D159" s="425" t="s">
        <v>108</v>
      </c>
      <c r="E159" s="425" t="s">
        <v>82</v>
      </c>
      <c r="F159" s="670">
        <v>86.16</v>
      </c>
      <c r="I159" s="528"/>
      <c r="J159" s="531"/>
      <c r="K159" s="529"/>
      <c r="L159" s="527"/>
    </row>
    <row r="160" spans="1:12">
      <c r="B160" s="425" t="s">
        <v>177</v>
      </c>
      <c r="C160" s="425" t="s">
        <v>55</v>
      </c>
      <c r="D160" s="425" t="s">
        <v>109</v>
      </c>
      <c r="E160" s="425" t="s">
        <v>82</v>
      </c>
      <c r="F160" s="670">
        <v>96.48</v>
      </c>
      <c r="I160" s="528"/>
      <c r="J160" s="531"/>
      <c r="K160" s="529"/>
      <c r="L160" s="527"/>
    </row>
    <row r="161" spans="1:12">
      <c r="B161" s="425" t="s">
        <v>178</v>
      </c>
      <c r="C161" s="425" t="s">
        <v>56</v>
      </c>
      <c r="D161" s="425" t="s">
        <v>110</v>
      </c>
      <c r="E161" s="425" t="s">
        <v>82</v>
      </c>
      <c r="F161" s="670">
        <v>113.64</v>
      </c>
      <c r="I161" s="528"/>
      <c r="J161" s="531"/>
      <c r="K161" s="529"/>
      <c r="L161" s="527"/>
    </row>
    <row r="162" spans="1:12">
      <c r="B162" s="425" t="s">
        <v>179</v>
      </c>
      <c r="C162" s="425" t="s">
        <v>64</v>
      </c>
      <c r="D162" s="425" t="s">
        <v>108</v>
      </c>
      <c r="E162" s="425" t="s">
        <v>83</v>
      </c>
      <c r="F162" s="670">
        <v>91.32</v>
      </c>
      <c r="I162" s="528"/>
      <c r="J162" s="531"/>
      <c r="K162" s="529"/>
      <c r="L162" s="527"/>
    </row>
    <row r="163" spans="1:12">
      <c r="B163" s="425" t="s">
        <v>180</v>
      </c>
      <c r="C163" s="425" t="s">
        <v>55</v>
      </c>
      <c r="D163" s="425" t="s">
        <v>109</v>
      </c>
      <c r="E163" s="425" t="s">
        <v>83</v>
      </c>
      <c r="F163" s="670">
        <v>102.12</v>
      </c>
      <c r="I163" s="528"/>
      <c r="J163" s="531"/>
      <c r="K163" s="529"/>
      <c r="L163" s="527"/>
    </row>
    <row r="164" spans="1:12">
      <c r="B164" s="425" t="s">
        <v>181</v>
      </c>
      <c r="C164" s="425" t="s">
        <v>56</v>
      </c>
      <c r="D164" s="425" t="s">
        <v>110</v>
      </c>
      <c r="E164" s="425" t="s">
        <v>83</v>
      </c>
      <c r="F164" s="670">
        <v>120.48</v>
      </c>
      <c r="I164" s="528"/>
      <c r="J164" s="531"/>
      <c r="K164" s="529"/>
      <c r="L164" s="527"/>
    </row>
    <row r="165" spans="1:12">
      <c r="B165" s="306"/>
      <c r="C165" s="306"/>
      <c r="D165" s="306"/>
      <c r="E165" s="306"/>
      <c r="F165" s="477" t="s">
        <v>944</v>
      </c>
      <c r="I165" s="50"/>
      <c r="J165" s="531"/>
      <c r="K165" s="529"/>
    </row>
    <row r="166" spans="1:12">
      <c r="A166" t="s">
        <v>740</v>
      </c>
      <c r="B166" s="472" t="s">
        <v>741</v>
      </c>
      <c r="C166" s="472" t="s">
        <v>0</v>
      </c>
      <c r="D166" s="472" t="s">
        <v>24</v>
      </c>
      <c r="E166" s="472" t="s">
        <v>57</v>
      </c>
      <c r="F166" s="470" t="s">
        <v>16</v>
      </c>
      <c r="I166" s="470"/>
      <c r="J166" s="470"/>
      <c r="K166" s="529"/>
    </row>
    <row r="167" spans="1:12">
      <c r="A167" t="s">
        <v>752</v>
      </c>
      <c r="B167" s="425" t="s">
        <v>193</v>
      </c>
      <c r="C167" s="425" t="s">
        <v>54</v>
      </c>
      <c r="D167" s="425" t="s">
        <v>85</v>
      </c>
      <c r="E167" s="474" t="s">
        <v>58</v>
      </c>
      <c r="F167" s="670">
        <v>16.079999999999998</v>
      </c>
      <c r="I167" s="528"/>
      <c r="J167" s="531"/>
      <c r="K167" s="529"/>
      <c r="L167" s="527"/>
    </row>
    <row r="168" spans="1:12">
      <c r="B168" s="425" t="s">
        <v>194</v>
      </c>
      <c r="C168" s="425" t="s">
        <v>54</v>
      </c>
      <c r="D168" s="425" t="s">
        <v>86</v>
      </c>
      <c r="E168" s="474" t="s">
        <v>12</v>
      </c>
      <c r="F168" s="670">
        <v>16.920000000000002</v>
      </c>
      <c r="I168" s="528"/>
      <c r="J168" s="531"/>
      <c r="K168" s="529"/>
      <c r="L168" s="527"/>
    </row>
    <row r="169" spans="1:12">
      <c r="B169" s="425" t="s">
        <v>195</v>
      </c>
      <c r="C169" s="425" t="s">
        <v>55</v>
      </c>
      <c r="D169" s="425" t="s">
        <v>87</v>
      </c>
      <c r="E169" s="474" t="s">
        <v>12</v>
      </c>
      <c r="F169" s="670">
        <v>19.68</v>
      </c>
      <c r="I169" s="528"/>
      <c r="J169" s="531"/>
      <c r="K169" s="529"/>
      <c r="L169" s="527"/>
    </row>
    <row r="170" spans="1:12">
      <c r="B170" s="425" t="s">
        <v>196</v>
      </c>
      <c r="C170" s="425" t="s">
        <v>56</v>
      </c>
      <c r="D170" s="425" t="s">
        <v>88</v>
      </c>
      <c r="E170" s="474" t="s">
        <v>12</v>
      </c>
      <c r="F170" s="670">
        <v>23.04</v>
      </c>
      <c r="I170" s="528"/>
      <c r="J170" s="531"/>
      <c r="K170" s="529"/>
      <c r="L170" s="527"/>
    </row>
    <row r="171" spans="1:12">
      <c r="B171" s="425" t="s">
        <v>198</v>
      </c>
      <c r="C171" s="425" t="s">
        <v>60</v>
      </c>
      <c r="D171" s="425" t="s">
        <v>91</v>
      </c>
      <c r="E171" s="425" t="s">
        <v>267</v>
      </c>
      <c r="F171" s="670">
        <v>73.92</v>
      </c>
      <c r="I171" s="528"/>
      <c r="J171" s="531"/>
      <c r="K171" s="529"/>
      <c r="L171" s="527"/>
    </row>
    <row r="172" spans="1:12">
      <c r="B172" s="425" t="s">
        <v>199</v>
      </c>
      <c r="C172" s="425" t="s">
        <v>61</v>
      </c>
      <c r="D172" s="425" t="s">
        <v>92</v>
      </c>
      <c r="E172" s="425" t="s">
        <v>267</v>
      </c>
      <c r="F172" s="670">
        <v>76.92</v>
      </c>
      <c r="I172" s="528"/>
      <c r="J172" s="531"/>
      <c r="K172" s="529"/>
      <c r="L172" s="527"/>
    </row>
    <row r="173" spans="1:12">
      <c r="B173" s="425" t="s">
        <v>536</v>
      </c>
      <c r="C173" s="425" t="s">
        <v>753</v>
      </c>
      <c r="D173" s="425" t="s">
        <v>92</v>
      </c>
      <c r="E173" s="425" t="s">
        <v>267</v>
      </c>
      <c r="F173" s="670">
        <v>76.92</v>
      </c>
      <c r="I173" s="528"/>
      <c r="J173" s="531"/>
      <c r="K173" s="529"/>
      <c r="L173" s="527"/>
    </row>
    <row r="174" spans="1:12">
      <c r="B174" s="425" t="s">
        <v>200</v>
      </c>
      <c r="C174" s="425" t="s">
        <v>62</v>
      </c>
      <c r="D174" s="425" t="s">
        <v>93</v>
      </c>
      <c r="E174" s="425" t="s">
        <v>267</v>
      </c>
      <c r="F174" s="670">
        <v>82.08</v>
      </c>
      <c r="I174" s="528"/>
      <c r="J174" s="531"/>
      <c r="K174" s="529"/>
      <c r="L174" s="527"/>
    </row>
    <row r="175" spans="1:12">
      <c r="B175" s="425" t="s">
        <v>201</v>
      </c>
      <c r="C175" s="425" t="s">
        <v>63</v>
      </c>
      <c r="D175" s="425" t="s">
        <v>94</v>
      </c>
      <c r="E175" s="425" t="s">
        <v>268</v>
      </c>
      <c r="F175" s="670">
        <v>84.48</v>
      </c>
      <c r="I175" s="528"/>
      <c r="J175" s="531"/>
      <c r="K175" s="529"/>
      <c r="L175" s="527"/>
    </row>
    <row r="176" spans="1:12">
      <c r="B176" s="425" t="s">
        <v>202</v>
      </c>
      <c r="C176" s="425" t="s">
        <v>64</v>
      </c>
      <c r="D176" s="425" t="s">
        <v>95</v>
      </c>
      <c r="E176" s="425" t="s">
        <v>268</v>
      </c>
      <c r="F176" s="670">
        <v>87.6</v>
      </c>
      <c r="I176" s="528"/>
      <c r="J176" s="531"/>
      <c r="K176" s="529"/>
      <c r="L176" s="527"/>
    </row>
    <row r="177" spans="2:12">
      <c r="B177" s="425" t="s">
        <v>537</v>
      </c>
      <c r="C177" s="425" t="s">
        <v>754</v>
      </c>
      <c r="D177" s="425" t="s">
        <v>95</v>
      </c>
      <c r="E177" s="425" t="s">
        <v>268</v>
      </c>
      <c r="F177" s="670">
        <v>87.6</v>
      </c>
      <c r="I177" s="528"/>
      <c r="J177" s="531"/>
      <c r="K177" s="529"/>
      <c r="L177" s="527"/>
    </row>
    <row r="178" spans="2:12">
      <c r="B178" s="425" t="s">
        <v>203</v>
      </c>
      <c r="C178" s="425" t="s">
        <v>65</v>
      </c>
      <c r="D178" s="425" t="s">
        <v>96</v>
      </c>
      <c r="E178" s="425" t="s">
        <v>268</v>
      </c>
      <c r="F178" s="670">
        <v>93.24</v>
      </c>
      <c r="I178" s="528"/>
      <c r="J178" s="531"/>
      <c r="K178" s="529"/>
      <c r="L178" s="527"/>
    </row>
    <row r="179" spans="2:12">
      <c r="B179" s="425" t="s">
        <v>204</v>
      </c>
      <c r="C179" s="425" t="s">
        <v>66</v>
      </c>
      <c r="D179" s="425" t="s">
        <v>596</v>
      </c>
      <c r="E179" s="425" t="s">
        <v>268</v>
      </c>
      <c r="F179" s="670">
        <v>97.32</v>
      </c>
      <c r="I179" s="528"/>
      <c r="J179" s="531"/>
      <c r="K179" s="529"/>
      <c r="L179" s="527"/>
    </row>
    <row r="180" spans="2:12">
      <c r="B180" s="425" t="s">
        <v>205</v>
      </c>
      <c r="C180" s="425" t="s">
        <v>55</v>
      </c>
      <c r="D180" s="425" t="s">
        <v>97</v>
      </c>
      <c r="E180" s="425" t="s">
        <v>268</v>
      </c>
      <c r="F180" s="670">
        <v>96.72</v>
      </c>
      <c r="I180" s="528"/>
      <c r="J180" s="531"/>
      <c r="K180" s="529"/>
      <c r="L180" s="527"/>
    </row>
    <row r="181" spans="2:12">
      <c r="B181" s="425" t="s">
        <v>538</v>
      </c>
      <c r="C181" s="425" t="s">
        <v>755</v>
      </c>
      <c r="D181" s="425" t="s">
        <v>97</v>
      </c>
      <c r="E181" s="425" t="s">
        <v>268</v>
      </c>
      <c r="F181" s="670">
        <v>96.72</v>
      </c>
      <c r="I181" s="528"/>
      <c r="J181" s="531"/>
      <c r="K181" s="529"/>
      <c r="L181" s="527"/>
    </row>
    <row r="182" spans="2:12">
      <c r="B182" s="425" t="s">
        <v>206</v>
      </c>
      <c r="C182" s="425" t="s">
        <v>67</v>
      </c>
      <c r="D182" s="425" t="s">
        <v>98</v>
      </c>
      <c r="E182" s="425" t="s">
        <v>268</v>
      </c>
      <c r="F182" s="670">
        <v>101.04</v>
      </c>
      <c r="I182" s="528"/>
      <c r="J182" s="531"/>
      <c r="K182" s="529"/>
      <c r="L182" s="527"/>
    </row>
    <row r="183" spans="2:12">
      <c r="B183" s="425" t="s">
        <v>207</v>
      </c>
      <c r="C183" s="425" t="s">
        <v>68</v>
      </c>
      <c r="D183" s="425" t="s">
        <v>99</v>
      </c>
      <c r="E183" s="425" t="s">
        <v>268</v>
      </c>
      <c r="F183" s="670">
        <v>105.48</v>
      </c>
      <c r="I183" s="528"/>
      <c r="J183" s="531"/>
      <c r="K183" s="529"/>
      <c r="L183" s="527"/>
    </row>
    <row r="184" spans="2:12">
      <c r="B184" s="425" t="s">
        <v>208</v>
      </c>
      <c r="C184" s="425" t="s">
        <v>540</v>
      </c>
      <c r="D184" s="425" t="s">
        <v>100</v>
      </c>
      <c r="E184" s="425" t="s">
        <v>268</v>
      </c>
      <c r="F184" s="670">
        <v>113.28</v>
      </c>
      <c r="I184" s="528"/>
      <c r="J184" s="531"/>
      <c r="K184" s="529"/>
      <c r="L184" s="527"/>
    </row>
    <row r="185" spans="2:12">
      <c r="B185" s="425" t="s">
        <v>539</v>
      </c>
      <c r="C185" s="425" t="s">
        <v>756</v>
      </c>
      <c r="D185" s="425" t="s">
        <v>100</v>
      </c>
      <c r="E185" s="425" t="s">
        <v>268</v>
      </c>
      <c r="F185" s="670">
        <v>113.28</v>
      </c>
      <c r="I185" s="528"/>
      <c r="J185" s="531"/>
      <c r="K185" s="529"/>
      <c r="L185" s="527"/>
    </row>
    <row r="186" spans="2:12">
      <c r="B186" s="425" t="s">
        <v>209</v>
      </c>
      <c r="C186" s="425" t="s">
        <v>69</v>
      </c>
      <c r="D186" s="425" t="s">
        <v>101</v>
      </c>
      <c r="E186" s="425" t="s">
        <v>268</v>
      </c>
      <c r="F186" s="670">
        <v>119.4</v>
      </c>
      <c r="I186" s="528"/>
      <c r="J186" s="531"/>
      <c r="K186" s="529"/>
      <c r="L186" s="527"/>
    </row>
    <row r="187" spans="2:12">
      <c r="B187" s="425" t="s">
        <v>210</v>
      </c>
      <c r="C187" s="425" t="s">
        <v>70</v>
      </c>
      <c r="D187" s="425" t="s">
        <v>102</v>
      </c>
      <c r="E187" s="425" t="s">
        <v>268</v>
      </c>
      <c r="F187" s="670">
        <v>124.56</v>
      </c>
      <c r="I187" s="528"/>
      <c r="J187" s="531"/>
      <c r="K187" s="529"/>
      <c r="L187" s="527"/>
    </row>
    <row r="188" spans="2:12">
      <c r="B188" s="425" t="s">
        <v>211</v>
      </c>
      <c r="C188" s="425" t="s">
        <v>702</v>
      </c>
      <c r="D188" s="425" t="s">
        <v>269</v>
      </c>
      <c r="E188" s="425" t="s">
        <v>268</v>
      </c>
      <c r="F188" s="670">
        <v>142.08000000000001</v>
      </c>
      <c r="I188" s="528"/>
      <c r="J188" s="531"/>
      <c r="K188" s="529"/>
      <c r="L188" s="527"/>
    </row>
    <row r="189" spans="2:12">
      <c r="B189" s="306"/>
      <c r="C189" s="306"/>
      <c r="D189" s="306"/>
      <c r="E189" s="306"/>
      <c r="F189" s="477" t="s">
        <v>944</v>
      </c>
      <c r="I189" s="50"/>
      <c r="J189" s="531"/>
      <c r="K189" s="529"/>
    </row>
    <row r="190" spans="2:12">
      <c r="B190" s="472" t="s">
        <v>741</v>
      </c>
      <c r="C190" s="472" t="s">
        <v>0</v>
      </c>
      <c r="D190" s="472" t="s">
        <v>24</v>
      </c>
      <c r="E190" s="472" t="s">
        <v>81</v>
      </c>
      <c r="F190" s="470" t="s">
        <v>16</v>
      </c>
      <c r="I190" s="470"/>
      <c r="J190" s="470"/>
      <c r="K190" s="529"/>
    </row>
    <row r="191" spans="2:12">
      <c r="B191" s="425" t="s">
        <v>213</v>
      </c>
      <c r="C191" s="425" t="s">
        <v>76</v>
      </c>
      <c r="D191" s="425" t="s">
        <v>104</v>
      </c>
      <c r="E191" s="425" t="s">
        <v>82</v>
      </c>
      <c r="F191" s="670">
        <v>68.400000000000006</v>
      </c>
      <c r="I191" s="528"/>
      <c r="J191" s="531"/>
      <c r="K191" s="529"/>
      <c r="L191" s="527"/>
    </row>
    <row r="192" spans="2:12">
      <c r="B192" s="425" t="s">
        <v>214</v>
      </c>
      <c r="C192" s="425" t="s">
        <v>63</v>
      </c>
      <c r="D192" s="425" t="s">
        <v>107</v>
      </c>
      <c r="E192" s="425" t="s">
        <v>82</v>
      </c>
      <c r="F192" s="670">
        <v>75.239999999999995</v>
      </c>
      <c r="I192" s="528"/>
      <c r="J192" s="531"/>
      <c r="K192" s="529"/>
      <c r="L192" s="527"/>
    </row>
    <row r="193" spans="2:12">
      <c r="B193" s="425" t="s">
        <v>215</v>
      </c>
      <c r="C193" s="425" t="s">
        <v>64</v>
      </c>
      <c r="D193" s="425" t="s">
        <v>108</v>
      </c>
      <c r="E193" s="425" t="s">
        <v>82</v>
      </c>
      <c r="F193" s="670">
        <v>78.72</v>
      </c>
      <c r="I193" s="528"/>
      <c r="J193" s="531"/>
      <c r="K193" s="529"/>
      <c r="L193" s="527"/>
    </row>
    <row r="194" spans="2:12">
      <c r="B194" s="425" t="s">
        <v>216</v>
      </c>
      <c r="C194" s="425" t="s">
        <v>55</v>
      </c>
      <c r="D194" s="425" t="s">
        <v>109</v>
      </c>
      <c r="E194" s="425" t="s">
        <v>82</v>
      </c>
      <c r="F194" s="670">
        <v>87.24</v>
      </c>
      <c r="I194" s="528"/>
      <c r="J194" s="531"/>
      <c r="K194" s="529"/>
      <c r="L194" s="527"/>
    </row>
    <row r="195" spans="2:12">
      <c r="B195" s="425" t="s">
        <v>217</v>
      </c>
      <c r="C195" s="425" t="s">
        <v>56</v>
      </c>
      <c r="D195" s="425" t="s">
        <v>110</v>
      </c>
      <c r="E195" s="425" t="s">
        <v>82</v>
      </c>
      <c r="F195" s="670">
        <v>103.56</v>
      </c>
      <c r="I195" s="528"/>
      <c r="J195" s="531"/>
      <c r="K195" s="529"/>
      <c r="L195" s="527"/>
    </row>
    <row r="196" spans="2:12">
      <c r="B196" s="425" t="s">
        <v>219</v>
      </c>
      <c r="C196" s="425" t="s">
        <v>61</v>
      </c>
      <c r="D196" s="425" t="s">
        <v>104</v>
      </c>
      <c r="E196" s="425" t="s">
        <v>83</v>
      </c>
      <c r="F196" s="670">
        <v>73.92</v>
      </c>
      <c r="I196" s="528"/>
      <c r="J196" s="531"/>
      <c r="K196" s="529"/>
      <c r="L196" s="527"/>
    </row>
    <row r="197" spans="2:12">
      <c r="B197" s="425" t="s">
        <v>541</v>
      </c>
      <c r="C197" s="425" t="s">
        <v>753</v>
      </c>
      <c r="D197" s="425" t="s">
        <v>104</v>
      </c>
      <c r="E197" s="425" t="s">
        <v>83</v>
      </c>
      <c r="F197" s="670">
        <v>73.92</v>
      </c>
      <c r="I197" s="528"/>
      <c r="J197" s="531"/>
      <c r="K197" s="529"/>
      <c r="L197" s="527"/>
    </row>
    <row r="198" spans="2:12">
      <c r="B198" s="425" t="s">
        <v>220</v>
      </c>
      <c r="C198" s="425" t="s">
        <v>64</v>
      </c>
      <c r="D198" s="425" t="s">
        <v>108</v>
      </c>
      <c r="E198" s="425" t="s">
        <v>83</v>
      </c>
      <c r="F198" s="670">
        <v>85.44</v>
      </c>
      <c r="I198" s="528"/>
      <c r="J198" s="531"/>
      <c r="K198" s="529"/>
      <c r="L198" s="527"/>
    </row>
    <row r="199" spans="2:12">
      <c r="B199" s="425" t="s">
        <v>543</v>
      </c>
      <c r="C199" s="425" t="s">
        <v>754</v>
      </c>
      <c r="D199" s="425" t="s">
        <v>108</v>
      </c>
      <c r="E199" s="425" t="s">
        <v>83</v>
      </c>
      <c r="F199" s="670">
        <v>85.44</v>
      </c>
      <c r="I199" s="528"/>
      <c r="J199" s="531"/>
      <c r="K199" s="529"/>
      <c r="L199" s="527"/>
    </row>
    <row r="200" spans="2:12">
      <c r="B200" s="425" t="s">
        <v>221</v>
      </c>
      <c r="C200" s="425" t="s">
        <v>55</v>
      </c>
      <c r="D200" s="425" t="s">
        <v>109</v>
      </c>
      <c r="E200" s="425" t="s">
        <v>83</v>
      </c>
      <c r="F200" s="670">
        <v>91.32</v>
      </c>
      <c r="I200" s="528"/>
      <c r="J200" s="531"/>
      <c r="K200" s="529"/>
      <c r="L200" s="527"/>
    </row>
    <row r="201" spans="2:12">
      <c r="B201" s="425" t="s">
        <v>542</v>
      </c>
      <c r="C201" s="425" t="s">
        <v>755</v>
      </c>
      <c r="D201" s="425" t="s">
        <v>109</v>
      </c>
      <c r="E201" s="425" t="s">
        <v>83</v>
      </c>
      <c r="F201" s="670">
        <v>91.32</v>
      </c>
      <c r="I201" s="528"/>
      <c r="J201" s="531"/>
      <c r="K201" s="529"/>
      <c r="L201" s="527"/>
    </row>
    <row r="202" spans="2:12">
      <c r="B202" s="425" t="s">
        <v>222</v>
      </c>
      <c r="C202" s="425" t="s">
        <v>56</v>
      </c>
      <c r="D202" s="425" t="s">
        <v>110</v>
      </c>
      <c r="E202" s="425" t="s">
        <v>83</v>
      </c>
      <c r="F202" s="670">
        <v>107.88</v>
      </c>
      <c r="I202" s="528"/>
      <c r="J202" s="531"/>
      <c r="K202" s="529"/>
      <c r="L202" s="527"/>
    </row>
    <row r="203" spans="2:12">
      <c r="B203" s="425" t="s">
        <v>544</v>
      </c>
      <c r="C203" s="425" t="s">
        <v>756</v>
      </c>
      <c r="D203" s="425" t="s">
        <v>110</v>
      </c>
      <c r="E203" s="425" t="s">
        <v>83</v>
      </c>
      <c r="F203" s="670">
        <v>107.88</v>
      </c>
      <c r="I203" s="528"/>
      <c r="J203" s="531"/>
      <c r="K203" s="529"/>
      <c r="L203" s="527"/>
    </row>
    <row r="204" spans="2:12">
      <c r="B204" s="425" t="s">
        <v>223</v>
      </c>
      <c r="C204" s="425" t="s">
        <v>77</v>
      </c>
      <c r="D204" s="425" t="s">
        <v>111</v>
      </c>
      <c r="E204" s="425" t="s">
        <v>83</v>
      </c>
      <c r="F204" s="670">
        <v>107.88</v>
      </c>
      <c r="I204" s="528"/>
      <c r="J204" s="531"/>
      <c r="K204" s="529"/>
      <c r="L204" s="527"/>
    </row>
    <row r="205" spans="2:12">
      <c r="B205" s="425" t="s">
        <v>224</v>
      </c>
      <c r="C205" s="425" t="s">
        <v>64</v>
      </c>
      <c r="D205" s="425" t="s">
        <v>108</v>
      </c>
      <c r="E205" s="425" t="s">
        <v>84</v>
      </c>
      <c r="F205" s="670">
        <v>91.44</v>
      </c>
      <c r="I205" s="528"/>
      <c r="J205" s="531"/>
      <c r="K205" s="529"/>
      <c r="L205" s="527"/>
    </row>
    <row r="206" spans="2:12">
      <c r="B206" s="425" t="s">
        <v>730</v>
      </c>
      <c r="C206" s="425" t="s">
        <v>754</v>
      </c>
      <c r="D206" s="425" t="s">
        <v>108</v>
      </c>
      <c r="E206" s="425" t="s">
        <v>84</v>
      </c>
      <c r="F206" s="670">
        <v>91.44</v>
      </c>
      <c r="I206" s="528"/>
      <c r="J206" s="531"/>
      <c r="K206" s="529"/>
      <c r="L206" s="527"/>
    </row>
    <row r="207" spans="2:12">
      <c r="B207" s="425" t="s">
        <v>225</v>
      </c>
      <c r="C207" s="425" t="s">
        <v>55</v>
      </c>
      <c r="D207" s="425" t="s">
        <v>109</v>
      </c>
      <c r="E207" s="425" t="s">
        <v>84</v>
      </c>
      <c r="F207" s="670">
        <v>102.12</v>
      </c>
      <c r="I207" s="528"/>
      <c r="J207" s="531"/>
      <c r="K207" s="529"/>
      <c r="L207" s="527"/>
    </row>
    <row r="208" spans="2:12">
      <c r="B208" s="425" t="s">
        <v>731</v>
      </c>
      <c r="C208" s="425" t="s">
        <v>755</v>
      </c>
      <c r="D208" s="425" t="s">
        <v>109</v>
      </c>
      <c r="E208" s="425" t="s">
        <v>84</v>
      </c>
      <c r="F208" s="670">
        <v>102.12</v>
      </c>
      <c r="I208" s="528"/>
      <c r="J208" s="531"/>
      <c r="K208" s="529"/>
      <c r="L208" s="527"/>
    </row>
    <row r="209" spans="1:12">
      <c r="B209" s="425" t="s">
        <v>226</v>
      </c>
      <c r="C209" s="425" t="s">
        <v>56</v>
      </c>
      <c r="D209" s="425" t="s">
        <v>110</v>
      </c>
      <c r="E209" s="425" t="s">
        <v>84</v>
      </c>
      <c r="F209" s="670">
        <v>121.44</v>
      </c>
      <c r="I209" s="528"/>
      <c r="J209" s="531"/>
      <c r="K209" s="529"/>
      <c r="L209" s="527"/>
    </row>
    <row r="210" spans="1:12">
      <c r="B210" s="425" t="s">
        <v>732</v>
      </c>
      <c r="C210" s="425" t="s">
        <v>756</v>
      </c>
      <c r="D210" s="425" t="s">
        <v>110</v>
      </c>
      <c r="E210" s="425" t="s">
        <v>84</v>
      </c>
      <c r="F210" s="670">
        <v>121.44</v>
      </c>
      <c r="I210" s="528"/>
      <c r="J210" s="531"/>
      <c r="K210" s="529"/>
      <c r="L210" s="527"/>
    </row>
    <row r="211" spans="1:12">
      <c r="B211" s="306"/>
      <c r="C211" s="306"/>
      <c r="D211" s="306"/>
      <c r="E211" s="306"/>
      <c r="F211" s="477" t="s">
        <v>944</v>
      </c>
      <c r="I211" s="50"/>
      <c r="J211" s="531"/>
      <c r="K211" s="529"/>
    </row>
    <row r="212" spans="1:12">
      <c r="B212" s="425"/>
      <c r="C212" s="306"/>
      <c r="D212" s="306"/>
      <c r="E212" s="306"/>
      <c r="F212" s="477" t="s">
        <v>340</v>
      </c>
      <c r="I212" s="107"/>
      <c r="J212" s="470"/>
      <c r="K212" s="529"/>
    </row>
    <row r="213" spans="1:12">
      <c r="A213" t="s">
        <v>757</v>
      </c>
      <c r="B213" s="425" t="s">
        <v>392</v>
      </c>
      <c r="C213" s="425" t="s">
        <v>63</v>
      </c>
      <c r="D213" s="425" t="s">
        <v>395</v>
      </c>
      <c r="E213" s="478"/>
      <c r="F213" s="670">
        <v>26.04</v>
      </c>
      <c r="I213" s="528"/>
      <c r="J213" s="531"/>
      <c r="K213" s="529"/>
      <c r="L213" s="527"/>
    </row>
    <row r="214" spans="1:12">
      <c r="B214" s="425" t="s">
        <v>393</v>
      </c>
      <c r="C214" s="425" t="s">
        <v>55</v>
      </c>
      <c r="D214" s="425" t="s">
        <v>396</v>
      </c>
      <c r="E214" s="478"/>
      <c r="F214" s="670">
        <v>28.44</v>
      </c>
      <c r="I214" s="528"/>
      <c r="J214" s="531"/>
      <c r="K214" s="529"/>
      <c r="L214" s="527"/>
    </row>
    <row r="215" spans="1:12">
      <c r="B215" s="425" t="s">
        <v>394</v>
      </c>
      <c r="C215" s="425" t="s">
        <v>56</v>
      </c>
      <c r="D215" s="425" t="s">
        <v>323</v>
      </c>
      <c r="E215" s="478"/>
      <c r="F215" s="670">
        <v>32.04</v>
      </c>
      <c r="I215" s="528"/>
      <c r="J215" s="531"/>
      <c r="K215" s="529"/>
      <c r="L215" s="527"/>
    </row>
    <row r="216" spans="1:12">
      <c r="B216" s="306"/>
      <c r="C216" s="306"/>
      <c r="D216" s="306"/>
      <c r="E216" s="306"/>
      <c r="F216" s="477" t="s">
        <v>944</v>
      </c>
      <c r="I216" s="50"/>
      <c r="J216" s="531"/>
      <c r="K216" s="529"/>
    </row>
    <row r="217" spans="1:12">
      <c r="A217" t="s">
        <v>402</v>
      </c>
      <c r="B217" s="425" t="s">
        <v>403</v>
      </c>
      <c r="C217" s="425" t="s">
        <v>54</v>
      </c>
      <c r="D217" s="425" t="s">
        <v>324</v>
      </c>
      <c r="E217" s="475"/>
      <c r="F217" s="669">
        <v>3.72</v>
      </c>
      <c r="I217" s="528"/>
      <c r="J217" s="531"/>
      <c r="K217" s="529"/>
      <c r="L217" s="527"/>
    </row>
    <row r="218" spans="1:12">
      <c r="B218" s="425" t="s">
        <v>404</v>
      </c>
      <c r="C218" s="425" t="s">
        <v>55</v>
      </c>
      <c r="D218" s="425" t="s">
        <v>338</v>
      </c>
      <c r="E218" s="475"/>
      <c r="F218" s="669">
        <v>4.2</v>
      </c>
      <c r="I218" s="528"/>
      <c r="J218" s="531"/>
      <c r="K218" s="529"/>
      <c r="L218" s="527"/>
    </row>
    <row r="219" spans="1:12">
      <c r="B219" s="425" t="s">
        <v>405</v>
      </c>
      <c r="C219" s="425" t="s">
        <v>56</v>
      </c>
      <c r="D219" s="425" t="s">
        <v>339</v>
      </c>
      <c r="E219" s="475"/>
      <c r="F219" s="669">
        <v>4.68</v>
      </c>
      <c r="I219" s="528"/>
      <c r="J219" s="531"/>
      <c r="K219" s="529"/>
      <c r="L219" s="527"/>
    </row>
    <row r="220" spans="1:12">
      <c r="B220" s="306"/>
      <c r="C220" s="306"/>
      <c r="D220" s="306"/>
      <c r="E220" s="306"/>
      <c r="F220" s="477" t="s">
        <v>944</v>
      </c>
      <c r="I220" s="50"/>
      <c r="J220" s="531"/>
      <c r="K220" s="529"/>
    </row>
    <row r="221" spans="1:12">
      <c r="A221" t="s">
        <v>740</v>
      </c>
      <c r="B221" s="472" t="s">
        <v>741</v>
      </c>
      <c r="C221" s="472" t="s">
        <v>0</v>
      </c>
      <c r="D221" s="472" t="s">
        <v>24</v>
      </c>
      <c r="E221" s="472" t="s">
        <v>57</v>
      </c>
      <c r="F221" s="470" t="s">
        <v>16</v>
      </c>
      <c r="I221" s="470"/>
      <c r="J221" s="470"/>
      <c r="K221" s="529"/>
    </row>
    <row r="222" spans="1:12">
      <c r="A222" t="s">
        <v>758</v>
      </c>
      <c r="B222" s="425" t="s">
        <v>227</v>
      </c>
      <c r="C222" s="425" t="s">
        <v>54</v>
      </c>
      <c r="D222" s="425" t="s">
        <v>86</v>
      </c>
      <c r="E222" s="474" t="s">
        <v>12</v>
      </c>
      <c r="F222" s="670">
        <v>18.72</v>
      </c>
      <c r="I222" s="528"/>
      <c r="J222" s="531"/>
      <c r="K222" s="529"/>
      <c r="L222" s="527"/>
    </row>
    <row r="223" spans="1:12">
      <c r="B223" s="425" t="s">
        <v>228</v>
      </c>
      <c r="C223" s="425" t="s">
        <v>55</v>
      </c>
      <c r="D223" s="425" t="s">
        <v>87</v>
      </c>
      <c r="E223" s="474" t="s">
        <v>12</v>
      </c>
      <c r="F223" s="670">
        <v>21.12</v>
      </c>
      <c r="I223" s="528"/>
      <c r="J223" s="531"/>
      <c r="K223" s="529"/>
      <c r="L223" s="527"/>
    </row>
    <row r="224" spans="1:12">
      <c r="B224" s="425" t="s">
        <v>229</v>
      </c>
      <c r="C224" s="425" t="s">
        <v>56</v>
      </c>
      <c r="D224" s="425" t="s">
        <v>88</v>
      </c>
      <c r="E224" s="474" t="s">
        <v>12</v>
      </c>
      <c r="F224" s="670">
        <v>24.84</v>
      </c>
      <c r="I224" s="528"/>
      <c r="J224" s="531"/>
      <c r="K224" s="529"/>
      <c r="L224" s="527"/>
    </row>
    <row r="225" spans="1:12">
      <c r="B225" s="425" t="s">
        <v>230</v>
      </c>
      <c r="C225" s="425" t="s">
        <v>64</v>
      </c>
      <c r="D225" s="425" t="s">
        <v>95</v>
      </c>
      <c r="E225" s="425" t="s">
        <v>268</v>
      </c>
      <c r="F225" s="670">
        <v>93.12</v>
      </c>
      <c r="I225" s="528"/>
      <c r="J225" s="531"/>
      <c r="K225" s="529"/>
      <c r="L225" s="527"/>
    </row>
    <row r="226" spans="1:12">
      <c r="B226" s="425" t="s">
        <v>231</v>
      </c>
      <c r="C226" s="425" t="s">
        <v>65</v>
      </c>
      <c r="D226" s="425" t="s">
        <v>96</v>
      </c>
      <c r="E226" s="425" t="s">
        <v>268</v>
      </c>
      <c r="F226" s="670">
        <v>99.36</v>
      </c>
      <c r="I226" s="528"/>
      <c r="J226" s="531"/>
      <c r="K226" s="529"/>
      <c r="L226" s="527"/>
    </row>
    <row r="227" spans="1:12">
      <c r="B227" s="425" t="s">
        <v>232</v>
      </c>
      <c r="C227" s="425" t="s">
        <v>55</v>
      </c>
      <c r="D227" s="425" t="s">
        <v>97</v>
      </c>
      <c r="E227" s="425" t="s">
        <v>268</v>
      </c>
      <c r="F227" s="670">
        <v>102.36</v>
      </c>
      <c r="I227" s="528"/>
      <c r="J227" s="531"/>
      <c r="K227" s="529"/>
      <c r="L227" s="527"/>
    </row>
    <row r="228" spans="1:12">
      <c r="B228" s="425" t="s">
        <v>233</v>
      </c>
      <c r="C228" s="425" t="s">
        <v>67</v>
      </c>
      <c r="D228" s="425" t="s">
        <v>98</v>
      </c>
      <c r="E228" s="425" t="s">
        <v>268</v>
      </c>
      <c r="F228" s="670">
        <v>107.04</v>
      </c>
      <c r="I228" s="528"/>
      <c r="J228" s="531"/>
      <c r="K228" s="529"/>
      <c r="L228" s="527"/>
    </row>
    <row r="229" spans="1:12">
      <c r="B229" s="425" t="s">
        <v>234</v>
      </c>
      <c r="C229" s="425" t="s">
        <v>56</v>
      </c>
      <c r="D229" s="425" t="s">
        <v>100</v>
      </c>
      <c r="E229" s="425" t="s">
        <v>268</v>
      </c>
      <c r="F229" s="670">
        <v>123.72</v>
      </c>
      <c r="I229" s="528"/>
      <c r="J229" s="531"/>
      <c r="K229" s="529"/>
      <c r="L229" s="527"/>
    </row>
    <row r="230" spans="1:12">
      <c r="B230" s="425" t="s">
        <v>235</v>
      </c>
      <c r="C230" s="425" t="s">
        <v>69</v>
      </c>
      <c r="D230" s="425" t="s">
        <v>101</v>
      </c>
      <c r="E230" s="425" t="s">
        <v>268</v>
      </c>
      <c r="F230" s="670">
        <v>129.36000000000001</v>
      </c>
      <c r="I230" s="528"/>
      <c r="J230" s="531"/>
      <c r="K230" s="529"/>
      <c r="L230" s="527"/>
    </row>
    <row r="231" spans="1:12">
      <c r="B231" s="306"/>
      <c r="C231" s="306"/>
      <c r="D231" s="306"/>
      <c r="E231" s="306"/>
      <c r="F231" s="477" t="s">
        <v>944</v>
      </c>
      <c r="I231" s="50"/>
      <c r="J231" s="531"/>
      <c r="K231" s="529"/>
    </row>
    <row r="232" spans="1:12">
      <c r="B232" s="472" t="s">
        <v>741</v>
      </c>
      <c r="C232" s="472" t="s">
        <v>0</v>
      </c>
      <c r="D232" s="472" t="s">
        <v>24</v>
      </c>
      <c r="E232" s="472" t="s">
        <v>81</v>
      </c>
      <c r="F232" s="470" t="s">
        <v>16</v>
      </c>
      <c r="I232" s="470"/>
      <c r="J232" s="470"/>
      <c r="K232" s="529"/>
    </row>
    <row r="233" spans="1:12">
      <c r="B233" s="425" t="s">
        <v>236</v>
      </c>
      <c r="C233" s="425" t="s">
        <v>64</v>
      </c>
      <c r="D233" s="425" t="s">
        <v>108</v>
      </c>
      <c r="E233" s="425" t="s">
        <v>83</v>
      </c>
      <c r="F233" s="670">
        <v>90.48</v>
      </c>
      <c r="I233" s="528"/>
      <c r="J233" s="531"/>
      <c r="K233" s="529"/>
      <c r="L233" s="527"/>
    </row>
    <row r="234" spans="1:12">
      <c r="B234" s="425" t="s">
        <v>237</v>
      </c>
      <c r="C234" s="425" t="s">
        <v>55</v>
      </c>
      <c r="D234" s="425" t="s">
        <v>109</v>
      </c>
      <c r="E234" s="425" t="s">
        <v>83</v>
      </c>
      <c r="F234" s="670">
        <v>100.08</v>
      </c>
      <c r="I234" s="528"/>
      <c r="J234" s="531"/>
      <c r="K234" s="529"/>
      <c r="L234" s="527"/>
    </row>
    <row r="235" spans="1:12">
      <c r="B235" s="425" t="s">
        <v>238</v>
      </c>
      <c r="C235" s="425" t="s">
        <v>56</v>
      </c>
      <c r="D235" s="425" t="s">
        <v>110</v>
      </c>
      <c r="E235" s="425" t="s">
        <v>83</v>
      </c>
      <c r="F235" s="670">
        <v>119.76</v>
      </c>
      <c r="I235" s="528"/>
      <c r="J235" s="531"/>
      <c r="K235" s="529"/>
      <c r="L235" s="527"/>
    </row>
    <row r="236" spans="1:12">
      <c r="B236" s="425" t="s">
        <v>239</v>
      </c>
      <c r="C236" s="425" t="s">
        <v>64</v>
      </c>
      <c r="D236" s="425" t="s">
        <v>108</v>
      </c>
      <c r="E236" s="425" t="s">
        <v>84</v>
      </c>
      <c r="F236" s="670">
        <v>96.96</v>
      </c>
      <c r="I236" s="528"/>
      <c r="J236" s="531"/>
      <c r="K236" s="529"/>
      <c r="L236" s="527"/>
    </row>
    <row r="237" spans="1:12">
      <c r="B237" s="425" t="s">
        <v>240</v>
      </c>
      <c r="C237" s="425" t="s">
        <v>55</v>
      </c>
      <c r="D237" s="425" t="s">
        <v>109</v>
      </c>
      <c r="E237" s="425" t="s">
        <v>84</v>
      </c>
      <c r="F237" s="670">
        <v>108.36</v>
      </c>
      <c r="I237" s="528"/>
      <c r="J237" s="531"/>
      <c r="K237" s="529"/>
      <c r="L237" s="527"/>
    </row>
    <row r="238" spans="1:12">
      <c r="B238" s="425" t="s">
        <v>241</v>
      </c>
      <c r="C238" s="425" t="s">
        <v>56</v>
      </c>
      <c r="D238" s="425" t="s">
        <v>110</v>
      </c>
      <c r="E238" s="425" t="s">
        <v>84</v>
      </c>
      <c r="F238" s="670">
        <v>128.76</v>
      </c>
      <c r="I238" s="528"/>
      <c r="J238" s="531"/>
      <c r="K238" s="529"/>
      <c r="L238" s="527"/>
    </row>
    <row r="239" spans="1:12">
      <c r="B239" s="306"/>
      <c r="C239" s="306"/>
      <c r="D239" s="306"/>
      <c r="E239" s="306"/>
      <c r="F239" s="477" t="s">
        <v>944</v>
      </c>
      <c r="I239" s="50"/>
      <c r="J239" s="531"/>
      <c r="K239" s="529"/>
    </row>
    <row r="240" spans="1:12">
      <c r="A240" t="s">
        <v>740</v>
      </c>
      <c r="B240" s="472" t="s">
        <v>741</v>
      </c>
      <c r="C240" s="472" t="s">
        <v>0</v>
      </c>
      <c r="D240" s="472" t="s">
        <v>24</v>
      </c>
      <c r="E240" s="472" t="s">
        <v>57</v>
      </c>
      <c r="F240" s="470" t="s">
        <v>16</v>
      </c>
      <c r="I240" s="470"/>
      <c r="J240" s="470"/>
      <c r="K240" s="529"/>
    </row>
    <row r="241" spans="1:12">
      <c r="A241" t="s">
        <v>759</v>
      </c>
      <c r="B241" s="472" t="s">
        <v>244</v>
      </c>
      <c r="C241" s="472" t="s">
        <v>54</v>
      </c>
      <c r="D241" s="472" t="s">
        <v>86</v>
      </c>
      <c r="E241" s="479" t="s">
        <v>12</v>
      </c>
      <c r="F241" s="670">
        <v>21.24</v>
      </c>
      <c r="I241" s="528"/>
      <c r="J241" s="531"/>
      <c r="K241" s="529"/>
      <c r="L241" s="527"/>
    </row>
    <row r="242" spans="1:12">
      <c r="B242" s="472" t="s">
        <v>245</v>
      </c>
      <c r="C242" s="472" t="s">
        <v>55</v>
      </c>
      <c r="D242" s="472" t="s">
        <v>87</v>
      </c>
      <c r="E242" s="479" t="s">
        <v>12</v>
      </c>
      <c r="F242" s="670">
        <v>25.8</v>
      </c>
      <c r="I242" s="528"/>
      <c r="J242" s="531"/>
      <c r="K242" s="529"/>
      <c r="L242" s="527"/>
    </row>
    <row r="243" spans="1:12">
      <c r="B243" s="472" t="s">
        <v>246</v>
      </c>
      <c r="C243" s="472" t="s">
        <v>56</v>
      </c>
      <c r="D243" s="472" t="s">
        <v>88</v>
      </c>
      <c r="E243" s="479" t="s">
        <v>12</v>
      </c>
      <c r="F243" s="670">
        <v>28.32</v>
      </c>
      <c r="I243" s="528"/>
      <c r="J243" s="531"/>
      <c r="K243" s="529"/>
      <c r="L243" s="527"/>
    </row>
    <row r="244" spans="1:12">
      <c r="B244" s="472" t="s">
        <v>254</v>
      </c>
      <c r="C244" s="472" t="s">
        <v>62</v>
      </c>
      <c r="D244" s="472" t="s">
        <v>93</v>
      </c>
      <c r="E244" s="472" t="s">
        <v>267</v>
      </c>
      <c r="F244" s="670">
        <v>113.52</v>
      </c>
      <c r="I244" s="528"/>
      <c r="J244" s="531"/>
      <c r="K244" s="529"/>
      <c r="L244" s="527"/>
    </row>
    <row r="245" spans="1:12">
      <c r="B245" s="472" t="s">
        <v>912</v>
      </c>
      <c r="C245" s="472" t="s">
        <v>932</v>
      </c>
      <c r="D245" s="472" t="s">
        <v>93</v>
      </c>
      <c r="E245" s="472" t="s">
        <v>267</v>
      </c>
      <c r="F245" s="670">
        <v>113.52</v>
      </c>
      <c r="I245" s="528"/>
      <c r="J245" s="531"/>
      <c r="K245" s="529"/>
      <c r="L245" s="527"/>
    </row>
    <row r="246" spans="1:12">
      <c r="B246" s="472" t="s">
        <v>255</v>
      </c>
      <c r="C246" s="472" t="s">
        <v>65</v>
      </c>
      <c r="D246" s="472" t="s">
        <v>293</v>
      </c>
      <c r="E246" s="472" t="s">
        <v>268</v>
      </c>
      <c r="F246" s="670">
        <v>121.32</v>
      </c>
      <c r="I246" s="528"/>
      <c r="J246" s="531"/>
      <c r="K246" s="529"/>
      <c r="L246" s="527"/>
    </row>
    <row r="247" spans="1:12">
      <c r="B247" s="472" t="s">
        <v>914</v>
      </c>
      <c r="C247" s="472" t="s">
        <v>931</v>
      </c>
      <c r="D247" s="472" t="s">
        <v>293</v>
      </c>
      <c r="E247" s="472" t="s">
        <v>268</v>
      </c>
      <c r="F247" s="670">
        <v>121.32</v>
      </c>
      <c r="I247" s="528"/>
      <c r="J247" s="531"/>
      <c r="K247" s="529"/>
      <c r="L247" s="527"/>
    </row>
    <row r="248" spans="1:12">
      <c r="B248" s="472" t="s">
        <v>256</v>
      </c>
      <c r="C248" s="472" t="s">
        <v>67</v>
      </c>
      <c r="D248" s="472" t="s">
        <v>294</v>
      </c>
      <c r="E248" s="472" t="s">
        <v>268</v>
      </c>
      <c r="F248" s="670">
        <v>130.44</v>
      </c>
      <c r="I248" s="528"/>
      <c r="J248" s="531"/>
      <c r="K248" s="529"/>
      <c r="L248" s="527"/>
    </row>
    <row r="249" spans="1:12">
      <c r="B249" s="472" t="s">
        <v>916</v>
      </c>
      <c r="C249" s="472" t="s">
        <v>930</v>
      </c>
      <c r="D249" s="472" t="s">
        <v>294</v>
      </c>
      <c r="E249" s="472" t="s">
        <v>268</v>
      </c>
      <c r="F249" s="670">
        <v>130.44</v>
      </c>
      <c r="I249" s="528"/>
      <c r="J249" s="531"/>
      <c r="K249" s="529"/>
      <c r="L249" s="527"/>
    </row>
    <row r="250" spans="1:12">
      <c r="B250" s="472" t="s">
        <v>257</v>
      </c>
      <c r="C250" s="472" t="s">
        <v>69</v>
      </c>
      <c r="D250" s="472" t="s">
        <v>101</v>
      </c>
      <c r="E250" s="472" t="s">
        <v>268</v>
      </c>
      <c r="F250" s="670">
        <v>138.72</v>
      </c>
      <c r="I250" s="528"/>
      <c r="J250" s="531"/>
      <c r="K250" s="529"/>
      <c r="L250" s="527"/>
    </row>
    <row r="251" spans="1:12">
      <c r="B251" s="472" t="s">
        <v>918</v>
      </c>
      <c r="C251" s="472" t="s">
        <v>929</v>
      </c>
      <c r="D251" s="472" t="s">
        <v>101</v>
      </c>
      <c r="E251" s="472" t="s">
        <v>268</v>
      </c>
      <c r="F251" s="670">
        <v>138.72</v>
      </c>
      <c r="I251" s="528"/>
      <c r="J251" s="531"/>
      <c r="K251" s="529"/>
      <c r="L251" s="527"/>
    </row>
    <row r="252" spans="1:12">
      <c r="B252" s="472" t="s">
        <v>258</v>
      </c>
      <c r="C252" s="472" t="s">
        <v>700</v>
      </c>
      <c r="D252" s="472" t="s">
        <v>269</v>
      </c>
      <c r="E252" s="472" t="s">
        <v>268</v>
      </c>
      <c r="F252" s="670">
        <v>175.2</v>
      </c>
      <c r="I252" s="528"/>
      <c r="J252" s="531"/>
      <c r="K252" s="529"/>
      <c r="L252" s="527"/>
    </row>
    <row r="253" spans="1:12">
      <c r="B253" s="306"/>
      <c r="C253" s="306"/>
      <c r="D253" s="306"/>
      <c r="E253" s="306"/>
      <c r="F253" s="477" t="s">
        <v>944</v>
      </c>
      <c r="J253" s="531"/>
      <c r="K253" s="529"/>
    </row>
    <row r="254" spans="1:12">
      <c r="B254" s="472" t="s">
        <v>741</v>
      </c>
      <c r="C254" s="472" t="s">
        <v>0</v>
      </c>
      <c r="D254" s="472" t="s">
        <v>24</v>
      </c>
      <c r="E254" s="472" t="s">
        <v>81</v>
      </c>
      <c r="F254" s="470" t="s">
        <v>16</v>
      </c>
      <c r="I254" s="470"/>
      <c r="J254" s="470"/>
      <c r="K254" s="529"/>
    </row>
    <row r="255" spans="1:12">
      <c r="B255" s="472" t="s">
        <v>247</v>
      </c>
      <c r="C255" s="472" t="s">
        <v>76</v>
      </c>
      <c r="D255" s="472" t="s">
        <v>104</v>
      </c>
      <c r="E255" s="472" t="s">
        <v>83</v>
      </c>
      <c r="F255" s="670">
        <v>84.6</v>
      </c>
      <c r="I255" s="528"/>
      <c r="J255" s="531"/>
      <c r="K255" s="529"/>
      <c r="L255" s="527"/>
    </row>
    <row r="256" spans="1:12">
      <c r="B256" s="472" t="s">
        <v>913</v>
      </c>
      <c r="C256" s="472" t="s">
        <v>928</v>
      </c>
      <c r="D256" s="472" t="s">
        <v>104</v>
      </c>
      <c r="E256" s="472" t="s">
        <v>83</v>
      </c>
      <c r="F256" s="670">
        <v>84.6</v>
      </c>
      <c r="I256" s="528"/>
      <c r="J256" s="531"/>
      <c r="K256" s="529"/>
      <c r="L256" s="527"/>
    </row>
    <row r="257" spans="1:12">
      <c r="B257" s="472" t="s">
        <v>248</v>
      </c>
      <c r="C257" s="472" t="s">
        <v>64</v>
      </c>
      <c r="D257" s="472" t="s">
        <v>108</v>
      </c>
      <c r="E257" s="472" t="s">
        <v>83</v>
      </c>
      <c r="F257" s="670">
        <v>100.08</v>
      </c>
      <c r="I257" s="528"/>
      <c r="J257" s="531"/>
      <c r="K257" s="529"/>
      <c r="L257" s="527"/>
    </row>
    <row r="258" spans="1:12">
      <c r="B258" s="472" t="s">
        <v>249</v>
      </c>
      <c r="C258" s="472" t="s">
        <v>55</v>
      </c>
      <c r="D258" s="472" t="s">
        <v>109</v>
      </c>
      <c r="E258" s="472" t="s">
        <v>83</v>
      </c>
      <c r="F258" s="670">
        <v>111.12</v>
      </c>
      <c r="I258" s="528"/>
      <c r="J258" s="531"/>
      <c r="K258" s="529"/>
      <c r="L258" s="527"/>
    </row>
    <row r="259" spans="1:12">
      <c r="B259" s="472" t="s">
        <v>250</v>
      </c>
      <c r="C259" s="472" t="s">
        <v>56</v>
      </c>
      <c r="D259" s="472" t="s">
        <v>110</v>
      </c>
      <c r="E259" s="472" t="s">
        <v>83</v>
      </c>
      <c r="F259" s="670">
        <v>127.2</v>
      </c>
      <c r="I259" s="528"/>
      <c r="J259" s="531"/>
      <c r="K259" s="529"/>
      <c r="L259" s="527"/>
    </row>
    <row r="260" spans="1:12">
      <c r="B260" s="472" t="s">
        <v>251</v>
      </c>
      <c r="C260" s="472" t="s">
        <v>64</v>
      </c>
      <c r="D260" s="472" t="s">
        <v>108</v>
      </c>
      <c r="E260" s="472" t="s">
        <v>84</v>
      </c>
      <c r="F260" s="670">
        <v>112.44</v>
      </c>
      <c r="I260" s="528"/>
      <c r="J260" s="531"/>
      <c r="K260" s="529"/>
      <c r="L260" s="527"/>
    </row>
    <row r="261" spans="1:12">
      <c r="B261" s="472" t="s">
        <v>915</v>
      </c>
      <c r="C261" s="472" t="s">
        <v>754</v>
      </c>
      <c r="D261" s="472" t="s">
        <v>108</v>
      </c>
      <c r="E261" s="472" t="s">
        <v>84</v>
      </c>
      <c r="F261" s="670">
        <v>112.44</v>
      </c>
      <c r="I261" s="528"/>
      <c r="J261" s="531"/>
      <c r="K261" s="529"/>
      <c r="L261" s="527"/>
    </row>
    <row r="262" spans="1:12">
      <c r="B262" s="472" t="s">
        <v>252</v>
      </c>
      <c r="C262" s="472" t="s">
        <v>55</v>
      </c>
      <c r="D262" s="472" t="s">
        <v>109</v>
      </c>
      <c r="E262" s="472" t="s">
        <v>84</v>
      </c>
      <c r="F262" s="670">
        <v>124.92</v>
      </c>
      <c r="I262" s="528"/>
      <c r="J262" s="531"/>
      <c r="K262" s="529"/>
      <c r="L262" s="527"/>
    </row>
    <row r="263" spans="1:12">
      <c r="B263" s="472" t="s">
        <v>917</v>
      </c>
      <c r="C263" s="472" t="s">
        <v>755</v>
      </c>
      <c r="D263" s="472" t="s">
        <v>109</v>
      </c>
      <c r="E263" s="472" t="s">
        <v>84</v>
      </c>
      <c r="F263" s="670">
        <v>124.92</v>
      </c>
      <c r="I263" s="528"/>
      <c r="J263" s="531"/>
      <c r="K263" s="529"/>
      <c r="L263" s="527"/>
    </row>
    <row r="264" spans="1:12">
      <c r="B264" s="472" t="s">
        <v>253</v>
      </c>
      <c r="C264" s="472" t="s">
        <v>56</v>
      </c>
      <c r="D264" s="472" t="s">
        <v>110</v>
      </c>
      <c r="E264" s="472" t="s">
        <v>84</v>
      </c>
      <c r="F264" s="670">
        <v>144.24</v>
      </c>
      <c r="I264" s="528"/>
      <c r="J264" s="531"/>
      <c r="K264" s="529"/>
      <c r="L264" s="527"/>
    </row>
    <row r="265" spans="1:12">
      <c r="B265" s="472" t="s">
        <v>919</v>
      </c>
      <c r="C265" s="472" t="s">
        <v>756</v>
      </c>
      <c r="D265" s="472" t="s">
        <v>110</v>
      </c>
      <c r="E265" s="472" t="s">
        <v>84</v>
      </c>
      <c r="F265" s="670">
        <v>144.24</v>
      </c>
      <c r="I265" s="528"/>
      <c r="J265" s="531"/>
      <c r="K265" s="529"/>
      <c r="L265" s="527"/>
    </row>
    <row r="266" spans="1:12">
      <c r="B266" s="306"/>
      <c r="C266" s="306"/>
      <c r="D266" s="306"/>
      <c r="E266" s="306"/>
      <c r="F266" s="477" t="s">
        <v>944</v>
      </c>
      <c r="J266" s="531"/>
      <c r="K266" s="529"/>
    </row>
    <row r="267" spans="1:12">
      <c r="A267" t="s">
        <v>740</v>
      </c>
      <c r="B267" s="472" t="s">
        <v>741</v>
      </c>
      <c r="C267" s="472" t="s">
        <v>0</v>
      </c>
      <c r="D267" s="472" t="s">
        <v>24</v>
      </c>
      <c r="E267" s="472" t="s">
        <v>57</v>
      </c>
      <c r="F267" s="470" t="s">
        <v>16</v>
      </c>
      <c r="I267" s="470"/>
      <c r="J267" s="470"/>
      <c r="K267" s="529"/>
    </row>
    <row r="268" spans="1:12">
      <c r="A268" t="s">
        <v>760</v>
      </c>
      <c r="B268" s="472" t="s">
        <v>259</v>
      </c>
      <c r="C268" s="472" t="s">
        <v>54</v>
      </c>
      <c r="D268" s="472" t="s">
        <v>86</v>
      </c>
      <c r="E268" s="479" t="s">
        <v>12</v>
      </c>
      <c r="F268" s="670">
        <v>23.28</v>
      </c>
      <c r="I268" s="528"/>
      <c r="J268" s="531"/>
      <c r="K268" s="529"/>
      <c r="L268" s="527"/>
    </row>
    <row r="269" spans="1:12">
      <c r="B269" s="472" t="s">
        <v>260</v>
      </c>
      <c r="C269" s="472" t="s">
        <v>56</v>
      </c>
      <c r="D269" s="472" t="s">
        <v>88</v>
      </c>
      <c r="E269" s="479" t="s">
        <v>12</v>
      </c>
      <c r="F269" s="670">
        <v>31.08</v>
      </c>
      <c r="I269" s="528"/>
      <c r="J269" s="531"/>
      <c r="K269" s="529"/>
      <c r="L269" s="527"/>
    </row>
    <row r="270" spans="1:12">
      <c r="B270" s="472" t="s">
        <v>261</v>
      </c>
      <c r="C270" s="472" t="s">
        <v>65</v>
      </c>
      <c r="D270" s="472" t="s">
        <v>293</v>
      </c>
      <c r="E270" s="472" t="s">
        <v>268</v>
      </c>
      <c r="F270" s="670">
        <v>133.56</v>
      </c>
      <c r="I270" s="528"/>
      <c r="J270" s="531"/>
      <c r="K270" s="529"/>
      <c r="L270" s="527"/>
    </row>
    <row r="271" spans="1:12">
      <c r="B271" s="472" t="s">
        <v>262</v>
      </c>
      <c r="C271" s="472" t="s">
        <v>67</v>
      </c>
      <c r="D271" s="472" t="s">
        <v>294</v>
      </c>
      <c r="E271" s="472" t="s">
        <v>268</v>
      </c>
      <c r="F271" s="670">
        <v>143.63999999999999</v>
      </c>
      <c r="I271" s="528"/>
      <c r="J271" s="531"/>
      <c r="K271" s="529"/>
      <c r="L271" s="527"/>
    </row>
    <row r="272" spans="1:12">
      <c r="B272" s="472" t="s">
        <v>263</v>
      </c>
      <c r="C272" s="472" t="s">
        <v>69</v>
      </c>
      <c r="D272" s="472" t="s">
        <v>101</v>
      </c>
      <c r="E272" s="472" t="s">
        <v>268</v>
      </c>
      <c r="F272" s="670">
        <v>152.76</v>
      </c>
      <c r="I272" s="528"/>
      <c r="J272" s="531"/>
      <c r="K272" s="529"/>
      <c r="L272" s="527"/>
    </row>
    <row r="273" spans="1:12">
      <c r="B273" s="472"/>
      <c r="C273" s="472"/>
      <c r="D273" s="472"/>
      <c r="E273" s="472"/>
      <c r="F273" s="476" t="s">
        <v>944</v>
      </c>
      <c r="J273" s="531"/>
      <c r="K273" s="529"/>
    </row>
    <row r="274" spans="1:12">
      <c r="B274" s="472" t="s">
        <v>741</v>
      </c>
      <c r="C274" s="472" t="s">
        <v>0</v>
      </c>
      <c r="D274" s="472" t="s">
        <v>24</v>
      </c>
      <c r="E274" s="472" t="s">
        <v>81</v>
      </c>
      <c r="F274" s="470" t="s">
        <v>16</v>
      </c>
      <c r="I274" s="470"/>
      <c r="J274" s="470"/>
      <c r="K274" s="529"/>
    </row>
    <row r="275" spans="1:12">
      <c r="B275" s="472" t="s">
        <v>264</v>
      </c>
      <c r="C275" s="472" t="s">
        <v>64</v>
      </c>
      <c r="D275" s="472" t="s">
        <v>108</v>
      </c>
      <c r="E275" s="472" t="s">
        <v>83</v>
      </c>
      <c r="F275" s="670">
        <v>109.92</v>
      </c>
      <c r="I275" s="528"/>
      <c r="J275" s="531"/>
      <c r="K275" s="529"/>
      <c r="L275" s="527"/>
    </row>
    <row r="276" spans="1:12">
      <c r="B276" s="472" t="s">
        <v>265</v>
      </c>
      <c r="C276" s="472" t="s">
        <v>55</v>
      </c>
      <c r="D276" s="472" t="s">
        <v>109</v>
      </c>
      <c r="E276" s="472" t="s">
        <v>83</v>
      </c>
      <c r="F276" s="670">
        <v>122.28</v>
      </c>
      <c r="I276" s="528"/>
      <c r="J276" s="531"/>
      <c r="K276" s="529"/>
      <c r="L276" s="527"/>
    </row>
    <row r="277" spans="1:12">
      <c r="B277" s="472" t="s">
        <v>266</v>
      </c>
      <c r="C277" s="472" t="s">
        <v>56</v>
      </c>
      <c r="D277" s="472" t="s">
        <v>110</v>
      </c>
      <c r="E277" s="472" t="s">
        <v>83</v>
      </c>
      <c r="F277" s="670">
        <v>139.91999999999999</v>
      </c>
      <c r="I277" s="528"/>
      <c r="J277" s="531"/>
      <c r="K277" s="529"/>
      <c r="L277" s="527"/>
    </row>
    <row r="278" spans="1:12">
      <c r="B278" s="306"/>
      <c r="C278" s="306"/>
      <c r="D278" s="306"/>
      <c r="E278" s="306"/>
      <c r="F278" s="477" t="s">
        <v>944</v>
      </c>
      <c r="J278" s="531"/>
      <c r="K278" s="529"/>
    </row>
    <row r="279" spans="1:12">
      <c r="A279" t="s">
        <v>740</v>
      </c>
      <c r="B279" s="472" t="s">
        <v>741</v>
      </c>
      <c r="C279" s="472" t="s">
        <v>0</v>
      </c>
      <c r="D279" s="472" t="s">
        <v>24</v>
      </c>
      <c r="E279" s="472" t="s">
        <v>57</v>
      </c>
      <c r="F279" s="470" t="s">
        <v>16</v>
      </c>
      <c r="I279" s="470"/>
      <c r="J279" s="470"/>
      <c r="K279" s="529"/>
    </row>
    <row r="280" spans="1:12">
      <c r="A280" t="s">
        <v>761</v>
      </c>
      <c r="B280" s="425" t="s">
        <v>273</v>
      </c>
      <c r="C280" s="425" t="s">
        <v>54</v>
      </c>
      <c r="D280" s="425" t="s">
        <v>86</v>
      </c>
      <c r="E280" s="474" t="s">
        <v>12</v>
      </c>
      <c r="F280" s="670">
        <v>23.16</v>
      </c>
      <c r="I280" s="528"/>
      <c r="J280" s="531"/>
      <c r="K280" s="529"/>
      <c r="L280" s="527"/>
    </row>
    <row r="281" spans="1:12">
      <c r="B281" s="425" t="s">
        <v>274</v>
      </c>
      <c r="C281" s="425" t="s">
        <v>55</v>
      </c>
      <c r="D281" s="425" t="s">
        <v>87</v>
      </c>
      <c r="E281" s="474" t="s">
        <v>12</v>
      </c>
      <c r="F281" s="670">
        <v>28.32</v>
      </c>
      <c r="I281" s="528"/>
      <c r="J281" s="531"/>
      <c r="K281" s="529"/>
      <c r="L281" s="527"/>
    </row>
    <row r="282" spans="1:12">
      <c r="B282" s="425" t="s">
        <v>275</v>
      </c>
      <c r="C282" s="425" t="s">
        <v>56</v>
      </c>
      <c r="D282" s="425" t="s">
        <v>88</v>
      </c>
      <c r="E282" s="474" t="s">
        <v>12</v>
      </c>
      <c r="F282" s="670">
        <v>30.96</v>
      </c>
      <c r="I282" s="528"/>
      <c r="J282" s="531"/>
      <c r="K282" s="529"/>
      <c r="L282" s="527"/>
    </row>
    <row r="283" spans="1:12">
      <c r="B283" s="425" t="s">
        <v>937</v>
      </c>
      <c r="C283" s="425" t="s">
        <v>62</v>
      </c>
      <c r="D283" s="472" t="s">
        <v>93</v>
      </c>
      <c r="E283" s="472" t="s">
        <v>267</v>
      </c>
      <c r="F283" s="670">
        <v>116.04</v>
      </c>
      <c r="I283" s="528"/>
      <c r="J283" s="531"/>
      <c r="K283" s="529"/>
      <c r="L283" s="527"/>
    </row>
    <row r="284" spans="1:12">
      <c r="B284" s="425" t="s">
        <v>277</v>
      </c>
      <c r="C284" s="425" t="s">
        <v>63</v>
      </c>
      <c r="D284" s="425" t="s">
        <v>283</v>
      </c>
      <c r="E284" s="425" t="s">
        <v>268</v>
      </c>
      <c r="F284" s="670">
        <v>138</v>
      </c>
      <c r="I284" s="528"/>
      <c r="J284" s="531"/>
      <c r="K284" s="529"/>
      <c r="L284" s="527"/>
    </row>
    <row r="285" spans="1:12">
      <c r="B285" s="425" t="s">
        <v>278</v>
      </c>
      <c r="C285" s="425" t="s">
        <v>55</v>
      </c>
      <c r="D285" s="425" t="s">
        <v>284</v>
      </c>
      <c r="E285" s="425" t="s">
        <v>268</v>
      </c>
      <c r="F285" s="670">
        <v>148.44</v>
      </c>
      <c r="I285" s="528"/>
      <c r="J285" s="531"/>
      <c r="K285" s="529"/>
      <c r="L285" s="527"/>
    </row>
    <row r="286" spans="1:12">
      <c r="B286" s="425" t="s">
        <v>279</v>
      </c>
      <c r="C286" s="425" t="s">
        <v>56</v>
      </c>
      <c r="D286" s="425" t="s">
        <v>102</v>
      </c>
      <c r="E286" s="425" t="s">
        <v>268</v>
      </c>
      <c r="F286" s="670">
        <v>158.04</v>
      </c>
      <c r="I286" s="528"/>
      <c r="J286" s="531"/>
      <c r="K286" s="529"/>
      <c r="L286" s="527"/>
    </row>
    <row r="287" spans="1:12">
      <c r="B287" s="425" t="s">
        <v>276</v>
      </c>
      <c r="C287" s="425" t="s">
        <v>700</v>
      </c>
      <c r="D287" s="425" t="s">
        <v>269</v>
      </c>
      <c r="E287" s="425" t="s">
        <v>268</v>
      </c>
      <c r="F287" s="670">
        <v>191.04</v>
      </c>
      <c r="I287" s="528"/>
      <c r="J287" s="531"/>
      <c r="K287" s="529"/>
      <c r="L287" s="527"/>
    </row>
    <row r="288" spans="1:12">
      <c r="B288" s="306"/>
      <c r="C288" s="306"/>
      <c r="D288" s="306"/>
      <c r="E288" s="306"/>
      <c r="F288" s="477" t="s">
        <v>944</v>
      </c>
      <c r="I288" s="50"/>
      <c r="J288" s="531"/>
      <c r="K288" s="529"/>
    </row>
    <row r="289" spans="1:12">
      <c r="B289" s="472" t="s">
        <v>741</v>
      </c>
      <c r="C289" s="472" t="s">
        <v>0</v>
      </c>
      <c r="D289" s="472" t="s">
        <v>24</v>
      </c>
      <c r="E289" s="472" t="s">
        <v>81</v>
      </c>
      <c r="F289" s="470" t="s">
        <v>16</v>
      </c>
      <c r="I289" s="470"/>
      <c r="J289" s="470"/>
      <c r="K289" s="529"/>
    </row>
    <row r="290" spans="1:12">
      <c r="B290" s="472" t="s">
        <v>938</v>
      </c>
      <c r="C290" s="472" t="s">
        <v>61</v>
      </c>
      <c r="D290" s="472" t="s">
        <v>104</v>
      </c>
      <c r="E290" s="472" t="s">
        <v>83</v>
      </c>
      <c r="F290" s="670">
        <v>101.4</v>
      </c>
      <c r="I290" s="470"/>
      <c r="J290" s="470"/>
      <c r="K290" s="529"/>
    </row>
    <row r="291" spans="1:12">
      <c r="B291" s="425" t="s">
        <v>280</v>
      </c>
      <c r="C291" s="425" t="s">
        <v>64</v>
      </c>
      <c r="D291" s="425" t="s">
        <v>108</v>
      </c>
      <c r="E291" s="425" t="s">
        <v>84</v>
      </c>
      <c r="F291" s="670">
        <v>127.68</v>
      </c>
      <c r="I291" s="528"/>
      <c r="J291" s="531"/>
      <c r="K291" s="529"/>
      <c r="L291" s="527"/>
    </row>
    <row r="292" spans="1:12">
      <c r="B292" s="425" t="s">
        <v>281</v>
      </c>
      <c r="C292" s="425" t="s">
        <v>55</v>
      </c>
      <c r="D292" s="425" t="s">
        <v>109</v>
      </c>
      <c r="E292" s="425" t="s">
        <v>84</v>
      </c>
      <c r="F292" s="670">
        <v>141.47999999999999</v>
      </c>
      <c r="I292" s="528"/>
      <c r="J292" s="531"/>
      <c r="K292" s="529"/>
      <c r="L292" s="527"/>
    </row>
    <row r="293" spans="1:12">
      <c r="B293" s="425" t="s">
        <v>282</v>
      </c>
      <c r="C293" s="425" t="s">
        <v>56</v>
      </c>
      <c r="D293" s="425" t="s">
        <v>110</v>
      </c>
      <c r="E293" s="425" t="s">
        <v>84</v>
      </c>
      <c r="F293" s="670">
        <v>165.72</v>
      </c>
      <c r="I293" s="528"/>
      <c r="J293" s="531"/>
      <c r="K293" s="529"/>
      <c r="L293" s="527"/>
    </row>
    <row r="294" spans="1:12">
      <c r="B294" s="306"/>
      <c r="C294" s="306"/>
      <c r="D294" s="306"/>
      <c r="E294" s="306"/>
      <c r="F294" s="477" t="s">
        <v>944</v>
      </c>
      <c r="I294" s="50"/>
      <c r="J294" s="531"/>
      <c r="K294" s="529"/>
    </row>
    <row r="295" spans="1:12">
      <c r="A295" t="s">
        <v>740</v>
      </c>
      <c r="B295" s="472" t="s">
        <v>741</v>
      </c>
      <c r="C295" s="472" t="s">
        <v>0</v>
      </c>
      <c r="D295" s="472" t="s">
        <v>24</v>
      </c>
      <c r="E295" s="472" t="s">
        <v>57</v>
      </c>
      <c r="F295" s="470" t="s">
        <v>16</v>
      </c>
      <c r="I295" s="470"/>
      <c r="J295" s="470"/>
      <c r="K295" s="529"/>
    </row>
    <row r="296" spans="1:12">
      <c r="A296" t="s">
        <v>762</v>
      </c>
      <c r="B296" s="425" t="s">
        <v>296</v>
      </c>
      <c r="C296" s="425" t="s">
        <v>54</v>
      </c>
      <c r="D296" s="425" t="s">
        <v>86</v>
      </c>
      <c r="E296" s="474" t="s">
        <v>12</v>
      </c>
      <c r="F296" s="670">
        <v>26.16</v>
      </c>
      <c r="I296" s="528"/>
      <c r="J296" s="531"/>
      <c r="K296" s="529"/>
      <c r="L296" s="527"/>
    </row>
    <row r="297" spans="1:12">
      <c r="B297" s="425" t="s">
        <v>297</v>
      </c>
      <c r="C297" s="425" t="s">
        <v>55</v>
      </c>
      <c r="D297" s="425" t="s">
        <v>87</v>
      </c>
      <c r="E297" s="474" t="s">
        <v>12</v>
      </c>
      <c r="F297" s="670">
        <v>30.6</v>
      </c>
      <c r="I297" s="528"/>
      <c r="J297" s="531"/>
      <c r="K297" s="529"/>
      <c r="L297" s="527"/>
    </row>
    <row r="298" spans="1:12">
      <c r="B298" s="425" t="s">
        <v>298</v>
      </c>
      <c r="C298" s="425" t="s">
        <v>56</v>
      </c>
      <c r="D298" s="425" t="s">
        <v>88</v>
      </c>
      <c r="E298" s="474" t="s">
        <v>12</v>
      </c>
      <c r="F298" s="670">
        <v>34.92</v>
      </c>
      <c r="I298" s="528"/>
      <c r="J298" s="531"/>
      <c r="K298" s="529"/>
      <c r="L298" s="527"/>
    </row>
    <row r="299" spans="1:12">
      <c r="B299" s="425" t="s">
        <v>299</v>
      </c>
      <c r="C299" s="425" t="s">
        <v>63</v>
      </c>
      <c r="D299" s="425" t="s">
        <v>283</v>
      </c>
      <c r="E299" s="425" t="s">
        <v>268</v>
      </c>
      <c r="F299" s="670">
        <v>143.4</v>
      </c>
      <c r="I299" s="528"/>
      <c r="J299" s="531"/>
      <c r="K299" s="529"/>
      <c r="L299" s="527"/>
    </row>
    <row r="300" spans="1:12">
      <c r="B300" s="425" t="s">
        <v>300</v>
      </c>
      <c r="C300" s="425" t="s">
        <v>55</v>
      </c>
      <c r="D300" s="425" t="s">
        <v>284</v>
      </c>
      <c r="E300" s="425" t="s">
        <v>268</v>
      </c>
      <c r="F300" s="670">
        <v>164.76</v>
      </c>
      <c r="I300" s="528"/>
      <c r="J300" s="531"/>
      <c r="K300" s="529"/>
      <c r="L300" s="527"/>
    </row>
    <row r="301" spans="1:12">
      <c r="B301" s="425" t="s">
        <v>301</v>
      </c>
      <c r="C301" s="425" t="s">
        <v>56</v>
      </c>
      <c r="D301" s="425" t="s">
        <v>302</v>
      </c>
      <c r="E301" s="425" t="s">
        <v>268</v>
      </c>
      <c r="F301" s="670">
        <v>185.52</v>
      </c>
      <c r="I301" s="528"/>
      <c r="J301" s="531"/>
      <c r="K301" s="529"/>
      <c r="L301" s="527"/>
    </row>
    <row r="302" spans="1:12">
      <c r="B302" s="306"/>
      <c r="C302" s="306"/>
      <c r="D302" s="306"/>
      <c r="E302" s="306"/>
      <c r="F302" s="477" t="s">
        <v>944</v>
      </c>
      <c r="I302" s="50"/>
      <c r="J302" s="531"/>
      <c r="K302" s="529"/>
    </row>
    <row r="303" spans="1:12">
      <c r="B303" s="472" t="s">
        <v>741</v>
      </c>
      <c r="C303" s="472" t="s">
        <v>0</v>
      </c>
      <c r="D303" s="472" t="s">
        <v>24</v>
      </c>
      <c r="E303" s="472" t="s">
        <v>81</v>
      </c>
      <c r="F303" s="470" t="s">
        <v>16</v>
      </c>
      <c r="I303" s="470"/>
      <c r="J303" s="470"/>
      <c r="K303" s="529"/>
    </row>
    <row r="304" spans="1:12">
      <c r="B304" s="425" t="s">
        <v>303</v>
      </c>
      <c r="C304" s="425" t="s">
        <v>64</v>
      </c>
      <c r="D304" s="425" t="s">
        <v>108</v>
      </c>
      <c r="E304" s="425" t="s">
        <v>84</v>
      </c>
      <c r="F304" s="670">
        <v>154.32</v>
      </c>
      <c r="I304" s="528"/>
      <c r="J304" s="531"/>
      <c r="K304" s="529"/>
      <c r="L304" s="527"/>
    </row>
    <row r="305" spans="1:12">
      <c r="B305" s="425" t="s">
        <v>304</v>
      </c>
      <c r="C305" s="425" t="s">
        <v>55</v>
      </c>
      <c r="D305" s="425" t="s">
        <v>109</v>
      </c>
      <c r="E305" s="425" t="s">
        <v>84</v>
      </c>
      <c r="F305" s="670">
        <v>157.80000000000001</v>
      </c>
      <c r="I305" s="528"/>
      <c r="J305" s="531"/>
      <c r="K305" s="529"/>
      <c r="L305" s="527"/>
    </row>
    <row r="306" spans="1:12">
      <c r="B306" s="425" t="s">
        <v>305</v>
      </c>
      <c r="C306" s="425" t="s">
        <v>56</v>
      </c>
      <c r="D306" s="425" t="s">
        <v>110</v>
      </c>
      <c r="E306" s="425" t="s">
        <v>84</v>
      </c>
      <c r="F306" s="670">
        <v>189.24</v>
      </c>
      <c r="I306" s="528"/>
      <c r="J306" s="531"/>
      <c r="K306" s="529"/>
      <c r="L306" s="527"/>
    </row>
    <row r="307" spans="1:12">
      <c r="B307" s="306"/>
      <c r="C307" s="306"/>
      <c r="D307" s="306"/>
      <c r="E307" s="306"/>
      <c r="F307" s="477" t="s">
        <v>944</v>
      </c>
      <c r="I307" s="50"/>
      <c r="J307" s="531"/>
      <c r="K307" s="529"/>
    </row>
    <row r="308" spans="1:12">
      <c r="A308" t="s">
        <v>740</v>
      </c>
      <c r="B308" s="472" t="s">
        <v>741</v>
      </c>
      <c r="C308" s="472" t="s">
        <v>0</v>
      </c>
      <c r="D308" s="472" t="s">
        <v>24</v>
      </c>
      <c r="E308" s="472" t="s">
        <v>57</v>
      </c>
      <c r="F308" s="470" t="s">
        <v>16</v>
      </c>
      <c r="I308" s="470"/>
      <c r="J308" s="470"/>
      <c r="K308" s="529"/>
    </row>
    <row r="309" spans="1:12">
      <c r="A309" t="s">
        <v>763</v>
      </c>
      <c r="B309" s="425" t="s">
        <v>306</v>
      </c>
      <c r="C309" s="425" t="s">
        <v>54</v>
      </c>
      <c r="D309" s="425" t="s">
        <v>86</v>
      </c>
      <c r="E309" s="474" t="s">
        <v>12</v>
      </c>
      <c r="F309" s="671">
        <v>39.6</v>
      </c>
      <c r="I309" s="528"/>
      <c r="J309" s="531"/>
      <c r="K309" s="529"/>
      <c r="L309" s="527"/>
    </row>
    <row r="310" spans="1:12">
      <c r="B310" s="425" t="s">
        <v>307</v>
      </c>
      <c r="C310" s="425" t="s">
        <v>55</v>
      </c>
      <c r="D310" s="425" t="s">
        <v>87</v>
      </c>
      <c r="E310" s="474" t="s">
        <v>12</v>
      </c>
      <c r="F310" s="671">
        <v>46.8</v>
      </c>
      <c r="I310" s="528"/>
      <c r="J310" s="531"/>
      <c r="K310" s="529"/>
      <c r="L310" s="527"/>
    </row>
    <row r="311" spans="1:12">
      <c r="B311" s="425" t="s">
        <v>308</v>
      </c>
      <c r="C311" s="425" t="s">
        <v>56</v>
      </c>
      <c r="D311" s="425" t="s">
        <v>88</v>
      </c>
      <c r="E311" s="474" t="s">
        <v>12</v>
      </c>
      <c r="F311" s="671">
        <v>50.16</v>
      </c>
      <c r="I311" s="528"/>
      <c r="J311" s="531"/>
      <c r="K311" s="529"/>
      <c r="L311" s="527"/>
    </row>
    <row r="312" spans="1:12">
      <c r="B312" s="425" t="s">
        <v>309</v>
      </c>
      <c r="C312" s="425" t="s">
        <v>63</v>
      </c>
      <c r="D312" s="425" t="s">
        <v>283</v>
      </c>
      <c r="E312" s="425" t="s">
        <v>268</v>
      </c>
      <c r="F312" s="671">
        <v>248.52</v>
      </c>
      <c r="I312" s="528"/>
      <c r="J312" s="531"/>
      <c r="K312" s="529"/>
      <c r="L312" s="527"/>
    </row>
    <row r="313" spans="1:12">
      <c r="B313" s="425" t="s">
        <v>310</v>
      </c>
      <c r="C313" s="425" t="s">
        <v>55</v>
      </c>
      <c r="D313" s="425" t="s">
        <v>284</v>
      </c>
      <c r="E313" s="425" t="s">
        <v>268</v>
      </c>
      <c r="F313" s="671">
        <v>279.60000000000002</v>
      </c>
      <c r="I313" s="528"/>
      <c r="J313" s="531"/>
      <c r="K313" s="529"/>
      <c r="L313" s="527"/>
    </row>
    <row r="314" spans="1:12">
      <c r="B314" s="425" t="s">
        <v>729</v>
      </c>
      <c r="C314" s="425" t="s">
        <v>56</v>
      </c>
      <c r="D314" s="425" t="s">
        <v>302</v>
      </c>
      <c r="E314" s="425" t="s">
        <v>268</v>
      </c>
      <c r="F314" s="671">
        <v>316.2</v>
      </c>
      <c r="I314" s="528"/>
      <c r="J314" s="531"/>
      <c r="K314" s="529"/>
      <c r="L314" s="527"/>
    </row>
    <row r="315" spans="1:12">
      <c r="B315" s="306"/>
      <c r="C315" s="306"/>
      <c r="D315" s="306"/>
      <c r="E315" s="306"/>
      <c r="F315" s="477" t="s">
        <v>944</v>
      </c>
      <c r="I315" s="50"/>
      <c r="J315" s="531"/>
      <c r="K315" s="529"/>
    </row>
    <row r="316" spans="1:12">
      <c r="B316" s="472" t="s">
        <v>741</v>
      </c>
      <c r="C316" s="472" t="s">
        <v>0</v>
      </c>
      <c r="D316" s="472" t="s">
        <v>24</v>
      </c>
      <c r="E316" s="472" t="s">
        <v>81</v>
      </c>
      <c r="F316" s="470" t="s">
        <v>16</v>
      </c>
      <c r="I316" s="470"/>
      <c r="J316" s="470"/>
      <c r="K316" s="529"/>
    </row>
    <row r="317" spans="1:12">
      <c r="B317" s="425" t="s">
        <v>311</v>
      </c>
      <c r="C317" s="425" t="s">
        <v>64</v>
      </c>
      <c r="D317" s="425" t="s">
        <v>108</v>
      </c>
      <c r="E317" s="425" t="s">
        <v>84</v>
      </c>
      <c r="F317" s="671">
        <v>233.88</v>
      </c>
      <c r="I317" s="528"/>
      <c r="J317" s="531"/>
      <c r="K317" s="529"/>
      <c r="L317" s="527"/>
    </row>
    <row r="318" spans="1:12">
      <c r="B318" s="425" t="s">
        <v>312</v>
      </c>
      <c r="C318" s="425" t="s">
        <v>55</v>
      </c>
      <c r="D318" s="425" t="s">
        <v>109</v>
      </c>
      <c r="E318" s="425" t="s">
        <v>84</v>
      </c>
      <c r="F318" s="671">
        <v>262.08</v>
      </c>
      <c r="I318" s="528"/>
      <c r="J318" s="531"/>
      <c r="K318" s="529"/>
      <c r="L318" s="527"/>
    </row>
    <row r="319" spans="1:12">
      <c r="B319" s="425" t="s">
        <v>313</v>
      </c>
      <c r="C319" s="425" t="s">
        <v>56</v>
      </c>
      <c r="D319" s="425" t="s">
        <v>110</v>
      </c>
      <c r="E319" s="425" t="s">
        <v>84</v>
      </c>
      <c r="F319" s="671">
        <v>287.88</v>
      </c>
      <c r="I319" s="528"/>
      <c r="J319" s="531"/>
      <c r="K319" s="529"/>
      <c r="L319" s="527"/>
    </row>
    <row r="320" spans="1:12">
      <c r="B320" s="306"/>
      <c r="C320" s="306"/>
      <c r="D320" s="306"/>
      <c r="E320" s="306"/>
      <c r="F320" s="477" t="s">
        <v>944</v>
      </c>
      <c r="I320" s="107"/>
      <c r="J320" s="531"/>
      <c r="K320" s="529"/>
    </row>
    <row r="321" spans="1:12">
      <c r="A321" t="s">
        <v>757</v>
      </c>
      <c r="B321" s="425" t="s">
        <v>315</v>
      </c>
      <c r="C321" s="425" t="s">
        <v>60</v>
      </c>
      <c r="D321" s="425" t="s">
        <v>320</v>
      </c>
      <c r="E321" s="475"/>
      <c r="F321" s="669">
        <v>39.119999999999997</v>
      </c>
      <c r="I321" s="528"/>
      <c r="J321" s="531"/>
      <c r="K321" s="529"/>
      <c r="L321" s="527"/>
    </row>
    <row r="322" spans="1:12">
      <c r="B322" s="425" t="s">
        <v>316</v>
      </c>
      <c r="C322" s="425" t="s">
        <v>63</v>
      </c>
      <c r="D322" s="425" t="s">
        <v>321</v>
      </c>
      <c r="E322" s="475"/>
      <c r="F322" s="669">
        <v>41.52</v>
      </c>
      <c r="I322" s="528"/>
      <c r="J322" s="531"/>
      <c r="K322" s="529"/>
      <c r="L322" s="527"/>
    </row>
    <row r="323" spans="1:12">
      <c r="B323" s="425" t="s">
        <v>317</v>
      </c>
      <c r="C323" s="425" t="s">
        <v>55</v>
      </c>
      <c r="D323" s="425" t="s">
        <v>322</v>
      </c>
      <c r="E323" s="475"/>
      <c r="F323" s="669">
        <v>46.8</v>
      </c>
      <c r="I323" s="528"/>
      <c r="J323" s="531"/>
      <c r="K323" s="529"/>
      <c r="L323" s="527"/>
    </row>
    <row r="324" spans="1:12">
      <c r="B324" s="425" t="s">
        <v>318</v>
      </c>
      <c r="C324" s="425" t="s">
        <v>56</v>
      </c>
      <c r="D324" s="425" t="s">
        <v>323</v>
      </c>
      <c r="E324" s="475"/>
      <c r="F324" s="669">
        <v>49.2</v>
      </c>
      <c r="I324" s="528"/>
      <c r="J324" s="531"/>
      <c r="K324" s="529"/>
      <c r="L324" s="527"/>
    </row>
    <row r="325" spans="1:12">
      <c r="B325" s="425"/>
      <c r="C325" s="425"/>
      <c r="D325" s="425"/>
      <c r="E325" s="475"/>
      <c r="F325" s="475" t="s">
        <v>944</v>
      </c>
      <c r="I325" s="50"/>
      <c r="J325" s="531"/>
      <c r="K325" s="529"/>
    </row>
    <row r="326" spans="1:12">
      <c r="A326" t="s">
        <v>402</v>
      </c>
      <c r="B326" s="425" t="s">
        <v>325</v>
      </c>
      <c r="C326" s="425" t="s">
        <v>54</v>
      </c>
      <c r="D326" s="425" t="s">
        <v>324</v>
      </c>
      <c r="E326" s="475"/>
      <c r="F326" s="669">
        <v>8.16</v>
      </c>
      <c r="I326" s="528"/>
      <c r="J326" s="531"/>
      <c r="K326" s="529"/>
      <c r="L326" s="527"/>
    </row>
    <row r="327" spans="1:12">
      <c r="B327" s="425" t="s">
        <v>326</v>
      </c>
      <c r="C327" s="425" t="s">
        <v>55</v>
      </c>
      <c r="D327" s="425" t="s">
        <v>338</v>
      </c>
      <c r="E327" s="475"/>
      <c r="F327" s="669">
        <v>9.6</v>
      </c>
      <c r="I327" s="528"/>
      <c r="J327" s="531"/>
      <c r="K327" s="529"/>
      <c r="L327" s="527"/>
    </row>
    <row r="328" spans="1:12">
      <c r="B328" s="425" t="s">
        <v>327</v>
      </c>
      <c r="C328" s="425" t="s">
        <v>56</v>
      </c>
      <c r="D328" s="425" t="s">
        <v>339</v>
      </c>
      <c r="E328" s="475"/>
      <c r="F328" s="669">
        <v>11.4</v>
      </c>
      <c r="I328" s="528"/>
      <c r="J328" s="531"/>
      <c r="K328" s="529"/>
      <c r="L328" s="527"/>
    </row>
    <row r="329" spans="1:12">
      <c r="B329" s="306"/>
      <c r="C329" s="306"/>
      <c r="D329" s="306"/>
      <c r="E329" s="306"/>
      <c r="F329" s="477" t="s">
        <v>944</v>
      </c>
      <c r="I329" s="50"/>
      <c r="J329" s="531"/>
      <c r="K329" s="529"/>
    </row>
    <row r="330" spans="1:12">
      <c r="A330" t="s">
        <v>740</v>
      </c>
      <c r="B330" s="472" t="s">
        <v>741</v>
      </c>
      <c r="C330" s="472" t="s">
        <v>0</v>
      </c>
      <c r="D330" s="472" t="s">
        <v>24</v>
      </c>
      <c r="E330" s="472" t="s">
        <v>57</v>
      </c>
      <c r="F330" s="470" t="s">
        <v>16</v>
      </c>
      <c r="I330" s="470"/>
      <c r="J330" s="470"/>
      <c r="K330" s="529"/>
    </row>
    <row r="331" spans="1:12">
      <c r="A331" t="s">
        <v>764</v>
      </c>
      <c r="B331" s="425" t="s">
        <v>411</v>
      </c>
      <c r="C331" s="425" t="s">
        <v>54</v>
      </c>
      <c r="D331" s="425" t="s">
        <v>85</v>
      </c>
      <c r="E331" s="474" t="s">
        <v>58</v>
      </c>
      <c r="F331" s="671">
        <v>11.4</v>
      </c>
      <c r="I331" s="528"/>
      <c r="J331" s="531"/>
      <c r="K331" s="529"/>
      <c r="L331" s="527"/>
    </row>
    <row r="332" spans="1:12">
      <c r="B332" s="425" t="s">
        <v>412</v>
      </c>
      <c r="C332" s="425" t="s">
        <v>54</v>
      </c>
      <c r="D332" s="425" t="s">
        <v>86</v>
      </c>
      <c r="E332" s="474" t="s">
        <v>12</v>
      </c>
      <c r="F332" s="671">
        <v>12.12</v>
      </c>
      <c r="I332" s="528"/>
      <c r="J332" s="531"/>
      <c r="K332" s="529"/>
      <c r="L332" s="527"/>
    </row>
    <row r="333" spans="1:12">
      <c r="B333" s="425" t="s">
        <v>413</v>
      </c>
      <c r="C333" s="425" t="s">
        <v>56</v>
      </c>
      <c r="D333" s="425" t="s">
        <v>88</v>
      </c>
      <c r="E333" s="474" t="s">
        <v>12</v>
      </c>
      <c r="F333" s="671">
        <v>15.24</v>
      </c>
      <c r="I333" s="528"/>
      <c r="J333" s="531"/>
      <c r="K333" s="529"/>
      <c r="L333" s="527"/>
    </row>
    <row r="334" spans="1:12">
      <c r="B334" s="425" t="s">
        <v>415</v>
      </c>
      <c r="C334" s="425" t="s">
        <v>71</v>
      </c>
      <c r="D334" s="425" t="s">
        <v>89</v>
      </c>
      <c r="E334" s="425" t="s">
        <v>267</v>
      </c>
      <c r="F334" s="670">
        <v>33.36</v>
      </c>
      <c r="I334" s="528"/>
      <c r="J334" s="531"/>
      <c r="K334" s="529"/>
      <c r="L334" s="527"/>
    </row>
    <row r="335" spans="1:12">
      <c r="B335" s="425" t="s">
        <v>416</v>
      </c>
      <c r="C335" s="425" t="s">
        <v>72</v>
      </c>
      <c r="D335" s="425" t="s">
        <v>90</v>
      </c>
      <c r="E335" s="425" t="s">
        <v>267</v>
      </c>
      <c r="F335" s="670">
        <v>37.56</v>
      </c>
      <c r="I335" s="528"/>
      <c r="J335" s="531"/>
      <c r="K335" s="529"/>
      <c r="L335" s="527"/>
    </row>
    <row r="336" spans="1:12">
      <c r="B336" s="425" t="s">
        <v>417</v>
      </c>
      <c r="C336" s="425" t="s">
        <v>60</v>
      </c>
      <c r="D336" s="425" t="s">
        <v>91</v>
      </c>
      <c r="E336" s="425" t="s">
        <v>267</v>
      </c>
      <c r="F336" s="670">
        <v>49.2</v>
      </c>
      <c r="I336" s="528"/>
      <c r="J336" s="531"/>
      <c r="K336" s="529"/>
      <c r="L336" s="527"/>
    </row>
    <row r="337" spans="2:12">
      <c r="B337" s="425" t="s">
        <v>418</v>
      </c>
      <c r="C337" s="425" t="s">
        <v>62</v>
      </c>
      <c r="D337" s="425" t="s">
        <v>93</v>
      </c>
      <c r="E337" s="425" t="s">
        <v>267</v>
      </c>
      <c r="F337" s="670">
        <v>54.48</v>
      </c>
      <c r="I337" s="528"/>
      <c r="J337" s="531"/>
      <c r="K337" s="529"/>
      <c r="L337" s="527"/>
    </row>
    <row r="338" spans="2:12">
      <c r="B338" s="425" t="s">
        <v>419</v>
      </c>
      <c r="C338" s="425" t="s">
        <v>63</v>
      </c>
      <c r="D338" s="425" t="s">
        <v>94</v>
      </c>
      <c r="E338" s="425" t="s">
        <v>268</v>
      </c>
      <c r="F338" s="670">
        <v>62.16</v>
      </c>
      <c r="I338" s="528"/>
      <c r="J338" s="531"/>
      <c r="K338" s="529"/>
      <c r="L338" s="527"/>
    </row>
    <row r="339" spans="2:12">
      <c r="B339" s="425" t="s">
        <v>420</v>
      </c>
      <c r="C339" s="425" t="s">
        <v>64</v>
      </c>
      <c r="D339" s="425" t="s">
        <v>95</v>
      </c>
      <c r="E339" s="425" t="s">
        <v>268</v>
      </c>
      <c r="F339" s="670">
        <v>64.44</v>
      </c>
      <c r="I339" s="528"/>
      <c r="J339" s="531"/>
      <c r="K339" s="529"/>
      <c r="L339" s="527"/>
    </row>
    <row r="340" spans="2:12">
      <c r="B340" s="425" t="s">
        <v>421</v>
      </c>
      <c r="C340" s="425" t="s">
        <v>65</v>
      </c>
      <c r="D340" s="425" t="s">
        <v>96</v>
      </c>
      <c r="E340" s="425" t="s">
        <v>268</v>
      </c>
      <c r="F340" s="670">
        <v>68.64</v>
      </c>
      <c r="I340" s="528"/>
      <c r="J340" s="531"/>
      <c r="K340" s="529"/>
      <c r="L340" s="527"/>
    </row>
    <row r="341" spans="2:12">
      <c r="B341" s="425" t="s">
        <v>422</v>
      </c>
      <c r="C341" s="425" t="s">
        <v>55</v>
      </c>
      <c r="D341" s="425" t="s">
        <v>97</v>
      </c>
      <c r="E341" s="425" t="s">
        <v>268</v>
      </c>
      <c r="F341" s="670">
        <v>69.599999999999994</v>
      </c>
      <c r="I341" s="528"/>
      <c r="J341" s="531"/>
      <c r="K341" s="529"/>
      <c r="L341" s="527"/>
    </row>
    <row r="342" spans="2:12">
      <c r="B342" s="425" t="s">
        <v>423</v>
      </c>
      <c r="C342" s="425" t="s">
        <v>67</v>
      </c>
      <c r="D342" s="425" t="s">
        <v>98</v>
      </c>
      <c r="E342" s="425" t="s">
        <v>268</v>
      </c>
      <c r="F342" s="670">
        <v>72.84</v>
      </c>
      <c r="I342" s="528"/>
      <c r="J342" s="531"/>
      <c r="K342" s="529"/>
      <c r="L342" s="527"/>
    </row>
    <row r="343" spans="2:12">
      <c r="B343" s="425" t="s">
        <v>424</v>
      </c>
      <c r="C343" s="425" t="s">
        <v>56</v>
      </c>
      <c r="D343" s="425" t="s">
        <v>100</v>
      </c>
      <c r="E343" s="425" t="s">
        <v>268</v>
      </c>
      <c r="F343" s="670">
        <v>80.52</v>
      </c>
      <c r="I343" s="528"/>
      <c r="J343" s="531"/>
      <c r="K343" s="529"/>
      <c r="L343" s="527"/>
    </row>
    <row r="344" spans="2:12">
      <c r="B344" s="425" t="s">
        <v>425</v>
      </c>
      <c r="C344" s="425" t="s">
        <v>69</v>
      </c>
      <c r="D344" s="425" t="s">
        <v>101</v>
      </c>
      <c r="E344" s="425" t="s">
        <v>268</v>
      </c>
      <c r="F344" s="670">
        <v>84.12</v>
      </c>
      <c r="I344" s="528"/>
      <c r="J344" s="531"/>
      <c r="K344" s="529"/>
      <c r="L344" s="527"/>
    </row>
    <row r="345" spans="2:12">
      <c r="B345" s="306"/>
      <c r="C345" s="306"/>
      <c r="D345" s="306"/>
      <c r="E345" s="306"/>
      <c r="F345" s="477" t="s">
        <v>944</v>
      </c>
      <c r="I345" s="50"/>
      <c r="J345" s="531"/>
      <c r="K345" s="529"/>
    </row>
    <row r="346" spans="2:12">
      <c r="B346" s="472" t="s">
        <v>741</v>
      </c>
      <c r="C346" s="472" t="s">
        <v>0</v>
      </c>
      <c r="D346" s="472" t="s">
        <v>24</v>
      </c>
      <c r="E346" s="472" t="s">
        <v>81</v>
      </c>
      <c r="F346" s="470" t="s">
        <v>16</v>
      </c>
      <c r="I346" s="470"/>
      <c r="J346" s="470"/>
      <c r="K346" s="529"/>
    </row>
    <row r="347" spans="2:12">
      <c r="B347" s="472" t="s">
        <v>429</v>
      </c>
      <c r="C347" s="472" t="s">
        <v>78</v>
      </c>
      <c r="D347" s="472" t="s">
        <v>105</v>
      </c>
      <c r="E347" s="425" t="s">
        <v>82</v>
      </c>
      <c r="F347" s="670">
        <v>45.6</v>
      </c>
      <c r="I347" s="528"/>
      <c r="J347" s="531"/>
      <c r="K347" s="529"/>
      <c r="L347" s="527"/>
    </row>
    <row r="348" spans="2:12">
      <c r="B348" s="472" t="s">
        <v>430</v>
      </c>
      <c r="C348" s="472" t="s">
        <v>79</v>
      </c>
      <c r="D348" s="472" t="s">
        <v>106</v>
      </c>
      <c r="E348" s="425" t="s">
        <v>82</v>
      </c>
      <c r="F348" s="670">
        <v>47.76</v>
      </c>
      <c r="I348" s="528"/>
      <c r="J348" s="531"/>
      <c r="K348" s="529"/>
      <c r="L348" s="527"/>
    </row>
    <row r="349" spans="2:12">
      <c r="B349" s="425" t="s">
        <v>431</v>
      </c>
      <c r="C349" s="425" t="s">
        <v>75</v>
      </c>
      <c r="D349" s="425" t="s">
        <v>103</v>
      </c>
      <c r="E349" s="425" t="s">
        <v>82</v>
      </c>
      <c r="F349" s="670">
        <v>45.84</v>
      </c>
      <c r="I349" s="528"/>
      <c r="J349" s="531"/>
      <c r="K349" s="529"/>
      <c r="L349" s="527"/>
    </row>
    <row r="350" spans="2:12">
      <c r="B350" s="425" t="s">
        <v>432</v>
      </c>
      <c r="C350" s="425" t="s">
        <v>76</v>
      </c>
      <c r="D350" s="425" t="s">
        <v>104</v>
      </c>
      <c r="E350" s="425" t="s">
        <v>82</v>
      </c>
      <c r="F350" s="670">
        <v>48.6</v>
      </c>
      <c r="I350" s="528"/>
      <c r="J350" s="531"/>
      <c r="K350" s="529"/>
      <c r="L350" s="527"/>
    </row>
    <row r="351" spans="2:12">
      <c r="B351" s="425" t="s">
        <v>433</v>
      </c>
      <c r="C351" s="425" t="s">
        <v>63</v>
      </c>
      <c r="D351" s="425" t="s">
        <v>107</v>
      </c>
      <c r="E351" s="425" t="s">
        <v>82</v>
      </c>
      <c r="F351" s="670">
        <v>56.64</v>
      </c>
      <c r="I351" s="528"/>
      <c r="J351" s="531"/>
      <c r="K351" s="529"/>
      <c r="L351" s="527"/>
    </row>
    <row r="352" spans="2:12">
      <c r="B352" s="425" t="s">
        <v>434</v>
      </c>
      <c r="C352" s="425" t="s">
        <v>64</v>
      </c>
      <c r="D352" s="425" t="s">
        <v>108</v>
      </c>
      <c r="E352" s="425" t="s">
        <v>82</v>
      </c>
      <c r="F352" s="670">
        <v>59.16</v>
      </c>
      <c r="I352" s="528"/>
      <c r="J352" s="531"/>
      <c r="K352" s="529"/>
      <c r="L352" s="527"/>
    </row>
    <row r="353" spans="1:12">
      <c r="B353" s="425" t="s">
        <v>435</v>
      </c>
      <c r="C353" s="425" t="s">
        <v>55</v>
      </c>
      <c r="D353" s="425" t="s">
        <v>109</v>
      </c>
      <c r="E353" s="425" t="s">
        <v>82</v>
      </c>
      <c r="F353" s="670">
        <v>63.6</v>
      </c>
      <c r="I353" s="528"/>
      <c r="J353" s="531"/>
      <c r="K353" s="529"/>
      <c r="L353" s="527"/>
    </row>
    <row r="354" spans="1:12">
      <c r="B354" s="425" t="s">
        <v>436</v>
      </c>
      <c r="C354" s="425" t="s">
        <v>56</v>
      </c>
      <c r="D354" s="425" t="s">
        <v>110</v>
      </c>
      <c r="E354" s="425" t="s">
        <v>82</v>
      </c>
      <c r="F354" s="670">
        <v>74.760000000000005</v>
      </c>
      <c r="I354" s="528"/>
      <c r="J354" s="531"/>
      <c r="K354" s="529"/>
      <c r="L354" s="527"/>
    </row>
    <row r="355" spans="1:12">
      <c r="B355" s="425" t="s">
        <v>437</v>
      </c>
      <c r="C355" s="425" t="s">
        <v>64</v>
      </c>
      <c r="D355" s="425" t="s">
        <v>108</v>
      </c>
      <c r="E355" s="425" t="s">
        <v>83</v>
      </c>
      <c r="F355" s="670">
        <v>61.44</v>
      </c>
      <c r="I355" s="528"/>
      <c r="J355" s="531"/>
      <c r="K355" s="529"/>
      <c r="L355" s="527"/>
    </row>
    <row r="356" spans="1:12">
      <c r="B356" s="425" t="s">
        <v>438</v>
      </c>
      <c r="C356" s="425" t="s">
        <v>55</v>
      </c>
      <c r="D356" s="425" t="s">
        <v>109</v>
      </c>
      <c r="E356" s="425" t="s">
        <v>83</v>
      </c>
      <c r="F356" s="670">
        <v>65.760000000000005</v>
      </c>
      <c r="I356" s="528"/>
      <c r="J356" s="531"/>
      <c r="K356" s="529"/>
      <c r="L356" s="527"/>
    </row>
    <row r="357" spans="1:12">
      <c r="B357" s="425" t="s">
        <v>439</v>
      </c>
      <c r="C357" s="425" t="s">
        <v>56</v>
      </c>
      <c r="D357" s="425" t="s">
        <v>110</v>
      </c>
      <c r="E357" s="425" t="s">
        <v>83</v>
      </c>
      <c r="F357" s="670">
        <v>77.760000000000005</v>
      </c>
      <c r="I357" s="528"/>
      <c r="J357" s="531"/>
      <c r="K357" s="529"/>
      <c r="L357" s="527"/>
    </row>
    <row r="358" spans="1:12">
      <c r="B358" s="306"/>
      <c r="C358" s="306"/>
      <c r="D358" s="306"/>
      <c r="E358" s="306"/>
      <c r="F358" s="477" t="s">
        <v>944</v>
      </c>
      <c r="I358" s="50"/>
      <c r="J358" s="531"/>
      <c r="K358" s="529"/>
    </row>
    <row r="359" spans="1:12">
      <c r="A359" t="s">
        <v>740</v>
      </c>
      <c r="B359" s="472" t="s">
        <v>741</v>
      </c>
      <c r="C359" s="472" t="s">
        <v>0</v>
      </c>
      <c r="D359" s="472" t="s">
        <v>24</v>
      </c>
      <c r="E359" s="472" t="s">
        <v>743</v>
      </c>
      <c r="F359" s="470" t="s">
        <v>16</v>
      </c>
      <c r="I359" s="470"/>
      <c r="J359" s="470"/>
      <c r="K359" s="529"/>
    </row>
    <row r="360" spans="1:12">
      <c r="A360" t="s">
        <v>765</v>
      </c>
      <c r="B360" s="425" t="s">
        <v>333</v>
      </c>
      <c r="C360" s="425" t="s">
        <v>814</v>
      </c>
      <c r="D360" s="425" t="s">
        <v>341</v>
      </c>
      <c r="E360" s="425" t="s">
        <v>491</v>
      </c>
      <c r="F360" s="669">
        <v>34.68</v>
      </c>
      <c r="I360" s="528"/>
      <c r="J360" s="531"/>
      <c r="K360" s="529"/>
      <c r="L360" s="532"/>
    </row>
    <row r="361" spans="1:12">
      <c r="B361" s="425" t="s">
        <v>334</v>
      </c>
      <c r="C361" s="425" t="s">
        <v>814</v>
      </c>
      <c r="D361" s="425" t="s">
        <v>342</v>
      </c>
      <c r="E361" s="425" t="s">
        <v>492</v>
      </c>
      <c r="F361" s="669">
        <v>27.96</v>
      </c>
      <c r="I361" s="528"/>
      <c r="J361" s="531"/>
      <c r="K361" s="529"/>
      <c r="L361" s="532"/>
    </row>
    <row r="362" spans="1:12">
      <c r="B362" s="425" t="s">
        <v>335</v>
      </c>
      <c r="C362" s="425" t="s">
        <v>814</v>
      </c>
      <c r="D362" s="425" t="s">
        <v>343</v>
      </c>
      <c r="E362" s="425" t="s">
        <v>493</v>
      </c>
      <c r="F362" s="669">
        <v>20.28</v>
      </c>
      <c r="I362" s="528"/>
      <c r="J362" s="531"/>
      <c r="K362" s="529"/>
      <c r="L362" s="532"/>
    </row>
    <row r="363" spans="1:12">
      <c r="B363" s="425" t="s">
        <v>344</v>
      </c>
      <c r="C363" s="425" t="s">
        <v>815</v>
      </c>
      <c r="D363" s="425" t="s">
        <v>345</v>
      </c>
      <c r="E363" s="425" t="s">
        <v>494</v>
      </c>
      <c r="F363" s="669">
        <v>10.68</v>
      </c>
      <c r="I363" s="528"/>
      <c r="J363" s="531"/>
      <c r="K363" s="529"/>
      <c r="L363" s="532"/>
    </row>
    <row r="364" spans="1:12">
      <c r="B364" s="425" t="s">
        <v>346</v>
      </c>
      <c r="C364" s="425" t="s">
        <v>816</v>
      </c>
      <c r="D364" s="425" t="s">
        <v>347</v>
      </c>
      <c r="E364" s="425" t="s">
        <v>495</v>
      </c>
      <c r="F364" s="669">
        <v>3.6</v>
      </c>
      <c r="I364" s="528"/>
      <c r="J364" s="531"/>
      <c r="K364" s="529"/>
      <c r="L364" s="532"/>
    </row>
    <row r="365" spans="1:12">
      <c r="B365" s="425" t="s">
        <v>348</v>
      </c>
      <c r="C365" s="425" t="s">
        <v>817</v>
      </c>
      <c r="D365" s="425" t="s">
        <v>349</v>
      </c>
      <c r="E365" s="425" t="s">
        <v>496</v>
      </c>
      <c r="F365" s="669">
        <v>23.16</v>
      </c>
      <c r="I365" s="528"/>
      <c r="J365" s="531"/>
      <c r="K365" s="529"/>
      <c r="L365" s="532"/>
    </row>
    <row r="366" spans="1:12">
      <c r="B366" s="306"/>
      <c r="C366" s="306"/>
      <c r="D366" s="306"/>
      <c r="E366" s="306"/>
      <c r="F366" s="477" t="s">
        <v>944</v>
      </c>
      <c r="I366" s="50"/>
      <c r="J366" s="531"/>
      <c r="K366" s="529"/>
    </row>
    <row r="367" spans="1:12">
      <c r="A367" t="s">
        <v>740</v>
      </c>
      <c r="B367" s="472" t="s">
        <v>741</v>
      </c>
      <c r="C367" s="472" t="s">
        <v>0</v>
      </c>
      <c r="D367" s="472" t="s">
        <v>24</v>
      </c>
      <c r="E367" s="472" t="s">
        <v>743</v>
      </c>
      <c r="F367" s="470" t="s">
        <v>16</v>
      </c>
      <c r="I367" s="470"/>
      <c r="J367" s="470"/>
      <c r="K367" s="529"/>
    </row>
    <row r="368" spans="1:12">
      <c r="A368" t="s">
        <v>766</v>
      </c>
      <c r="B368" s="425" t="s">
        <v>361</v>
      </c>
      <c r="C368" s="425" t="s">
        <v>814</v>
      </c>
      <c r="D368" s="425" t="s">
        <v>497</v>
      </c>
      <c r="E368" s="425" t="s">
        <v>491</v>
      </c>
      <c r="F368" s="669">
        <v>47.64</v>
      </c>
      <c r="I368" s="528"/>
      <c r="J368" s="531"/>
      <c r="K368" s="529"/>
      <c r="L368" s="532"/>
    </row>
    <row r="369" spans="1:12">
      <c r="B369" s="425" t="s">
        <v>362</v>
      </c>
      <c r="C369" s="425" t="s">
        <v>815</v>
      </c>
      <c r="D369" s="425" t="s">
        <v>345</v>
      </c>
      <c r="E369" s="425" t="s">
        <v>494</v>
      </c>
      <c r="F369" s="669">
        <v>15.48</v>
      </c>
      <c r="I369" s="528"/>
      <c r="J369" s="531"/>
      <c r="K369" s="529"/>
      <c r="L369" s="532"/>
    </row>
    <row r="370" spans="1:12">
      <c r="B370" s="425" t="s">
        <v>363</v>
      </c>
      <c r="C370" s="425" t="s">
        <v>816</v>
      </c>
      <c r="D370" s="425" t="s">
        <v>347</v>
      </c>
      <c r="E370" s="425" t="s">
        <v>495</v>
      </c>
      <c r="F370" s="669">
        <v>5.64</v>
      </c>
      <c r="I370" s="528"/>
      <c r="J370" s="531"/>
      <c r="K370" s="529"/>
      <c r="L370" s="532"/>
    </row>
    <row r="371" spans="1:12">
      <c r="B371" s="425" t="s">
        <v>364</v>
      </c>
      <c r="C371" s="425" t="s">
        <v>817</v>
      </c>
      <c r="D371" s="425" t="s">
        <v>349</v>
      </c>
      <c r="E371" s="425" t="s">
        <v>496</v>
      </c>
      <c r="F371" s="669">
        <v>33.119999999999997</v>
      </c>
      <c r="I371" s="528"/>
      <c r="J371" s="531"/>
      <c r="K371" s="529"/>
      <c r="L371" s="532"/>
    </row>
    <row r="372" spans="1:12">
      <c r="B372" s="306"/>
      <c r="C372" s="306"/>
      <c r="D372" s="306"/>
      <c r="E372" s="306"/>
      <c r="F372" s="533" t="s">
        <v>944</v>
      </c>
      <c r="I372" s="50"/>
      <c r="J372" s="531"/>
      <c r="K372" s="529"/>
    </row>
    <row r="373" spans="1:12">
      <c r="A373" t="s">
        <v>740</v>
      </c>
      <c r="B373" s="472" t="s">
        <v>741</v>
      </c>
      <c r="C373" s="472" t="s">
        <v>0</v>
      </c>
      <c r="D373" s="472" t="s">
        <v>24</v>
      </c>
      <c r="E373" s="472" t="s">
        <v>743</v>
      </c>
      <c r="F373" s="470" t="s">
        <v>16</v>
      </c>
      <c r="I373" s="470"/>
      <c r="J373" s="470"/>
      <c r="K373" s="529"/>
    </row>
    <row r="374" spans="1:12">
      <c r="A374" t="s">
        <v>767</v>
      </c>
      <c r="B374" s="425" t="s">
        <v>366</v>
      </c>
      <c r="C374" s="425" t="s">
        <v>814</v>
      </c>
      <c r="D374" s="425" t="s">
        <v>380</v>
      </c>
      <c r="E374" s="425" t="s">
        <v>498</v>
      </c>
      <c r="F374" s="669">
        <v>51.36</v>
      </c>
      <c r="I374" s="528"/>
      <c r="J374" s="531"/>
      <c r="K374" s="529"/>
      <c r="L374" s="532"/>
    </row>
    <row r="375" spans="1:12">
      <c r="B375" s="425" t="s">
        <v>369</v>
      </c>
      <c r="C375" s="425" t="s">
        <v>814</v>
      </c>
      <c r="D375" s="425" t="s">
        <v>287</v>
      </c>
      <c r="E375" s="425" t="s">
        <v>499</v>
      </c>
      <c r="F375" s="669">
        <v>62.4</v>
      </c>
      <c r="I375" s="528"/>
      <c r="J375" s="531"/>
      <c r="K375" s="529"/>
      <c r="L375" s="532"/>
    </row>
    <row r="376" spans="1:12">
      <c r="B376" s="425" t="s">
        <v>371</v>
      </c>
      <c r="C376" s="425" t="s">
        <v>815</v>
      </c>
      <c r="D376" s="425" t="s">
        <v>381</v>
      </c>
      <c r="E376" s="425" t="s">
        <v>500</v>
      </c>
      <c r="F376" s="669">
        <v>17.04</v>
      </c>
      <c r="I376" s="528"/>
      <c r="J376" s="531"/>
      <c r="K376" s="529"/>
      <c r="L376" s="532"/>
    </row>
    <row r="377" spans="1:12">
      <c r="B377" s="425" t="s">
        <v>373</v>
      </c>
      <c r="C377" s="425" t="s">
        <v>816</v>
      </c>
      <c r="D377" s="425" t="s">
        <v>285</v>
      </c>
      <c r="E377" s="425" t="s">
        <v>501</v>
      </c>
      <c r="F377" s="669">
        <v>6</v>
      </c>
      <c r="I377" s="528"/>
      <c r="J377" s="531"/>
      <c r="K377" s="529"/>
      <c r="L377" s="532"/>
    </row>
    <row r="378" spans="1:12">
      <c r="B378" s="425" t="s">
        <v>812</v>
      </c>
      <c r="C378" s="425" t="s">
        <v>820</v>
      </c>
      <c r="D378" s="425" t="s">
        <v>285</v>
      </c>
      <c r="E378" s="425" t="s">
        <v>501</v>
      </c>
      <c r="F378" s="669">
        <v>6</v>
      </c>
      <c r="I378" s="528"/>
      <c r="J378" s="531"/>
      <c r="K378" s="529"/>
      <c r="L378" s="532"/>
    </row>
    <row r="379" spans="1:12">
      <c r="B379" s="425" t="s">
        <v>376</v>
      </c>
      <c r="C379" s="425" t="s">
        <v>817</v>
      </c>
      <c r="D379" s="425" t="s">
        <v>382</v>
      </c>
      <c r="E379" s="425" t="s">
        <v>502</v>
      </c>
      <c r="F379" s="669">
        <v>34.68</v>
      </c>
      <c r="I379" s="528"/>
      <c r="J379" s="531"/>
      <c r="K379" s="529"/>
      <c r="L379" s="532"/>
    </row>
    <row r="380" spans="1:12">
      <c r="B380" s="306"/>
      <c r="C380" s="306"/>
      <c r="D380" s="306"/>
      <c r="E380" s="306"/>
      <c r="F380" s="477" t="s">
        <v>944</v>
      </c>
      <c r="I380" s="50"/>
      <c r="J380" s="531"/>
      <c r="K380" s="529"/>
    </row>
    <row r="381" spans="1:12">
      <c r="A381" t="s">
        <v>740</v>
      </c>
      <c r="B381" s="472" t="s">
        <v>741</v>
      </c>
      <c r="C381" s="472" t="s">
        <v>0</v>
      </c>
      <c r="D381" s="472" t="s">
        <v>24</v>
      </c>
      <c r="E381" s="472" t="s">
        <v>743</v>
      </c>
      <c r="F381" s="470" t="s">
        <v>16</v>
      </c>
      <c r="I381" s="470"/>
      <c r="J381" s="470"/>
      <c r="K381" s="529"/>
    </row>
    <row r="382" spans="1:12">
      <c r="A382" t="s">
        <v>768</v>
      </c>
      <c r="B382" s="425" t="s">
        <v>367</v>
      </c>
      <c r="C382" s="425" t="s">
        <v>814</v>
      </c>
      <c r="D382" s="425" t="s">
        <v>380</v>
      </c>
      <c r="E382" s="425" t="s">
        <v>498</v>
      </c>
      <c r="F382" s="669">
        <v>63.48</v>
      </c>
      <c r="I382" s="528"/>
      <c r="J382" s="531"/>
      <c r="K382" s="529"/>
      <c r="L382" s="532"/>
    </row>
    <row r="383" spans="1:12">
      <c r="B383" s="425" t="s">
        <v>809</v>
      </c>
      <c r="C383" s="425" t="s">
        <v>814</v>
      </c>
      <c r="D383" s="425" t="s">
        <v>287</v>
      </c>
      <c r="E383" s="425" t="s">
        <v>499</v>
      </c>
      <c r="F383" s="669">
        <v>78.599999999999994</v>
      </c>
      <c r="I383" s="528"/>
      <c r="J383" s="531"/>
      <c r="K383" s="529"/>
      <c r="L383" s="532"/>
    </row>
    <row r="384" spans="1:12">
      <c r="B384" s="425" t="s">
        <v>372</v>
      </c>
      <c r="C384" s="425" t="s">
        <v>815</v>
      </c>
      <c r="D384" s="425" t="s">
        <v>381</v>
      </c>
      <c r="E384" s="425" t="s">
        <v>500</v>
      </c>
      <c r="F384" s="669">
        <v>22.2</v>
      </c>
      <c r="I384" s="528"/>
      <c r="J384" s="531"/>
      <c r="K384" s="529"/>
      <c r="L384" s="532"/>
    </row>
    <row r="385" spans="1:12">
      <c r="B385" s="425" t="s">
        <v>374</v>
      </c>
      <c r="C385" s="425" t="s">
        <v>816</v>
      </c>
      <c r="D385" s="425" t="s">
        <v>285</v>
      </c>
      <c r="E385" s="425" t="s">
        <v>501</v>
      </c>
      <c r="F385" s="669">
        <v>8.0399999999999991</v>
      </c>
      <c r="I385" s="528"/>
      <c r="J385" s="531"/>
      <c r="K385" s="529"/>
      <c r="L385" s="532"/>
    </row>
    <row r="386" spans="1:12">
      <c r="B386" s="425" t="s">
        <v>377</v>
      </c>
      <c r="C386" s="425" t="s">
        <v>817</v>
      </c>
      <c r="D386" s="425" t="s">
        <v>382</v>
      </c>
      <c r="E386" s="425" t="s">
        <v>502</v>
      </c>
      <c r="F386" s="669">
        <v>45.24</v>
      </c>
      <c r="I386" s="528"/>
      <c r="J386" s="531"/>
      <c r="K386" s="529"/>
      <c r="L386" s="532"/>
    </row>
    <row r="387" spans="1:12">
      <c r="B387" s="306"/>
      <c r="C387" s="306"/>
      <c r="D387" s="306"/>
      <c r="E387" s="306"/>
      <c r="F387" s="477" t="s">
        <v>944</v>
      </c>
      <c r="I387" s="50"/>
      <c r="J387" s="531"/>
      <c r="K387" s="529"/>
    </row>
    <row r="388" spans="1:12">
      <c r="A388" t="s">
        <v>740</v>
      </c>
      <c r="B388" s="472" t="s">
        <v>741</v>
      </c>
      <c r="C388" s="472" t="s">
        <v>0</v>
      </c>
      <c r="D388" s="472" t="s">
        <v>24</v>
      </c>
      <c r="E388" s="472" t="s">
        <v>743</v>
      </c>
      <c r="F388" s="470" t="s">
        <v>16</v>
      </c>
      <c r="I388" s="470"/>
      <c r="J388" s="470"/>
      <c r="K388" s="529"/>
    </row>
    <row r="389" spans="1:12">
      <c r="A389" t="s">
        <v>769</v>
      </c>
      <c r="B389" s="425" t="s">
        <v>387</v>
      </c>
      <c r="C389" s="425" t="s">
        <v>770</v>
      </c>
      <c r="D389" s="425" t="s">
        <v>389</v>
      </c>
      <c r="E389" s="474" t="s">
        <v>507</v>
      </c>
      <c r="F389" s="669">
        <v>81.72</v>
      </c>
      <c r="I389" s="528"/>
      <c r="J389" s="531"/>
      <c r="K389" s="529"/>
      <c r="L389" s="527"/>
    </row>
    <row r="390" spans="1:12">
      <c r="B390" s="425" t="s">
        <v>388</v>
      </c>
      <c r="C390" s="425" t="s">
        <v>771</v>
      </c>
      <c r="D390" s="425" t="s">
        <v>389</v>
      </c>
      <c r="E390" s="474" t="s">
        <v>507</v>
      </c>
      <c r="F390" s="669">
        <v>81.72</v>
      </c>
      <c r="I390" s="528"/>
      <c r="J390" s="531"/>
      <c r="K390" s="529"/>
      <c r="L390" s="527"/>
    </row>
    <row r="391" spans="1:12">
      <c r="B391" s="425" t="s">
        <v>621</v>
      </c>
      <c r="C391" s="425" t="s">
        <v>772</v>
      </c>
      <c r="D391" s="425" t="s">
        <v>389</v>
      </c>
      <c r="E391" s="474" t="s">
        <v>507</v>
      </c>
      <c r="F391" s="669">
        <v>81.72</v>
      </c>
      <c r="I391" s="528"/>
      <c r="J391" s="531"/>
      <c r="K391" s="529"/>
      <c r="L391" s="527"/>
    </row>
    <row r="392" spans="1:12">
      <c r="B392" s="306"/>
      <c r="C392" s="306"/>
      <c r="D392" s="306"/>
      <c r="E392" s="306"/>
      <c r="F392" s="477" t="s">
        <v>944</v>
      </c>
      <c r="I392" s="50"/>
      <c r="J392" s="531"/>
      <c r="K392" s="529"/>
    </row>
    <row r="393" spans="1:12">
      <c r="A393" t="s">
        <v>740</v>
      </c>
      <c r="B393" s="472" t="s">
        <v>741</v>
      </c>
      <c r="C393" s="472" t="s">
        <v>0</v>
      </c>
      <c r="D393" s="472" t="s">
        <v>24</v>
      </c>
      <c r="E393" s="472"/>
      <c r="F393" s="470" t="s">
        <v>340</v>
      </c>
      <c r="I393" s="107"/>
      <c r="J393" s="470"/>
      <c r="K393" s="529"/>
    </row>
    <row r="394" spans="1:12">
      <c r="A394" t="s">
        <v>773</v>
      </c>
      <c r="B394" s="425" t="s">
        <v>392</v>
      </c>
      <c r="C394" s="425" t="s">
        <v>63</v>
      </c>
      <c r="D394" s="425" t="s">
        <v>395</v>
      </c>
      <c r="E394" s="475"/>
      <c r="F394" s="669">
        <v>26.04</v>
      </c>
      <c r="I394" s="528"/>
      <c r="J394" s="531"/>
      <c r="K394" s="529"/>
      <c r="L394" s="527"/>
    </row>
    <row r="395" spans="1:12">
      <c r="B395" s="425" t="s">
        <v>393</v>
      </c>
      <c r="C395" s="425" t="s">
        <v>55</v>
      </c>
      <c r="D395" s="425" t="s">
        <v>396</v>
      </c>
      <c r="E395" s="475"/>
      <c r="F395" s="669">
        <v>28.44</v>
      </c>
      <c r="I395" s="528"/>
      <c r="J395" s="531"/>
      <c r="K395" s="529"/>
      <c r="L395" s="527"/>
    </row>
    <row r="396" spans="1:12">
      <c r="B396" s="425" t="s">
        <v>394</v>
      </c>
      <c r="C396" s="425" t="s">
        <v>56</v>
      </c>
      <c r="D396" s="425" t="s">
        <v>323</v>
      </c>
      <c r="E396" s="475"/>
      <c r="F396" s="669">
        <v>32.04</v>
      </c>
      <c r="I396" s="528"/>
      <c r="J396" s="531"/>
      <c r="K396" s="529"/>
      <c r="L396" s="527"/>
    </row>
    <row r="397" spans="1:12">
      <c r="B397" s="306"/>
      <c r="C397" s="306"/>
      <c r="D397" s="306"/>
      <c r="E397" s="306"/>
      <c r="F397" s="477" t="s">
        <v>944</v>
      </c>
      <c r="I397" s="50"/>
      <c r="J397" s="531"/>
      <c r="K397" s="529"/>
    </row>
    <row r="398" spans="1:12">
      <c r="A398" t="s">
        <v>740</v>
      </c>
      <c r="B398" s="472" t="s">
        <v>741</v>
      </c>
      <c r="C398" s="472" t="s">
        <v>0</v>
      </c>
      <c r="D398" s="472" t="s">
        <v>24</v>
      </c>
      <c r="E398" s="472"/>
      <c r="F398" s="470" t="s">
        <v>340</v>
      </c>
      <c r="I398" s="107"/>
      <c r="J398" s="470"/>
      <c r="K398" s="529"/>
    </row>
    <row r="399" spans="1:12">
      <c r="A399" t="s">
        <v>774</v>
      </c>
      <c r="B399" s="425" t="s">
        <v>315</v>
      </c>
      <c r="C399" s="425" t="s">
        <v>60</v>
      </c>
      <c r="D399" s="425" t="s">
        <v>320</v>
      </c>
      <c r="E399" s="475"/>
      <c r="F399" s="669">
        <v>39.119999999999997</v>
      </c>
      <c r="I399" s="528"/>
      <c r="J399" s="531"/>
      <c r="K399" s="529"/>
      <c r="L399" s="527"/>
    </row>
    <row r="400" spans="1:12">
      <c r="B400" s="425" t="s">
        <v>316</v>
      </c>
      <c r="C400" s="425" t="s">
        <v>63</v>
      </c>
      <c r="D400" s="425" t="s">
        <v>321</v>
      </c>
      <c r="E400" s="475"/>
      <c r="F400" s="669">
        <v>41.52</v>
      </c>
      <c r="I400" s="528"/>
      <c r="J400" s="531"/>
      <c r="K400" s="529"/>
      <c r="L400" s="527"/>
    </row>
    <row r="401" spans="1:12">
      <c r="B401" s="425" t="s">
        <v>317</v>
      </c>
      <c r="C401" s="425" t="s">
        <v>55</v>
      </c>
      <c r="D401" s="425" t="s">
        <v>322</v>
      </c>
      <c r="E401" s="475"/>
      <c r="F401" s="669">
        <v>46.8</v>
      </c>
      <c r="I401" s="528"/>
      <c r="J401" s="531"/>
      <c r="K401" s="529"/>
      <c r="L401" s="527"/>
    </row>
    <row r="402" spans="1:12">
      <c r="B402" s="425" t="s">
        <v>318</v>
      </c>
      <c r="C402" s="425" t="s">
        <v>56</v>
      </c>
      <c r="D402" s="425" t="s">
        <v>323</v>
      </c>
      <c r="E402" s="475"/>
      <c r="F402" s="669">
        <v>49.2</v>
      </c>
      <c r="I402" s="528"/>
      <c r="J402" s="531"/>
      <c r="K402" s="529"/>
      <c r="L402" s="527"/>
    </row>
    <row r="403" spans="1:12">
      <c r="B403" s="306"/>
      <c r="C403" s="306"/>
      <c r="D403" s="306"/>
      <c r="E403" s="306"/>
      <c r="F403" s="477" t="s">
        <v>944</v>
      </c>
      <c r="I403" s="50"/>
      <c r="J403" s="531"/>
      <c r="K403" s="529"/>
    </row>
    <row r="404" spans="1:12">
      <c r="A404" t="s">
        <v>740</v>
      </c>
      <c r="B404" s="472" t="s">
        <v>741</v>
      </c>
      <c r="C404" s="472" t="s">
        <v>0</v>
      </c>
      <c r="D404" s="472" t="s">
        <v>24</v>
      </c>
      <c r="E404" s="472"/>
      <c r="F404" s="470" t="s">
        <v>340</v>
      </c>
      <c r="I404" s="107"/>
      <c r="J404" s="470"/>
      <c r="K404" s="529"/>
    </row>
    <row r="405" spans="1:12">
      <c r="A405" t="s">
        <v>775</v>
      </c>
      <c r="B405" s="425" t="s">
        <v>403</v>
      </c>
      <c r="C405" s="425" t="s">
        <v>54</v>
      </c>
      <c r="D405" s="425" t="s">
        <v>324</v>
      </c>
      <c r="E405" s="475"/>
      <c r="F405" s="669">
        <v>3.72</v>
      </c>
      <c r="I405" s="528"/>
      <c r="J405" s="531"/>
      <c r="K405" s="529"/>
      <c r="L405" s="527"/>
    </row>
    <row r="406" spans="1:12">
      <c r="B406" s="425" t="s">
        <v>404</v>
      </c>
      <c r="C406" s="425" t="s">
        <v>55</v>
      </c>
      <c r="D406" s="425" t="s">
        <v>338</v>
      </c>
      <c r="E406" s="475"/>
      <c r="F406" s="669">
        <v>4.2</v>
      </c>
      <c r="I406" s="528"/>
      <c r="J406" s="531"/>
      <c r="K406" s="529"/>
      <c r="L406" s="527"/>
    </row>
    <row r="407" spans="1:12">
      <c r="B407" s="425" t="s">
        <v>405</v>
      </c>
      <c r="C407" s="425" t="s">
        <v>56</v>
      </c>
      <c r="D407" s="425" t="s">
        <v>407</v>
      </c>
      <c r="E407" s="475"/>
      <c r="F407" s="669">
        <v>4.68</v>
      </c>
      <c r="I407" s="528"/>
      <c r="J407" s="531"/>
      <c r="K407" s="529"/>
      <c r="L407" s="527"/>
    </row>
    <row r="408" spans="1:12">
      <c r="B408" s="306"/>
      <c r="C408" s="306"/>
      <c r="D408" s="306"/>
      <c r="E408" s="306"/>
      <c r="F408" s="477" t="s">
        <v>944</v>
      </c>
      <c r="I408" s="50"/>
      <c r="J408" s="531"/>
      <c r="K408" s="529"/>
    </row>
    <row r="409" spans="1:12">
      <c r="A409" t="s">
        <v>740</v>
      </c>
      <c r="B409" s="472" t="s">
        <v>741</v>
      </c>
      <c r="C409" s="472" t="s">
        <v>0</v>
      </c>
      <c r="D409" s="472" t="s">
        <v>24</v>
      </c>
      <c r="E409" s="472"/>
      <c r="F409" s="470" t="s">
        <v>340</v>
      </c>
      <c r="I409" s="107"/>
      <c r="J409" s="470"/>
      <c r="K409" s="529"/>
    </row>
    <row r="410" spans="1:12">
      <c r="A410" t="s">
        <v>796</v>
      </c>
      <c r="B410" s="425" t="s">
        <v>325</v>
      </c>
      <c r="C410" s="425" t="s">
        <v>54</v>
      </c>
      <c r="D410" s="425" t="s">
        <v>324</v>
      </c>
      <c r="E410" s="475"/>
      <c r="F410" s="669">
        <v>8.16</v>
      </c>
      <c r="I410" s="528"/>
      <c r="J410" s="531"/>
      <c r="K410" s="529"/>
      <c r="L410" s="527"/>
    </row>
    <row r="411" spans="1:12">
      <c r="B411" s="425" t="s">
        <v>326</v>
      </c>
      <c r="C411" s="425" t="s">
        <v>55</v>
      </c>
      <c r="D411" s="425" t="s">
        <v>338</v>
      </c>
      <c r="E411" s="475"/>
      <c r="F411" s="669">
        <v>9.6</v>
      </c>
      <c r="I411" s="528"/>
      <c r="J411" s="531"/>
      <c r="K411" s="529"/>
      <c r="L411" s="527"/>
    </row>
    <row r="412" spans="1:12">
      <c r="B412" s="425" t="s">
        <v>327</v>
      </c>
      <c r="C412" s="425" t="s">
        <v>56</v>
      </c>
      <c r="D412" s="425" t="s">
        <v>339</v>
      </c>
      <c r="E412" s="475"/>
      <c r="F412" s="669">
        <v>11.4</v>
      </c>
      <c r="I412" s="528"/>
      <c r="J412" s="531"/>
      <c r="K412" s="529"/>
      <c r="L412" s="527"/>
    </row>
    <row r="413" spans="1:12">
      <c r="B413" s="306"/>
      <c r="C413" s="306"/>
      <c r="D413" s="306"/>
      <c r="E413" s="306"/>
      <c r="F413" s="477" t="s">
        <v>944</v>
      </c>
      <c r="I413" s="50"/>
      <c r="J413" s="531"/>
      <c r="K413" s="529"/>
    </row>
    <row r="414" spans="1:12">
      <c r="A414" t="s">
        <v>740</v>
      </c>
      <c r="B414" s="472" t="s">
        <v>741</v>
      </c>
      <c r="C414" s="472" t="s">
        <v>0</v>
      </c>
      <c r="D414" s="472" t="s">
        <v>24</v>
      </c>
      <c r="E414" s="472" t="s">
        <v>57</v>
      </c>
      <c r="F414" s="470" t="s">
        <v>16</v>
      </c>
      <c r="I414" s="470"/>
      <c r="J414" s="470"/>
      <c r="K414" s="529"/>
    </row>
    <row r="415" spans="1:12">
      <c r="A415" t="s">
        <v>776</v>
      </c>
      <c r="B415" s="425" t="s">
        <v>190</v>
      </c>
      <c r="C415" s="425" t="s">
        <v>182</v>
      </c>
      <c r="D415" s="425" t="s">
        <v>91</v>
      </c>
      <c r="E415" s="474" t="s">
        <v>267</v>
      </c>
      <c r="F415" s="670">
        <v>91.68</v>
      </c>
      <c r="I415" s="528"/>
      <c r="J415" s="531"/>
      <c r="K415" s="529"/>
      <c r="L415" s="527"/>
    </row>
    <row r="416" spans="1:12">
      <c r="B416" s="425" t="s">
        <v>191</v>
      </c>
      <c r="C416" s="425" t="s">
        <v>183</v>
      </c>
      <c r="D416" s="425" t="s">
        <v>290</v>
      </c>
      <c r="E416" s="474" t="s">
        <v>129</v>
      </c>
      <c r="F416" s="670">
        <v>91.32</v>
      </c>
      <c r="I416" s="528"/>
      <c r="J416" s="531"/>
      <c r="K416" s="529"/>
      <c r="L416" s="527"/>
    </row>
    <row r="417" spans="1:12">
      <c r="B417" s="425" t="s">
        <v>189</v>
      </c>
      <c r="C417" s="425" t="s">
        <v>184</v>
      </c>
      <c r="D417" s="425" t="s">
        <v>85</v>
      </c>
      <c r="E417" s="474" t="s">
        <v>58</v>
      </c>
      <c r="F417" s="670">
        <v>23.28</v>
      </c>
      <c r="I417" s="528"/>
      <c r="J417" s="531"/>
      <c r="K417" s="529"/>
      <c r="L417" s="527"/>
    </row>
    <row r="418" spans="1:12">
      <c r="B418" s="425"/>
      <c r="C418" s="425"/>
      <c r="D418" s="425"/>
      <c r="E418" s="474"/>
      <c r="F418" s="476" t="s">
        <v>944</v>
      </c>
      <c r="I418" s="50"/>
      <c r="J418" s="531"/>
      <c r="K418" s="529"/>
    </row>
    <row r="419" spans="1:12">
      <c r="A419" t="s">
        <v>740</v>
      </c>
      <c r="B419" s="472" t="s">
        <v>741</v>
      </c>
      <c r="C419" s="472" t="s">
        <v>0</v>
      </c>
      <c r="D419" s="472" t="s">
        <v>24</v>
      </c>
      <c r="E419" s="472" t="s">
        <v>57</v>
      </c>
      <c r="F419" s="470" t="s">
        <v>16</v>
      </c>
      <c r="I419" s="470"/>
      <c r="J419" s="470"/>
      <c r="K419" s="529"/>
    </row>
    <row r="420" spans="1:12">
      <c r="A420" t="s">
        <v>777</v>
      </c>
      <c r="B420" s="425" t="s">
        <v>185</v>
      </c>
      <c r="C420" s="425" t="s">
        <v>192</v>
      </c>
      <c r="D420" s="425" t="s">
        <v>292</v>
      </c>
      <c r="E420" s="474" t="s">
        <v>267</v>
      </c>
      <c r="F420" s="669">
        <v>122.52</v>
      </c>
      <c r="I420" s="528"/>
      <c r="J420" s="531"/>
      <c r="K420" s="529"/>
      <c r="L420" s="527"/>
    </row>
    <row r="421" spans="1:12">
      <c r="B421" s="306"/>
      <c r="C421" s="306"/>
      <c r="D421" s="306"/>
      <c r="E421" s="306"/>
      <c r="F421" s="477" t="s">
        <v>944</v>
      </c>
      <c r="I421" s="50"/>
      <c r="J421" s="531"/>
      <c r="K421" s="529"/>
    </row>
    <row r="422" spans="1:12">
      <c r="A422" t="s">
        <v>740</v>
      </c>
      <c r="B422" s="472" t="s">
        <v>741</v>
      </c>
      <c r="C422" s="472" t="s">
        <v>0</v>
      </c>
      <c r="D422" s="472" t="s">
        <v>24</v>
      </c>
      <c r="E422" s="472" t="s">
        <v>57</v>
      </c>
      <c r="F422" s="470" t="s">
        <v>16</v>
      </c>
      <c r="I422" s="470"/>
      <c r="J422" s="470"/>
      <c r="K422" s="529"/>
    </row>
    <row r="423" spans="1:12">
      <c r="A423" t="s">
        <v>807</v>
      </c>
      <c r="B423" s="425" t="s">
        <v>187</v>
      </c>
      <c r="C423" s="425" t="s">
        <v>182</v>
      </c>
      <c r="D423" s="425" t="s">
        <v>91</v>
      </c>
      <c r="E423" s="474" t="s">
        <v>267</v>
      </c>
      <c r="F423" s="669">
        <v>54.24</v>
      </c>
      <c r="I423" s="528"/>
      <c r="J423" s="531"/>
      <c r="K423" s="529"/>
      <c r="L423" s="527"/>
    </row>
    <row r="424" spans="1:12">
      <c r="F424" s="480" t="s">
        <v>944</v>
      </c>
      <c r="I424" s="50"/>
      <c r="J424" s="531"/>
      <c r="K424" s="529"/>
    </row>
    <row r="425" spans="1:12">
      <c r="A425" t="s">
        <v>740</v>
      </c>
      <c r="B425" s="472" t="s">
        <v>741</v>
      </c>
      <c r="C425" s="472" t="s">
        <v>0</v>
      </c>
      <c r="D425" s="472" t="s">
        <v>24</v>
      </c>
      <c r="E425" s="472" t="s">
        <v>57</v>
      </c>
      <c r="F425" s="470" t="s">
        <v>16</v>
      </c>
      <c r="I425" s="470"/>
      <c r="J425" s="470"/>
      <c r="K425" s="529"/>
    </row>
    <row r="426" spans="1:12">
      <c r="A426" t="s">
        <v>778</v>
      </c>
      <c r="B426" s="107" t="s">
        <v>721</v>
      </c>
      <c r="C426" s="107" t="s">
        <v>63</v>
      </c>
      <c r="D426" s="107" t="s">
        <v>283</v>
      </c>
      <c r="E426" s="107" t="s">
        <v>268</v>
      </c>
      <c r="F426" s="670">
        <v>130.19999999999999</v>
      </c>
      <c r="I426" s="528"/>
      <c r="J426" s="531"/>
      <c r="K426" s="529"/>
      <c r="L426" s="527"/>
    </row>
    <row r="427" spans="1:12">
      <c r="B427" s="107" t="s">
        <v>722</v>
      </c>
      <c r="C427" s="107" t="s">
        <v>55</v>
      </c>
      <c r="D427" s="107" t="s">
        <v>284</v>
      </c>
      <c r="E427" s="107" t="s">
        <v>268</v>
      </c>
      <c r="F427" s="670">
        <v>142.68</v>
      </c>
      <c r="I427" s="528"/>
      <c r="J427" s="531"/>
      <c r="K427" s="529"/>
      <c r="L427" s="527"/>
    </row>
    <row r="428" spans="1:12">
      <c r="B428" s="107" t="s">
        <v>723</v>
      </c>
      <c r="C428" s="107" t="s">
        <v>700</v>
      </c>
      <c r="D428" s="107" t="s">
        <v>269</v>
      </c>
      <c r="E428" s="107" t="s">
        <v>268</v>
      </c>
      <c r="F428" s="670">
        <v>159.96</v>
      </c>
      <c r="I428" s="528"/>
      <c r="J428" s="531"/>
      <c r="K428" s="529"/>
      <c r="L428" s="527"/>
    </row>
    <row r="429" spans="1:12">
      <c r="F429" s="481" t="s">
        <v>944</v>
      </c>
      <c r="I429" s="50"/>
      <c r="J429" s="531"/>
      <c r="K429" s="529"/>
    </row>
    <row r="430" spans="1:12">
      <c r="A430" t="s">
        <v>740</v>
      </c>
      <c r="B430" s="472" t="s">
        <v>741</v>
      </c>
      <c r="C430" s="472" t="s">
        <v>0</v>
      </c>
      <c r="D430" s="472" t="s">
        <v>24</v>
      </c>
      <c r="E430" s="472" t="s">
        <v>57</v>
      </c>
      <c r="F430" s="470" t="s">
        <v>16</v>
      </c>
      <c r="I430" s="470"/>
      <c r="J430" s="470"/>
      <c r="K430" s="529"/>
    </row>
    <row r="431" spans="1:12">
      <c r="A431" t="s">
        <v>811</v>
      </c>
      <c r="B431" s="107" t="s">
        <v>726</v>
      </c>
      <c r="C431" s="107" t="s">
        <v>63</v>
      </c>
      <c r="D431" s="107" t="s">
        <v>718</v>
      </c>
      <c r="E431" s="107" t="s">
        <v>268</v>
      </c>
      <c r="F431" s="670">
        <v>130.19999999999999</v>
      </c>
      <c r="I431" s="528"/>
      <c r="J431" s="531"/>
      <c r="K431" s="529"/>
      <c r="L431" s="527"/>
    </row>
    <row r="432" spans="1:12">
      <c r="B432" s="107" t="s">
        <v>725</v>
      </c>
      <c r="C432" s="107" t="s">
        <v>55</v>
      </c>
      <c r="D432" s="107" t="s">
        <v>284</v>
      </c>
      <c r="E432" s="107" t="s">
        <v>268</v>
      </c>
      <c r="F432" s="670">
        <v>142.68</v>
      </c>
      <c r="I432" s="528"/>
      <c r="J432" s="531"/>
      <c r="K432" s="529"/>
      <c r="L432" s="527"/>
    </row>
    <row r="433" spans="2:12">
      <c r="B433" s="107" t="s">
        <v>724</v>
      </c>
      <c r="C433" s="107" t="s">
        <v>700</v>
      </c>
      <c r="D433" s="107" t="s">
        <v>269</v>
      </c>
      <c r="E433" s="107" t="s">
        <v>268</v>
      </c>
      <c r="F433" s="670">
        <v>159.96</v>
      </c>
      <c r="I433" s="528"/>
      <c r="J433" s="531"/>
      <c r="K433" s="529"/>
      <c r="L433" s="527"/>
    </row>
    <row r="434" spans="2:12">
      <c r="J434" s="531"/>
    </row>
    <row r="435" spans="2:12">
      <c r="J435" s="531"/>
    </row>
    <row r="436" spans="2:12">
      <c r="J436" s="531"/>
    </row>
    <row r="437" spans="2:12">
      <c r="J437" s="531"/>
    </row>
    <row r="438" spans="2:12">
      <c r="J438" s="531"/>
    </row>
    <row r="439" spans="2:12">
      <c r="J439" s="531"/>
    </row>
    <row r="440" spans="2:12">
      <c r="J440" s="531"/>
    </row>
    <row r="441" spans="2:12">
      <c r="J441" s="531"/>
    </row>
    <row r="442" spans="2:12">
      <c r="J442" s="531"/>
    </row>
    <row r="443" spans="2:12">
      <c r="J443" s="531"/>
    </row>
    <row r="444" spans="2:12">
      <c r="J444" s="531"/>
    </row>
    <row r="445" spans="2:12">
      <c r="J445" s="531"/>
    </row>
    <row r="446" spans="2:12">
      <c r="J446" s="531"/>
    </row>
  </sheetData>
  <mergeCells count="8">
    <mergeCell ref="A7:F7"/>
    <mergeCell ref="A8:F8"/>
    <mergeCell ref="A9:F9"/>
    <mergeCell ref="A1:F1"/>
    <mergeCell ref="A4:F4"/>
    <mergeCell ref="A5:F5"/>
    <mergeCell ref="A6:F6"/>
    <mergeCell ref="E2:F2"/>
  </mergeCells>
  <pageMargins left="0.7" right="0.7" top="0.75" bottom="0.75" header="0.3" footer="0.3"/>
  <pageSetup scale="85" fitToHeight="34" orientation="portrait" r:id="rId1"/>
  <headerFooter>
    <oddFooter>&amp;RPage &amp;P of &amp;N</oddFooter>
  </headerFooter>
  <rowBreaks count="6" manualBreakCount="6">
    <brk id="49" max="16383" man="1"/>
    <brk id="101" max="16383" man="1"/>
    <brk id="189" max="16383" man="1"/>
    <brk id="238" max="16383" man="1"/>
    <brk id="294" max="16383" man="1"/>
    <brk id="344" max="16383" man="1"/>
  </rowBreaks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2"/>
  <sheetViews>
    <sheetView topLeftCell="Q1" zoomScaleNormal="100" workbookViewId="0">
      <pane ySplit="3" topLeftCell="A4" activePane="bottomLeft" state="frozen"/>
      <selection activeCell="D1" sqref="D1"/>
      <selection pane="bottomLeft" activeCell="F2" sqref="F2"/>
    </sheetView>
  </sheetViews>
  <sheetFormatPr defaultColWidth="10.36328125" defaultRowHeight="14.5"/>
  <cols>
    <col min="1" max="1" width="14.7265625" hidden="1" customWidth="1"/>
    <col min="2" max="2" width="18.7265625" customWidth="1"/>
    <col min="3" max="3" width="8.7265625" customWidth="1"/>
    <col min="4" max="4" width="8.7265625" style="480" customWidth="1"/>
    <col min="5" max="5" width="10.26953125" hidden="1" customWidth="1"/>
    <col min="6" max="6" width="9.36328125" customWidth="1"/>
    <col min="7" max="7" width="8.7265625" customWidth="1"/>
    <col min="8" max="8" width="6.6328125" hidden="1" customWidth="1"/>
    <col min="9" max="9" width="8.7265625" customWidth="1"/>
    <col min="10" max="10" width="13.08984375" hidden="1" customWidth="1"/>
    <col min="11" max="11" width="8.7265625" customWidth="1"/>
    <col min="12" max="12" width="15" hidden="1" customWidth="1"/>
    <col min="13" max="13" width="9.6328125" customWidth="1"/>
    <col min="14" max="14" width="10.7265625" hidden="1" customWidth="1"/>
    <col min="15" max="15" width="18.08984375" customWidth="1"/>
    <col min="16" max="17" width="8.7265625" customWidth="1"/>
    <col min="18" max="18" width="10.36328125" hidden="1" customWidth="1"/>
    <col min="19" max="19" width="8.7265625" customWidth="1"/>
    <col min="20" max="20" width="1.26953125" customWidth="1"/>
    <col min="21" max="21" width="10.36328125" hidden="1" customWidth="1"/>
    <col min="22" max="22" width="18.6328125" bestFit="1" customWidth="1"/>
    <col min="25" max="25" width="12.08984375" hidden="1" customWidth="1"/>
    <col min="26" max="26" width="10.36328125" customWidth="1"/>
    <col min="27" max="27" width="10.36328125" hidden="1" customWidth="1"/>
    <col min="28" max="28" width="12.81640625" customWidth="1"/>
    <col min="31" max="31" width="10.36328125" hidden="1" customWidth="1"/>
    <col min="32" max="32" width="12.26953125" customWidth="1"/>
    <col min="33" max="33" width="11.7265625" customWidth="1"/>
  </cols>
  <sheetData>
    <row r="1" spans="1:37">
      <c r="B1" s="1297" t="s">
        <v>739</v>
      </c>
      <c r="C1" s="1297"/>
      <c r="D1" s="1297"/>
      <c r="E1" s="1297"/>
      <c r="F1" s="1297"/>
      <c r="G1" s="1297"/>
      <c r="H1" s="1297"/>
      <c r="I1" s="1297"/>
      <c r="J1" s="1297"/>
      <c r="K1" s="1297"/>
      <c r="L1" s="1297"/>
      <c r="M1" s="1297"/>
      <c r="N1" s="1297"/>
      <c r="O1" s="1297"/>
      <c r="P1" s="1297"/>
      <c r="Q1" s="1297"/>
      <c r="R1" s="1297"/>
      <c r="S1" s="1297"/>
      <c r="V1" s="1297" t="s">
        <v>739</v>
      </c>
      <c r="W1" s="1297"/>
      <c r="X1" s="1297"/>
      <c r="Y1" s="1297"/>
      <c r="Z1" s="1297"/>
      <c r="AA1" s="1297"/>
      <c r="AB1" s="1297"/>
      <c r="AC1" s="1297"/>
      <c r="AD1" s="1297"/>
    </row>
    <row r="2" spans="1:37" ht="15" thickBot="1">
      <c r="B2" s="6" t="s">
        <v>780</v>
      </c>
      <c r="D2" t="str">
        <f>+'Summary List'!B2</f>
        <v>Hotels for Humanity</v>
      </c>
      <c r="O2" s="1296" t="s">
        <v>546</v>
      </c>
      <c r="P2" s="1296"/>
      <c r="Q2" s="1305" t="str">
        <f>+'Summary List'!E2</f>
        <v>October 15, 2023</v>
      </c>
      <c r="R2" s="1305"/>
      <c r="S2" s="1305"/>
      <c r="V2" s="1297" t="s">
        <v>780</v>
      </c>
      <c r="W2" s="1297"/>
      <c r="X2" s="1297" t="str">
        <f>+D2</f>
        <v>Hotels for Humanity</v>
      </c>
      <c r="Y2" s="1297"/>
      <c r="Z2" s="1297"/>
      <c r="AC2" s="1296" t="s">
        <v>546</v>
      </c>
      <c r="AD2" s="1296"/>
      <c r="AE2" s="1296"/>
      <c r="AG2" s="1305" t="str">
        <f>+Q2</f>
        <v>October 15, 2023</v>
      </c>
      <c r="AH2" s="1305"/>
    </row>
    <row r="3" spans="1:37">
      <c r="A3" s="516" t="s">
        <v>52</v>
      </c>
      <c r="B3" s="1299" t="s">
        <v>798</v>
      </c>
      <c r="C3" s="1300"/>
      <c r="D3" s="502" t="s">
        <v>52</v>
      </c>
      <c r="E3" s="511" t="s">
        <v>114</v>
      </c>
      <c r="F3" s="482"/>
      <c r="G3" s="502" t="s">
        <v>114</v>
      </c>
      <c r="H3" s="511" t="s">
        <v>532</v>
      </c>
      <c r="I3" s="502" t="s">
        <v>532</v>
      </c>
      <c r="J3" s="511" t="s">
        <v>533</v>
      </c>
      <c r="K3" s="502" t="s">
        <v>533</v>
      </c>
      <c r="L3" s="511" t="s">
        <v>534</v>
      </c>
      <c r="M3" s="503" t="s">
        <v>534</v>
      </c>
      <c r="N3" s="517"/>
      <c r="O3" s="1299" t="s">
        <v>800</v>
      </c>
      <c r="P3" s="1300"/>
      <c r="Q3" s="500" t="s">
        <v>52</v>
      </c>
      <c r="R3" s="512"/>
      <c r="S3" s="504" t="s">
        <v>114</v>
      </c>
      <c r="U3" s="513"/>
      <c r="V3" s="1299" t="s">
        <v>806</v>
      </c>
      <c r="W3" s="1300"/>
      <c r="X3" s="502" t="s">
        <v>52</v>
      </c>
      <c r="Y3" s="514"/>
      <c r="Z3" s="503" t="s">
        <v>114</v>
      </c>
      <c r="AA3" s="513"/>
      <c r="AB3" s="1299" t="s">
        <v>761</v>
      </c>
      <c r="AC3" s="1300"/>
      <c r="AD3" s="1301"/>
      <c r="AE3" s="306"/>
      <c r="AF3" s="1299" t="s">
        <v>795</v>
      </c>
      <c r="AG3" s="1300"/>
      <c r="AH3" s="1301"/>
      <c r="AI3" s="661"/>
      <c r="AJ3" s="661"/>
      <c r="AK3" s="661"/>
    </row>
    <row r="4" spans="1:37">
      <c r="A4" s="483" t="s">
        <v>741</v>
      </c>
      <c r="B4" s="494" t="s">
        <v>24</v>
      </c>
      <c r="C4" s="472" t="s">
        <v>57</v>
      </c>
      <c r="D4" s="470" t="s">
        <v>797</v>
      </c>
      <c r="E4" s="306" t="s">
        <v>741</v>
      </c>
      <c r="F4" s="472" t="s">
        <v>24</v>
      </c>
      <c r="G4" s="470" t="s">
        <v>797</v>
      </c>
      <c r="H4" s="306" t="s">
        <v>741</v>
      </c>
      <c r="I4" s="470" t="s">
        <v>797</v>
      </c>
      <c r="J4" s="306" t="s">
        <v>741</v>
      </c>
      <c r="K4" s="470" t="s">
        <v>797</v>
      </c>
      <c r="L4" s="306" t="s">
        <v>741</v>
      </c>
      <c r="M4" s="484" t="s">
        <v>797</v>
      </c>
      <c r="N4" s="306" t="s">
        <v>741</v>
      </c>
      <c r="O4" s="494" t="s">
        <v>24</v>
      </c>
      <c r="P4" s="472" t="s">
        <v>57</v>
      </c>
      <c r="Q4" s="470" t="s">
        <v>797</v>
      </c>
      <c r="R4" s="306" t="s">
        <v>741</v>
      </c>
      <c r="S4" s="484" t="s">
        <v>797</v>
      </c>
      <c r="U4" s="306" t="s">
        <v>741</v>
      </c>
      <c r="V4" s="494" t="s">
        <v>24</v>
      </c>
      <c r="W4" s="472" t="s">
        <v>57</v>
      </c>
      <c r="X4" s="470" t="s">
        <v>797</v>
      </c>
      <c r="Y4" s="306" t="s">
        <v>741</v>
      </c>
      <c r="Z4" s="484" t="s">
        <v>797</v>
      </c>
      <c r="AA4" s="306" t="s">
        <v>741</v>
      </c>
      <c r="AB4" s="494" t="s">
        <v>24</v>
      </c>
      <c r="AC4" s="472" t="s">
        <v>57</v>
      </c>
      <c r="AD4" s="484" t="s">
        <v>797</v>
      </c>
      <c r="AE4" s="306" t="s">
        <v>741</v>
      </c>
      <c r="AF4" s="494" t="s">
        <v>24</v>
      </c>
      <c r="AG4" s="306"/>
      <c r="AH4" s="484" t="s">
        <v>799</v>
      </c>
      <c r="AI4" s="470"/>
      <c r="AJ4" s="470"/>
      <c r="AK4" s="470"/>
    </row>
    <row r="5" spans="1:37">
      <c r="A5" s="485" t="s">
        <v>612</v>
      </c>
      <c r="B5" s="485" t="s">
        <v>85</v>
      </c>
      <c r="C5" s="474" t="s">
        <v>58</v>
      </c>
      <c r="D5" s="476">
        <f>+VLOOKUP(A5,'Summary List'!$B$12:$F$433,5,FALSE)</f>
        <v>14.52</v>
      </c>
      <c r="M5" s="518"/>
      <c r="N5" s="425" t="s">
        <v>193</v>
      </c>
      <c r="O5" s="485" t="s">
        <v>85</v>
      </c>
      <c r="P5" s="474" t="s">
        <v>58</v>
      </c>
      <c r="Q5" s="476">
        <f>+VLOOKUP(N5,'Summary List'!$B$12:$F$433,5,FALSE)</f>
        <v>16.079999999999998</v>
      </c>
      <c r="S5" s="518"/>
      <c r="U5" s="472" t="s">
        <v>244</v>
      </c>
      <c r="V5" s="494" t="s">
        <v>86</v>
      </c>
      <c r="W5" s="479" t="s">
        <v>12</v>
      </c>
      <c r="X5" s="476">
        <f>+VLOOKUP(U5,'Summary List'!$B$12:$F$433,5,FALSE)</f>
        <v>21.24</v>
      </c>
      <c r="Y5" s="472" t="s">
        <v>259</v>
      </c>
      <c r="Z5" s="489">
        <f>+VLOOKUP(Y5,'Summary List'!$B$12:$F$433,5,FALSE)</f>
        <v>23.28</v>
      </c>
      <c r="AA5" s="425" t="s">
        <v>273</v>
      </c>
      <c r="AB5" s="485" t="s">
        <v>86</v>
      </c>
      <c r="AC5" s="474" t="s">
        <v>12</v>
      </c>
      <c r="AD5" s="489">
        <f>+VLOOKUP(AA5,'Summary List'!$B$12:$F$433,5,FALSE)</f>
        <v>23.16</v>
      </c>
      <c r="AE5" s="425" t="s">
        <v>403</v>
      </c>
      <c r="AF5" s="485" t="s">
        <v>324</v>
      </c>
      <c r="AG5" s="475"/>
      <c r="AH5" s="489">
        <f>+VLOOKUP(AE5,'Summary List'!$B$12:$F$433,5,FALSE)</f>
        <v>3.72</v>
      </c>
      <c r="AI5" s="476"/>
      <c r="AJ5" s="476"/>
      <c r="AK5" s="476"/>
    </row>
    <row r="6" spans="1:37">
      <c r="A6" s="485" t="s">
        <v>611</v>
      </c>
      <c r="B6" s="485" t="s">
        <v>86</v>
      </c>
      <c r="C6" s="474" t="s">
        <v>12</v>
      </c>
      <c r="D6" s="476">
        <f>+VLOOKUP(A6,'Summary List'!$B$12:$F$433,5,FALSE)</f>
        <v>15.12</v>
      </c>
      <c r="E6" s="425" t="s">
        <v>569</v>
      </c>
      <c r="F6" s="425" t="s">
        <v>86</v>
      </c>
      <c r="G6" s="476">
        <f>+VLOOKUP(E6,'Summary List'!$B$12:$F$428,5,FALSE)</f>
        <v>17.04</v>
      </c>
      <c r="H6" s="425" t="s">
        <v>131</v>
      </c>
      <c r="I6" s="476">
        <f>+VLOOKUP(H6,'Summary List'!$B$12:$F$428,5,FALSE)</f>
        <v>19.68</v>
      </c>
      <c r="J6" s="425" t="s">
        <v>149</v>
      </c>
      <c r="K6" s="476">
        <f>+VLOOKUP(J6,'Summary List'!$B$12:$F$428,5,FALSE)</f>
        <v>19.68</v>
      </c>
      <c r="L6" s="425" t="s">
        <v>164</v>
      </c>
      <c r="M6" s="489">
        <f>+VLOOKUP(L6,'Summary List'!$B$12:$F$428,5,FALSE)</f>
        <v>19.68</v>
      </c>
      <c r="N6" s="425" t="s">
        <v>194</v>
      </c>
      <c r="O6" s="485" t="s">
        <v>86</v>
      </c>
      <c r="P6" s="474" t="s">
        <v>12</v>
      </c>
      <c r="Q6" s="476">
        <f>+VLOOKUP(N6,'Summary List'!$B$12:$F$433,5,FALSE)</f>
        <v>16.920000000000002</v>
      </c>
      <c r="R6" s="425" t="s">
        <v>227</v>
      </c>
      <c r="S6" s="489">
        <f>+VLOOKUP(R6,'Summary List'!$B$12:$F$433,5,FALSE)</f>
        <v>18.72</v>
      </c>
      <c r="U6" s="472" t="s">
        <v>245</v>
      </c>
      <c r="V6" s="494" t="s">
        <v>87</v>
      </c>
      <c r="W6" s="479" t="s">
        <v>12</v>
      </c>
      <c r="X6" s="476">
        <f>+VLOOKUP(U6,'Summary List'!$B$12:$F$433,5,FALSE)</f>
        <v>25.8</v>
      </c>
      <c r="Z6" s="518"/>
      <c r="AA6" s="425" t="s">
        <v>274</v>
      </c>
      <c r="AB6" s="485" t="s">
        <v>87</v>
      </c>
      <c r="AC6" s="474" t="s">
        <v>12</v>
      </c>
      <c r="AD6" s="489">
        <f>+VLOOKUP(AA6,'Summary List'!$B$12:$F$433,5,FALSE)</f>
        <v>28.32</v>
      </c>
      <c r="AE6" s="425" t="s">
        <v>404</v>
      </c>
      <c r="AF6" s="485" t="s">
        <v>338</v>
      </c>
      <c r="AG6" s="475"/>
      <c r="AH6" s="489">
        <f>+VLOOKUP(AE6,'Summary List'!$B$12:$F$433,5,FALSE)</f>
        <v>4.2</v>
      </c>
      <c r="AI6" s="476"/>
      <c r="AJ6" s="476"/>
      <c r="AK6" s="476"/>
    </row>
    <row r="7" spans="1:37" ht="15" thickBot="1">
      <c r="A7" s="485" t="s">
        <v>610</v>
      </c>
      <c r="B7" s="485" t="s">
        <v>87</v>
      </c>
      <c r="C7" s="474" t="s">
        <v>12</v>
      </c>
      <c r="D7" s="476">
        <f>+VLOOKUP(A7,'Summary List'!$B$12:$F$433,5,FALSE)</f>
        <v>18.48</v>
      </c>
      <c r="E7" s="425" t="s">
        <v>568</v>
      </c>
      <c r="F7" s="425" t="s">
        <v>87</v>
      </c>
      <c r="G7" s="476">
        <f>+VLOOKUP(E7,'Summary List'!$B$12:$F$428,5,FALSE)</f>
        <v>20.52</v>
      </c>
      <c r="L7" s="425"/>
      <c r="M7" s="518"/>
      <c r="N7" s="425" t="s">
        <v>195</v>
      </c>
      <c r="O7" s="485" t="s">
        <v>87</v>
      </c>
      <c r="P7" s="474" t="s">
        <v>12</v>
      </c>
      <c r="Q7" s="476">
        <f>+VLOOKUP(N7,'Summary List'!$B$12:$F$433,5,FALSE)</f>
        <v>19.68</v>
      </c>
      <c r="R7" s="425" t="s">
        <v>228</v>
      </c>
      <c r="S7" s="489">
        <f>+VLOOKUP(R7,'Summary List'!$B$12:$F$433,5,FALSE)</f>
        <v>21.12</v>
      </c>
      <c r="U7" s="472" t="s">
        <v>246</v>
      </c>
      <c r="V7" s="494" t="s">
        <v>88</v>
      </c>
      <c r="W7" s="479" t="s">
        <v>12</v>
      </c>
      <c r="X7" s="476">
        <f>+VLOOKUP(U7,'Summary List'!$B$12:$F$433,5,FALSE)</f>
        <v>28.32</v>
      </c>
      <c r="Y7" s="472" t="s">
        <v>260</v>
      </c>
      <c r="Z7" s="489">
        <f>+VLOOKUP(Y7,'Summary List'!$B$12:$F$433,5,FALSE)</f>
        <v>31.08</v>
      </c>
      <c r="AA7" s="425" t="s">
        <v>275</v>
      </c>
      <c r="AB7" s="485" t="s">
        <v>88</v>
      </c>
      <c r="AC7" s="474" t="s">
        <v>12</v>
      </c>
      <c r="AD7" s="489">
        <f>+VLOOKUP(AA7,'Summary List'!$B$12:$F$433,5,FALSE)</f>
        <v>30.96</v>
      </c>
      <c r="AE7" s="425" t="s">
        <v>405</v>
      </c>
      <c r="AF7" s="486" t="s">
        <v>339</v>
      </c>
      <c r="AG7" s="493"/>
      <c r="AH7" s="491">
        <f>+VLOOKUP(AE7,'Summary List'!$B$12:$F$433,5,FALSE)</f>
        <v>4.68</v>
      </c>
      <c r="AI7" s="476"/>
      <c r="AJ7" s="476"/>
      <c r="AK7" s="476"/>
    </row>
    <row r="8" spans="1:37">
      <c r="A8" s="485" t="s">
        <v>609</v>
      </c>
      <c r="B8" s="485" t="s">
        <v>88</v>
      </c>
      <c r="C8" s="474" t="s">
        <v>12</v>
      </c>
      <c r="D8" s="476">
        <f>+VLOOKUP(A8,'Summary List'!$B$12:$F$433,5,FALSE)</f>
        <v>19.2</v>
      </c>
      <c r="E8" s="425" t="s">
        <v>567</v>
      </c>
      <c r="F8" s="425" t="s">
        <v>88</v>
      </c>
      <c r="G8" s="476">
        <f>+VLOOKUP(E8,'Summary List'!$B$12:$F$428,5,FALSE)</f>
        <v>21.36</v>
      </c>
      <c r="H8" s="425" t="s">
        <v>132</v>
      </c>
      <c r="I8" s="476">
        <f>+VLOOKUP(H8,'Summary List'!$B$12:$F$428,5,FALSE)</f>
        <v>24.24</v>
      </c>
      <c r="J8" s="425" t="s">
        <v>150</v>
      </c>
      <c r="K8" s="476">
        <f>+VLOOKUP(J8,'Summary List'!$B$12:$F$428,5,FALSE)</f>
        <v>24.24</v>
      </c>
      <c r="L8" s="425" t="s">
        <v>165</v>
      </c>
      <c r="M8" s="489">
        <f>+VLOOKUP(L8,'Summary List'!$B$12:$F$428,5,FALSE)</f>
        <v>24.24</v>
      </c>
      <c r="N8" s="425" t="s">
        <v>196</v>
      </c>
      <c r="O8" s="485" t="s">
        <v>88</v>
      </c>
      <c r="P8" s="474" t="s">
        <v>12</v>
      </c>
      <c r="Q8" s="476">
        <f>+VLOOKUP(N8,'Summary List'!$B$12:$F$433,5,FALSE)</f>
        <v>23.04</v>
      </c>
      <c r="R8" s="425" t="s">
        <v>229</v>
      </c>
      <c r="S8" s="489">
        <f>+VLOOKUP(R8,'Summary List'!$B$12:$F$433,5,FALSE)</f>
        <v>24.84</v>
      </c>
      <c r="U8" s="472" t="s">
        <v>254</v>
      </c>
      <c r="V8" s="494" t="s">
        <v>93</v>
      </c>
      <c r="W8" s="472" t="s">
        <v>267</v>
      </c>
      <c r="X8" s="476">
        <f>+VLOOKUP(U8,'Summary List'!$B$12:$F$433,5,FALSE)</f>
        <v>113.52</v>
      </c>
      <c r="Z8" s="518"/>
      <c r="AA8" s="425" t="s">
        <v>937</v>
      </c>
      <c r="AB8" s="494" t="s">
        <v>93</v>
      </c>
      <c r="AC8" s="472" t="s">
        <v>267</v>
      </c>
      <c r="AD8" s="489">
        <f>+VLOOKUP(AA8,'Summary List'!$B$12:$F$433,5,FALSE)</f>
        <v>116.04</v>
      </c>
      <c r="AE8" s="306"/>
      <c r="AF8" s="1299" t="s">
        <v>796</v>
      </c>
      <c r="AG8" s="1300"/>
      <c r="AH8" s="1301"/>
      <c r="AI8" s="476"/>
      <c r="AJ8" s="476"/>
      <c r="AK8" s="476"/>
    </row>
    <row r="9" spans="1:37">
      <c r="A9" s="485" t="s">
        <v>608</v>
      </c>
      <c r="B9" s="485" t="s">
        <v>89</v>
      </c>
      <c r="C9" s="425" t="s">
        <v>267</v>
      </c>
      <c r="D9" s="476">
        <f>+VLOOKUP(A9,'Summary List'!$B$12:$F$433,5,FALSE)</f>
        <v>39.6</v>
      </c>
      <c r="M9" s="518"/>
      <c r="N9" s="425" t="s">
        <v>198</v>
      </c>
      <c r="O9" s="485" t="s">
        <v>91</v>
      </c>
      <c r="P9" s="425" t="s">
        <v>267</v>
      </c>
      <c r="Q9" s="476">
        <f>+VLOOKUP(N9,'Summary List'!$B$12:$F$433,5,FALSE)</f>
        <v>73.92</v>
      </c>
      <c r="S9" s="518"/>
      <c r="U9" s="472" t="s">
        <v>912</v>
      </c>
      <c r="V9" s="494" t="s">
        <v>933</v>
      </c>
      <c r="W9" s="472" t="s">
        <v>267</v>
      </c>
      <c r="X9" s="476">
        <f>+VLOOKUP(U9,'Summary List'!$B$12:$F$433,5,FALSE)</f>
        <v>113.52</v>
      </c>
      <c r="Z9" s="518"/>
      <c r="AB9" s="519"/>
      <c r="AD9" s="518"/>
      <c r="AE9" s="306" t="s">
        <v>741</v>
      </c>
      <c r="AF9" s="494" t="s">
        <v>24</v>
      </c>
      <c r="AG9" s="306"/>
      <c r="AH9" s="484" t="s">
        <v>799</v>
      </c>
      <c r="AI9" s="476"/>
      <c r="AJ9" s="476"/>
      <c r="AK9" s="476"/>
    </row>
    <row r="10" spans="1:37">
      <c r="A10" s="485" t="s">
        <v>607</v>
      </c>
      <c r="B10" s="485" t="s">
        <v>90</v>
      </c>
      <c r="C10" s="425" t="s">
        <v>267</v>
      </c>
      <c r="D10" s="476">
        <f>+VLOOKUP(A10,'Summary List'!$B$12:$F$433,5,FALSE)</f>
        <v>44.76</v>
      </c>
      <c r="M10" s="518"/>
      <c r="N10" s="425" t="s">
        <v>199</v>
      </c>
      <c r="O10" s="485" t="s">
        <v>92</v>
      </c>
      <c r="P10" s="425" t="s">
        <v>267</v>
      </c>
      <c r="Q10" s="476">
        <f>+VLOOKUP(N10,'Summary List'!$B$12:$F$433,5,FALSE)</f>
        <v>76.92</v>
      </c>
      <c r="S10" s="518"/>
      <c r="U10" s="472" t="s">
        <v>255</v>
      </c>
      <c r="V10" s="494" t="s">
        <v>293</v>
      </c>
      <c r="W10" s="472" t="s">
        <v>268</v>
      </c>
      <c r="X10" s="476">
        <f>+VLOOKUP(U10,'Summary List'!$B$12:$F$433,5,FALSE)</f>
        <v>121.32</v>
      </c>
      <c r="Y10" s="472" t="s">
        <v>261</v>
      </c>
      <c r="Z10" s="489">
        <f>+VLOOKUP(Y10,'Summary List'!$B$12:$F$433,5,FALSE)</f>
        <v>133.56</v>
      </c>
      <c r="AA10" s="425" t="s">
        <v>277</v>
      </c>
      <c r="AB10" s="485" t="s">
        <v>283</v>
      </c>
      <c r="AC10" s="425" t="s">
        <v>268</v>
      </c>
      <c r="AD10" s="489">
        <f>+VLOOKUP(AA10,'Summary List'!$B$12:$F$433,5,FALSE)</f>
        <v>138</v>
      </c>
      <c r="AE10" s="425" t="s">
        <v>325</v>
      </c>
      <c r="AF10" s="485" t="s">
        <v>324</v>
      </c>
      <c r="AG10" s="475"/>
      <c r="AH10" s="489">
        <f>+VLOOKUP(AE10,'Summary List'!$B$12:$F$433,5,FALSE)</f>
        <v>8.16</v>
      </c>
      <c r="AI10" s="476"/>
      <c r="AJ10" s="476"/>
      <c r="AK10" s="476"/>
    </row>
    <row r="11" spans="1:37">
      <c r="A11" s="485" t="s">
        <v>606</v>
      </c>
      <c r="B11" s="485" t="s">
        <v>605</v>
      </c>
      <c r="C11" s="425" t="s">
        <v>267</v>
      </c>
      <c r="D11" s="476">
        <f>+VLOOKUP(A11,'Summary List'!$B$12:$F$433,5,FALSE)</f>
        <v>49.56</v>
      </c>
      <c r="M11" s="518"/>
      <c r="N11" s="425" t="s">
        <v>536</v>
      </c>
      <c r="O11" s="485" t="s">
        <v>786</v>
      </c>
      <c r="P11" s="425" t="s">
        <v>267</v>
      </c>
      <c r="Q11" s="476">
        <f>+VLOOKUP(N11,'Summary List'!$B$12:$F$433,5,FALSE)</f>
        <v>76.92</v>
      </c>
      <c r="S11" s="518"/>
      <c r="U11" s="472" t="s">
        <v>914</v>
      </c>
      <c r="V11" s="494" t="s">
        <v>934</v>
      </c>
      <c r="W11" s="472" t="s">
        <v>268</v>
      </c>
      <c r="X11" s="476">
        <f>+VLOOKUP(U11,'Summary List'!$B$12:$F$433,5,FALSE)</f>
        <v>121.32</v>
      </c>
      <c r="Y11" s="472"/>
      <c r="Z11" s="489"/>
      <c r="AA11" s="425"/>
      <c r="AB11" s="485"/>
      <c r="AC11" s="425"/>
      <c r="AD11" s="489"/>
      <c r="AE11" s="425" t="s">
        <v>326</v>
      </c>
      <c r="AF11" s="485" t="s">
        <v>338</v>
      </c>
      <c r="AG11" s="475"/>
      <c r="AH11" s="489">
        <f>+VLOOKUP(AE11,'Summary List'!$B$12:$F$433,5,FALSE)</f>
        <v>9.6</v>
      </c>
      <c r="AI11" s="470"/>
      <c r="AJ11" s="470"/>
      <c r="AK11" s="470"/>
    </row>
    <row r="12" spans="1:37" ht="15" thickBot="1">
      <c r="A12" s="485" t="s">
        <v>604</v>
      </c>
      <c r="B12" s="485" t="s">
        <v>91</v>
      </c>
      <c r="C12" s="425" t="s">
        <v>267</v>
      </c>
      <c r="D12" s="476">
        <f>+VLOOKUP(A12,'Summary List'!$B$12:$F$433,5,FALSE)</f>
        <v>61.44</v>
      </c>
      <c r="E12" s="425" t="s">
        <v>566</v>
      </c>
      <c r="F12" s="425" t="s">
        <v>91</v>
      </c>
      <c r="G12" s="476">
        <f>+VLOOKUP(E12,'Summary List'!$B$12:$F$428,5,FALSE)</f>
        <v>65.400000000000006</v>
      </c>
      <c r="H12" s="425" t="s">
        <v>133</v>
      </c>
      <c r="I12" s="476">
        <f>+VLOOKUP(H12,'Summary List'!$B$12:$F$428,5,FALSE)</f>
        <v>75</v>
      </c>
      <c r="J12" s="425" t="s">
        <v>151</v>
      </c>
      <c r="K12" s="476">
        <f>+VLOOKUP(J12,'Summary List'!$B$12:$F$428,5,FALSE)</f>
        <v>75</v>
      </c>
      <c r="L12" s="425" t="s">
        <v>166</v>
      </c>
      <c r="M12" s="489">
        <f>+VLOOKUP(L12,'Summary List'!$B$12:$F$428,5,FALSE)</f>
        <v>75</v>
      </c>
      <c r="N12" s="425" t="s">
        <v>200</v>
      </c>
      <c r="O12" s="485" t="s">
        <v>93</v>
      </c>
      <c r="P12" s="425" t="s">
        <v>267</v>
      </c>
      <c r="Q12" s="476">
        <f>+VLOOKUP(N12,'Summary List'!$B$12:$F$433,5,FALSE)</f>
        <v>82.08</v>
      </c>
      <c r="S12" s="518"/>
      <c r="U12" s="472" t="s">
        <v>256</v>
      </c>
      <c r="V12" s="494" t="s">
        <v>294</v>
      </c>
      <c r="W12" s="472" t="s">
        <v>268</v>
      </c>
      <c r="X12" s="476">
        <f>+VLOOKUP(U12,'Summary List'!$B$12:$F$433,5,FALSE)</f>
        <v>130.44</v>
      </c>
      <c r="Y12" s="472" t="s">
        <v>262</v>
      </c>
      <c r="Z12" s="489">
        <f>+VLOOKUP(Y12,'Summary List'!$B$12:$F$433,5,FALSE)</f>
        <v>143.63999999999999</v>
      </c>
      <c r="AA12" s="425" t="s">
        <v>278</v>
      </c>
      <c r="AB12" s="485" t="s">
        <v>284</v>
      </c>
      <c r="AC12" s="425" t="s">
        <v>268</v>
      </c>
      <c r="AD12" s="489">
        <f>+VLOOKUP(AA12,'Summary List'!$B$12:$F$433,5,FALSE)</f>
        <v>148.44</v>
      </c>
      <c r="AE12" s="425" t="s">
        <v>327</v>
      </c>
      <c r="AF12" s="486" t="s">
        <v>339</v>
      </c>
      <c r="AG12" s="493"/>
      <c r="AH12" s="491">
        <f>+VLOOKUP(AE12,'Summary List'!$B$12:$F$433,5,FALSE)</f>
        <v>11.4</v>
      </c>
      <c r="AI12" s="476"/>
      <c r="AJ12" s="476"/>
      <c r="AK12" s="476"/>
    </row>
    <row r="13" spans="1:37">
      <c r="A13" s="485" t="s">
        <v>603</v>
      </c>
      <c r="B13" s="485" t="s">
        <v>92</v>
      </c>
      <c r="C13" s="425" t="s">
        <v>267</v>
      </c>
      <c r="D13" s="476">
        <f>+VLOOKUP(A13,'Summary List'!$B$12:$F$433,5,FALSE)</f>
        <v>63.84</v>
      </c>
      <c r="E13" s="425" t="s">
        <v>565</v>
      </c>
      <c r="F13" s="425" t="s">
        <v>92</v>
      </c>
      <c r="G13" s="476">
        <f>+VLOOKUP(E13,'Summary List'!$B$12:$F$428,5,FALSE)</f>
        <v>68.040000000000006</v>
      </c>
      <c r="H13" s="425" t="s">
        <v>134</v>
      </c>
      <c r="I13" s="476">
        <f>+VLOOKUP(H13,'Summary List'!$B$12:$F$428,5,FALSE)</f>
        <v>77.88</v>
      </c>
      <c r="J13" s="425" t="s">
        <v>152</v>
      </c>
      <c r="K13" s="476">
        <f>+VLOOKUP(J13,'Summary List'!$B$12:$F$428,5,FALSE)</f>
        <v>77.88</v>
      </c>
      <c r="L13" s="425" t="s">
        <v>167</v>
      </c>
      <c r="M13" s="489">
        <f>+VLOOKUP(L13,'Summary List'!$B$12:$F$428,5,FALSE)</f>
        <v>77.88</v>
      </c>
      <c r="N13" s="425" t="s">
        <v>201</v>
      </c>
      <c r="O13" s="485" t="s">
        <v>94</v>
      </c>
      <c r="P13" s="425" t="s">
        <v>268</v>
      </c>
      <c r="Q13" s="476">
        <f>+VLOOKUP(N13,'Summary List'!$B$12:$F$433,5,FALSE)</f>
        <v>84.48</v>
      </c>
      <c r="S13" s="518"/>
      <c r="U13" s="472" t="s">
        <v>916</v>
      </c>
      <c r="V13" s="494" t="s">
        <v>935</v>
      </c>
      <c r="W13" s="472" t="s">
        <v>268</v>
      </c>
      <c r="X13" s="476">
        <f>+VLOOKUP(U13,'Summary List'!$B$12:$F$433,5,FALSE)</f>
        <v>130.44</v>
      </c>
      <c r="Y13" s="472"/>
      <c r="Z13" s="489"/>
      <c r="AA13" s="425"/>
      <c r="AB13" s="485"/>
      <c r="AC13" s="425"/>
      <c r="AD13" s="489"/>
      <c r="AF13" s="1299" t="s">
        <v>794</v>
      </c>
      <c r="AG13" s="1300"/>
      <c r="AH13" s="1301"/>
      <c r="AI13" s="476"/>
      <c r="AJ13" s="476"/>
      <c r="AK13" s="476"/>
    </row>
    <row r="14" spans="1:37">
      <c r="A14" s="485" t="s">
        <v>602</v>
      </c>
      <c r="B14" s="485" t="s">
        <v>93</v>
      </c>
      <c r="C14" s="425" t="s">
        <v>267</v>
      </c>
      <c r="D14" s="476">
        <f>+VLOOKUP(A14,'Summary List'!$B$12:$F$433,5,FALSE)</f>
        <v>68.040000000000006</v>
      </c>
      <c r="E14" s="425" t="s">
        <v>564</v>
      </c>
      <c r="F14" s="425" t="s">
        <v>93</v>
      </c>
      <c r="G14" s="476">
        <f>+VLOOKUP(E14,'Summary List'!$B$12:$F$428,5,FALSE)</f>
        <v>72.48</v>
      </c>
      <c r="H14" s="425" t="s">
        <v>135</v>
      </c>
      <c r="I14" s="476">
        <f>+VLOOKUP(H14,'Summary List'!$B$12:$F$428,5,FALSE)</f>
        <v>82.92</v>
      </c>
      <c r="J14" s="425" t="s">
        <v>153</v>
      </c>
      <c r="K14" s="476">
        <f>+VLOOKUP(J14,'Summary List'!$B$12:$F$428,5,FALSE)</f>
        <v>82.92</v>
      </c>
      <c r="L14" s="425" t="s">
        <v>168</v>
      </c>
      <c r="M14" s="489">
        <f>+VLOOKUP(L14,'Summary List'!$B$12:$F$428,5,FALSE)</f>
        <v>82.92</v>
      </c>
      <c r="N14" s="425" t="s">
        <v>202</v>
      </c>
      <c r="O14" s="485" t="s">
        <v>95</v>
      </c>
      <c r="P14" s="425" t="s">
        <v>268</v>
      </c>
      <c r="Q14" s="476">
        <f>+VLOOKUP(N14,'Summary List'!$B$12:$F$433,5,FALSE)</f>
        <v>87.6</v>
      </c>
      <c r="R14" s="425" t="s">
        <v>230</v>
      </c>
      <c r="S14" s="489">
        <f>+VLOOKUP(R14,'Summary List'!$B$12:$F$433,5,FALSE)</f>
        <v>93.12</v>
      </c>
      <c r="U14" s="472" t="s">
        <v>257</v>
      </c>
      <c r="V14" s="494" t="s">
        <v>101</v>
      </c>
      <c r="W14" s="472" t="s">
        <v>268</v>
      </c>
      <c r="X14" s="476">
        <f>+VLOOKUP(U14,'Summary List'!$B$12:$F$433,5,FALSE)</f>
        <v>138.72</v>
      </c>
      <c r="Y14" s="472" t="s">
        <v>263</v>
      </c>
      <c r="Z14" s="489">
        <f>+VLOOKUP(Y14,'Summary List'!$B$12:$F$433,5,FALSE)</f>
        <v>152.76</v>
      </c>
      <c r="AA14" s="425" t="s">
        <v>279</v>
      </c>
      <c r="AB14" s="485" t="s">
        <v>102</v>
      </c>
      <c r="AC14" s="425" t="s">
        <v>268</v>
      </c>
      <c r="AD14" s="489">
        <f>+VLOOKUP(AA14,'Summary List'!$B$12:$F$433,5,FALSE)</f>
        <v>158.04</v>
      </c>
      <c r="AE14" s="306" t="s">
        <v>741</v>
      </c>
      <c r="AF14" s="494" t="s">
        <v>24</v>
      </c>
      <c r="AG14" s="306"/>
      <c r="AH14" s="484" t="s">
        <v>799</v>
      </c>
      <c r="AI14" s="476"/>
      <c r="AJ14" s="476"/>
      <c r="AK14" s="476"/>
    </row>
    <row r="15" spans="1:37">
      <c r="A15" s="485" t="s">
        <v>601</v>
      </c>
      <c r="B15" s="485" t="s">
        <v>94</v>
      </c>
      <c r="C15" s="425" t="s">
        <v>268</v>
      </c>
      <c r="D15" s="476">
        <f>+VLOOKUP(A15,'Summary List'!$B$12:$F$433,5,FALSE)</f>
        <v>71.400000000000006</v>
      </c>
      <c r="E15" s="425" t="s">
        <v>563</v>
      </c>
      <c r="F15" s="425" t="s">
        <v>94</v>
      </c>
      <c r="G15" s="476">
        <f>+VLOOKUP(E15,'Summary List'!$B$12:$F$428,5,FALSE)</f>
        <v>77.16</v>
      </c>
      <c r="M15" s="518"/>
      <c r="N15" s="425" t="s">
        <v>537</v>
      </c>
      <c r="O15" s="485" t="s">
        <v>787</v>
      </c>
      <c r="P15" s="425" t="s">
        <v>268</v>
      </c>
      <c r="Q15" s="476">
        <f>+VLOOKUP(N15,'Summary List'!$B$12:$F$433,5,FALSE)</f>
        <v>87.6</v>
      </c>
      <c r="S15" s="518"/>
      <c r="U15" s="472" t="s">
        <v>918</v>
      </c>
      <c r="V15" s="494" t="s">
        <v>936</v>
      </c>
      <c r="W15" s="472" t="s">
        <v>268</v>
      </c>
      <c r="X15" s="476">
        <f>+VLOOKUP(U15,'Summary List'!$B$12:$F$433,5,FALSE)</f>
        <v>138.72</v>
      </c>
      <c r="Y15" s="472"/>
      <c r="Z15" s="489"/>
      <c r="AA15" s="425"/>
      <c r="AB15" s="485"/>
      <c r="AC15" s="425"/>
      <c r="AD15" s="489"/>
      <c r="AE15" s="425" t="s">
        <v>392</v>
      </c>
      <c r="AF15" s="485" t="s">
        <v>321</v>
      </c>
      <c r="AG15" s="478"/>
      <c r="AH15" s="489">
        <f>+VLOOKUP(AE15,'Summary List'!$B$12:$F$433,5,FALSE)</f>
        <v>26.04</v>
      </c>
      <c r="AI15" s="661"/>
      <c r="AJ15" s="661"/>
      <c r="AK15" s="661"/>
    </row>
    <row r="16" spans="1:37">
      <c r="A16" s="485" t="s">
        <v>600</v>
      </c>
      <c r="B16" s="485" t="s">
        <v>95</v>
      </c>
      <c r="C16" s="425" t="s">
        <v>268</v>
      </c>
      <c r="D16" s="476">
        <f>+VLOOKUP(A16,'Summary List'!$B$12:$F$433,5,FALSE)</f>
        <v>74.16</v>
      </c>
      <c r="E16" s="425" t="s">
        <v>562</v>
      </c>
      <c r="F16" s="425" t="s">
        <v>95</v>
      </c>
      <c r="G16" s="476">
        <f>+VLOOKUP(E16,'Summary List'!$B$12:$F$428,5,FALSE)</f>
        <v>80.16</v>
      </c>
      <c r="H16" s="425" t="s">
        <v>136</v>
      </c>
      <c r="I16" s="476">
        <f>+VLOOKUP(H16,'Summary List'!$B$12:$F$428,5,FALSE)</f>
        <v>92.16</v>
      </c>
      <c r="J16" s="425" t="s">
        <v>154</v>
      </c>
      <c r="K16" s="476">
        <f>+VLOOKUP(J16,'Summary List'!$B$12:$F$428,5,FALSE)</f>
        <v>92.16</v>
      </c>
      <c r="L16" s="425" t="s">
        <v>169</v>
      </c>
      <c r="M16" s="489">
        <f>+VLOOKUP(L16,'Summary List'!$B$12:$F$428,5,FALSE)</f>
        <v>92.16</v>
      </c>
      <c r="N16" s="425" t="s">
        <v>203</v>
      </c>
      <c r="O16" s="485" t="s">
        <v>96</v>
      </c>
      <c r="P16" s="425" t="s">
        <v>268</v>
      </c>
      <c r="Q16" s="476">
        <f>+VLOOKUP(N16,'Summary List'!$B$12:$F$433,5,FALSE)</f>
        <v>93.24</v>
      </c>
      <c r="R16" s="425" t="s">
        <v>231</v>
      </c>
      <c r="S16" s="489">
        <f>+VLOOKUP(R16,'Summary List'!$B$12:$F$433,5,FALSE)</f>
        <v>99.36</v>
      </c>
      <c r="U16" s="472" t="s">
        <v>258</v>
      </c>
      <c r="V16" s="494" t="s">
        <v>269</v>
      </c>
      <c r="W16" s="472" t="s">
        <v>268</v>
      </c>
      <c r="X16" s="476">
        <f>+VLOOKUP(U16,'Summary List'!$B$12:$F$433,5,FALSE)</f>
        <v>175.2</v>
      </c>
      <c r="Y16" s="472"/>
      <c r="Z16" s="489"/>
      <c r="AA16" s="425" t="s">
        <v>276</v>
      </c>
      <c r="AB16" s="485" t="s">
        <v>269</v>
      </c>
      <c r="AC16" s="425" t="s">
        <v>268</v>
      </c>
      <c r="AD16" s="489">
        <f>+VLOOKUP(AA16,'Summary List'!$B$12:$F$433,5,FALSE)</f>
        <v>191.04</v>
      </c>
      <c r="AE16" s="425" t="s">
        <v>393</v>
      </c>
      <c r="AF16" s="485" t="s">
        <v>396</v>
      </c>
      <c r="AG16" s="478"/>
      <c r="AH16" s="489">
        <f>+VLOOKUP(AE16,'Summary List'!$B$12:$F$433,5,FALSE)</f>
        <v>28.44</v>
      </c>
      <c r="AI16" s="470"/>
      <c r="AJ16" s="470"/>
      <c r="AK16" s="470"/>
    </row>
    <row r="17" spans="1:37" ht="15" thickBot="1">
      <c r="A17" s="485" t="s">
        <v>599</v>
      </c>
      <c r="B17" s="485" t="s">
        <v>96</v>
      </c>
      <c r="C17" s="425" t="s">
        <v>268</v>
      </c>
      <c r="D17" s="476">
        <f>+VLOOKUP(A17,'Summary List'!$B$12:$F$433,5,FALSE)</f>
        <v>78.959999999999994</v>
      </c>
      <c r="E17" s="425" t="s">
        <v>561</v>
      </c>
      <c r="F17" s="425" t="s">
        <v>96</v>
      </c>
      <c r="G17" s="476">
        <f>+VLOOKUP(E17,'Summary List'!$B$12:$F$428,5,FALSE)</f>
        <v>85.32</v>
      </c>
      <c r="M17" s="518"/>
      <c r="N17" s="425" t="s">
        <v>204</v>
      </c>
      <c r="O17" s="485" t="s">
        <v>596</v>
      </c>
      <c r="P17" s="425" t="s">
        <v>268</v>
      </c>
      <c r="Q17" s="476">
        <f>+VLOOKUP(N17,'Summary List'!$B$12:$F$433,5,FALSE)</f>
        <v>97.32</v>
      </c>
      <c r="S17" s="518"/>
      <c r="U17" s="306" t="s">
        <v>741</v>
      </c>
      <c r="V17" s="494" t="s">
        <v>24</v>
      </c>
      <c r="W17" s="472" t="s">
        <v>81</v>
      </c>
      <c r="X17" s="470" t="s">
        <v>797</v>
      </c>
      <c r="Y17" s="306" t="s">
        <v>741</v>
      </c>
      <c r="Z17" s="484" t="s">
        <v>797</v>
      </c>
      <c r="AA17" s="306" t="s">
        <v>741</v>
      </c>
      <c r="AB17" s="494" t="s">
        <v>24</v>
      </c>
      <c r="AC17" s="472" t="s">
        <v>81</v>
      </c>
      <c r="AD17" s="484" t="s">
        <v>797</v>
      </c>
      <c r="AE17" s="425" t="s">
        <v>394</v>
      </c>
      <c r="AF17" s="485" t="s">
        <v>323</v>
      </c>
      <c r="AG17" s="478"/>
      <c r="AH17" s="489">
        <f>+VLOOKUP(AE17,'Summary List'!$B$12:$F$433,5,FALSE)</f>
        <v>32.04</v>
      </c>
      <c r="AI17" s="476"/>
      <c r="AJ17" s="476"/>
      <c r="AK17" s="476"/>
    </row>
    <row r="18" spans="1:37">
      <c r="A18" s="485" t="s">
        <v>597</v>
      </c>
      <c r="B18" s="485" t="s">
        <v>596</v>
      </c>
      <c r="C18" s="425" t="s">
        <v>268</v>
      </c>
      <c r="D18" s="476">
        <f>+VLOOKUP(A18,'Summary List'!$B$12:$F$433,5,FALSE)</f>
        <v>82.32</v>
      </c>
      <c r="M18" s="518"/>
      <c r="N18" s="425" t="s">
        <v>205</v>
      </c>
      <c r="O18" s="485" t="s">
        <v>97</v>
      </c>
      <c r="P18" s="425" t="s">
        <v>268</v>
      </c>
      <c r="Q18" s="476">
        <f>+VLOOKUP(N18,'Summary List'!$B$12:$F$433,5,FALSE)</f>
        <v>96.72</v>
      </c>
      <c r="R18" s="425" t="s">
        <v>232</v>
      </c>
      <c r="S18" s="489">
        <f>+VLOOKUP(R18,'Summary List'!$B$12:$F$433,5,FALSE)</f>
        <v>102.36</v>
      </c>
      <c r="U18" s="472" t="s">
        <v>247</v>
      </c>
      <c r="V18" s="494" t="s">
        <v>104</v>
      </c>
      <c r="W18" s="472" t="s">
        <v>83</v>
      </c>
      <c r="X18" s="476">
        <f>+VLOOKUP(U18,'Summary List'!$B$12:$F$433,5,FALSE)</f>
        <v>84.6</v>
      </c>
      <c r="Z18" s="518"/>
      <c r="AA18" s="425" t="s">
        <v>938</v>
      </c>
      <c r="AB18" s="494" t="s">
        <v>104</v>
      </c>
      <c r="AC18" s="472" t="s">
        <v>83</v>
      </c>
      <c r="AD18" s="476">
        <f>+VLOOKUP(AA18,'Summary List'!$B$12:$F$433,5,FALSE)</f>
        <v>101.4</v>
      </c>
      <c r="AE18" s="306"/>
      <c r="AF18" s="1299" t="s">
        <v>774</v>
      </c>
      <c r="AG18" s="1300"/>
      <c r="AH18" s="1301"/>
      <c r="AI18" s="476"/>
      <c r="AJ18" s="476"/>
      <c r="AK18" s="476"/>
    </row>
    <row r="19" spans="1:37">
      <c r="A19" s="485" t="s">
        <v>595</v>
      </c>
      <c r="B19" s="485" t="s">
        <v>97</v>
      </c>
      <c r="C19" s="425" t="s">
        <v>268</v>
      </c>
      <c r="D19" s="476">
        <f>+VLOOKUP(A19,'Summary List'!$B$12:$F$433,5,FALSE)</f>
        <v>82.68</v>
      </c>
      <c r="E19" s="425" t="s">
        <v>560</v>
      </c>
      <c r="F19" s="425" t="s">
        <v>97</v>
      </c>
      <c r="G19" s="476">
        <f>+VLOOKUP(E19,'Summary List'!$B$12:$F$428,5,FALSE)</f>
        <v>89.4</v>
      </c>
      <c r="H19" s="425" t="s">
        <v>137</v>
      </c>
      <c r="I19" s="476">
        <f>+VLOOKUP(H19,'Summary List'!$B$12:$F$428,5,FALSE)</f>
        <v>104.28</v>
      </c>
      <c r="J19" s="425" t="s">
        <v>155</v>
      </c>
      <c r="K19" s="476">
        <f>+VLOOKUP(J19,'Summary List'!$B$12:$F$428,5,FALSE)</f>
        <v>104.28</v>
      </c>
      <c r="L19" s="425" t="s">
        <v>170</v>
      </c>
      <c r="M19" s="489">
        <f>+VLOOKUP(L19,'Summary List'!$B$12:$F$428,5,FALSE)</f>
        <v>104.28</v>
      </c>
      <c r="N19" s="425" t="s">
        <v>538</v>
      </c>
      <c r="O19" s="485" t="s">
        <v>788</v>
      </c>
      <c r="P19" s="425" t="s">
        <v>268</v>
      </c>
      <c r="Q19" s="476">
        <f>+VLOOKUP(N19,'Summary List'!$B$12:$F$433,5,FALSE)</f>
        <v>96.72</v>
      </c>
      <c r="S19" s="518"/>
      <c r="U19" s="472" t="s">
        <v>913</v>
      </c>
      <c r="V19" s="494" t="s">
        <v>790</v>
      </c>
      <c r="W19" s="472" t="s">
        <v>83</v>
      </c>
      <c r="X19" s="476">
        <f>+VLOOKUP(U19,'Summary List'!$B$12:$F$433,5,FALSE)</f>
        <v>84.6</v>
      </c>
      <c r="Z19" s="518"/>
      <c r="AB19" s="519"/>
      <c r="AD19" s="518"/>
      <c r="AE19" s="306" t="s">
        <v>741</v>
      </c>
      <c r="AF19" s="494" t="s">
        <v>24</v>
      </c>
      <c r="AG19" s="306"/>
      <c r="AH19" s="484" t="s">
        <v>799</v>
      </c>
      <c r="AI19" s="476"/>
      <c r="AJ19" s="476"/>
      <c r="AK19" s="476"/>
    </row>
    <row r="20" spans="1:37">
      <c r="A20" s="485" t="s">
        <v>594</v>
      </c>
      <c r="B20" s="485" t="s">
        <v>98</v>
      </c>
      <c r="C20" s="425" t="s">
        <v>268</v>
      </c>
      <c r="D20" s="476">
        <f>+VLOOKUP(A20,'Summary List'!$B$12:$F$433,5,FALSE)</f>
        <v>86.4</v>
      </c>
      <c r="E20" s="425" t="s">
        <v>559</v>
      </c>
      <c r="F20" s="425" t="s">
        <v>98</v>
      </c>
      <c r="G20" s="476">
        <f>+VLOOKUP(E20,'Summary List'!$B$12:$F$428,5,FALSE)</f>
        <v>93.6</v>
      </c>
      <c r="M20" s="518"/>
      <c r="N20" s="425" t="s">
        <v>206</v>
      </c>
      <c r="O20" s="485" t="s">
        <v>98</v>
      </c>
      <c r="P20" s="425" t="s">
        <v>268</v>
      </c>
      <c r="Q20" s="476">
        <f>+VLOOKUP(N20,'Summary List'!$B$12:$F$433,5,FALSE)</f>
        <v>101.04</v>
      </c>
      <c r="R20" s="425" t="s">
        <v>233</v>
      </c>
      <c r="S20" s="489">
        <f>+VLOOKUP(R20,'Summary List'!$B$12:$F$433,5,FALSE)</f>
        <v>107.04</v>
      </c>
      <c r="U20" s="472" t="s">
        <v>248</v>
      </c>
      <c r="V20" s="494" t="s">
        <v>108</v>
      </c>
      <c r="W20" s="472" t="s">
        <v>83</v>
      </c>
      <c r="X20" s="476">
        <f>+VLOOKUP(U20,'Summary List'!$B$12:$F$433,5,FALSE)</f>
        <v>100.08</v>
      </c>
      <c r="Y20" s="472" t="s">
        <v>264</v>
      </c>
      <c r="Z20" s="489">
        <f>+VLOOKUP(Y20,'Summary List'!$B$12:$F$433,5,FALSE)</f>
        <v>109.92</v>
      </c>
      <c r="AB20" s="519"/>
      <c r="AD20" s="518"/>
      <c r="AE20" s="425" t="s">
        <v>315</v>
      </c>
      <c r="AF20" s="485" t="s">
        <v>320</v>
      </c>
      <c r="AG20" s="475"/>
      <c r="AH20" s="489">
        <f>+VLOOKUP(AE20,'Summary List'!$B$12:$F$433,5,FALSE)</f>
        <v>39.119999999999997</v>
      </c>
      <c r="AI20" s="476"/>
      <c r="AJ20" s="476"/>
      <c r="AK20" s="476"/>
    </row>
    <row r="21" spans="1:37">
      <c r="A21" s="485" t="s">
        <v>593</v>
      </c>
      <c r="B21" s="485" t="s">
        <v>99</v>
      </c>
      <c r="C21" s="425" t="s">
        <v>268</v>
      </c>
      <c r="D21" s="476">
        <f>+VLOOKUP(A21,'Summary List'!$B$12:$F$433,5,FALSE)</f>
        <v>90.24</v>
      </c>
      <c r="E21" s="425" t="s">
        <v>558</v>
      </c>
      <c r="F21" s="425" t="s">
        <v>99</v>
      </c>
      <c r="G21" s="476">
        <f>+VLOOKUP(E21,'Summary List'!$B$12:$F$428,5,FALSE)</f>
        <v>97.56</v>
      </c>
      <c r="M21" s="518"/>
      <c r="N21" s="425" t="s">
        <v>207</v>
      </c>
      <c r="O21" s="485" t="s">
        <v>99</v>
      </c>
      <c r="P21" s="425" t="s">
        <v>268</v>
      </c>
      <c r="Q21" s="476">
        <f>+VLOOKUP(N21,'Summary List'!$B$12:$F$433,5,FALSE)</f>
        <v>105.48</v>
      </c>
      <c r="S21" s="518"/>
      <c r="U21" s="472" t="s">
        <v>249</v>
      </c>
      <c r="V21" s="494" t="s">
        <v>109</v>
      </c>
      <c r="W21" s="472" t="s">
        <v>83</v>
      </c>
      <c r="X21" s="476">
        <f>+VLOOKUP(U21,'Summary List'!$B$12:$F$433,5,FALSE)</f>
        <v>111.12</v>
      </c>
      <c r="Y21" s="472" t="s">
        <v>265</v>
      </c>
      <c r="Z21" s="489">
        <f>+VLOOKUP(Y21,'Summary List'!$B$12:$F$433,5,FALSE)</f>
        <v>122.28</v>
      </c>
      <c r="AB21" s="519"/>
      <c r="AD21" s="518"/>
      <c r="AE21" s="425" t="s">
        <v>316</v>
      </c>
      <c r="AF21" s="485" t="s">
        <v>321</v>
      </c>
      <c r="AG21" s="475"/>
      <c r="AH21" s="489">
        <f>+VLOOKUP(AE21,'Summary List'!$B$12:$F$433,5,FALSE)</f>
        <v>41.52</v>
      </c>
      <c r="AI21" s="476"/>
      <c r="AJ21" s="476"/>
      <c r="AK21" s="476"/>
    </row>
    <row r="22" spans="1:37">
      <c r="A22" s="485" t="s">
        <v>592</v>
      </c>
      <c r="B22" s="485" t="s">
        <v>100</v>
      </c>
      <c r="C22" s="425" t="s">
        <v>268</v>
      </c>
      <c r="D22" s="476">
        <f>+VLOOKUP(A22,'Summary List'!$B$12:$F$433,5,FALSE)</f>
        <v>99.6</v>
      </c>
      <c r="E22" s="425" t="s">
        <v>557</v>
      </c>
      <c r="F22" s="425" t="s">
        <v>100</v>
      </c>
      <c r="G22" s="476">
        <f>+VLOOKUP(E22,'Summary List'!$B$12:$F$428,5,FALSE)</f>
        <v>106.92</v>
      </c>
      <c r="H22" s="425" t="s">
        <v>138</v>
      </c>
      <c r="I22" s="476">
        <f>+VLOOKUP(H22,'Summary List'!$B$12:$F$428,5,FALSE)</f>
        <v>124.8</v>
      </c>
      <c r="J22" s="425" t="s">
        <v>156</v>
      </c>
      <c r="K22" s="476">
        <f>+VLOOKUP(J22,'Summary List'!$B$12:$F$428,5,FALSE)</f>
        <v>124.8</v>
      </c>
      <c r="L22" s="425" t="s">
        <v>171</v>
      </c>
      <c r="M22" s="489">
        <f>+VLOOKUP(L22,'Summary List'!$B$12:$F$428,5,FALSE)</f>
        <v>124.8</v>
      </c>
      <c r="N22" s="425" t="s">
        <v>208</v>
      </c>
      <c r="O22" s="485" t="s">
        <v>100</v>
      </c>
      <c r="P22" s="425" t="s">
        <v>268</v>
      </c>
      <c r="Q22" s="476">
        <f>+VLOOKUP(N22,'Summary List'!$B$12:$F$433,5,FALSE)</f>
        <v>113.28</v>
      </c>
      <c r="R22" s="425" t="s">
        <v>234</v>
      </c>
      <c r="S22" s="489">
        <f>+VLOOKUP(R22,'Summary List'!$B$12:$F$433,5,FALSE)</f>
        <v>123.72</v>
      </c>
      <c r="U22" s="472" t="s">
        <v>250</v>
      </c>
      <c r="V22" s="494" t="s">
        <v>110</v>
      </c>
      <c r="W22" s="472" t="s">
        <v>83</v>
      </c>
      <c r="X22" s="476">
        <f>+VLOOKUP(U22,'Summary List'!$B$12:$F$433,5,FALSE)</f>
        <v>127.2</v>
      </c>
      <c r="Y22" s="472" t="s">
        <v>266</v>
      </c>
      <c r="Z22" s="489">
        <f>+VLOOKUP(Y22,'Summary List'!$B$12:$F$433,5,FALSE)</f>
        <v>139.91999999999999</v>
      </c>
      <c r="AB22" s="519"/>
      <c r="AD22" s="518"/>
      <c r="AE22" s="425" t="s">
        <v>317</v>
      </c>
      <c r="AF22" s="485" t="s">
        <v>322</v>
      </c>
      <c r="AG22" s="475"/>
      <c r="AH22" s="489">
        <f>+VLOOKUP(AE22,'Summary List'!$B$12:$F$433,5,FALSE)</f>
        <v>46.8</v>
      </c>
      <c r="AI22" s="476"/>
      <c r="AJ22" s="476"/>
      <c r="AK22" s="476"/>
    </row>
    <row r="23" spans="1:37" ht="15" thickBot="1">
      <c r="A23" s="485" t="s">
        <v>591</v>
      </c>
      <c r="B23" s="485" t="s">
        <v>101</v>
      </c>
      <c r="C23" s="425" t="s">
        <v>268</v>
      </c>
      <c r="D23" s="476">
        <f>+VLOOKUP(A23,'Summary List'!$B$12:$F$433,5,FALSE)</f>
        <v>104.16</v>
      </c>
      <c r="E23" s="425" t="s">
        <v>556</v>
      </c>
      <c r="F23" s="425" t="s">
        <v>101</v>
      </c>
      <c r="G23" s="476">
        <f>+VLOOKUP(E23,'Summary List'!$B$12:$F$428,5,FALSE)</f>
        <v>111.84</v>
      </c>
      <c r="M23" s="518"/>
      <c r="N23" s="425" t="s">
        <v>539</v>
      </c>
      <c r="O23" s="485" t="s">
        <v>789</v>
      </c>
      <c r="P23" s="425" t="s">
        <v>268</v>
      </c>
      <c r="Q23" s="476">
        <f>+VLOOKUP(N23,'Summary List'!$B$12:$F$433,5,FALSE)</f>
        <v>113.28</v>
      </c>
      <c r="S23" s="518"/>
      <c r="U23" s="472" t="s">
        <v>251</v>
      </c>
      <c r="V23" s="494" t="s">
        <v>108</v>
      </c>
      <c r="W23" s="472" t="s">
        <v>84</v>
      </c>
      <c r="X23" s="476">
        <f>+VLOOKUP(U23,'Summary List'!$B$12:$F$433,5,FALSE)</f>
        <v>112.44</v>
      </c>
      <c r="Z23" s="518"/>
      <c r="AA23" s="425" t="s">
        <v>280</v>
      </c>
      <c r="AB23" s="485" t="s">
        <v>108</v>
      </c>
      <c r="AC23" s="425" t="s">
        <v>84</v>
      </c>
      <c r="AD23" s="489">
        <f>+VLOOKUP(AA23,'Summary List'!$B$12:$F$433,5,FALSE)</f>
        <v>127.68</v>
      </c>
      <c r="AE23" s="425" t="s">
        <v>318</v>
      </c>
      <c r="AF23" s="486" t="s">
        <v>323</v>
      </c>
      <c r="AG23" s="493"/>
      <c r="AH23" s="491">
        <f>+VLOOKUP(AE23,'Summary List'!$B$12:$F$433,5,FALSE)</f>
        <v>49.2</v>
      </c>
      <c r="AI23" s="470"/>
      <c r="AJ23" s="470"/>
      <c r="AK23" s="470"/>
    </row>
    <row r="24" spans="1:37" ht="15" thickBot="1">
      <c r="A24" s="485" t="s">
        <v>590</v>
      </c>
      <c r="B24" s="485" t="s">
        <v>102</v>
      </c>
      <c r="C24" s="425" t="s">
        <v>268</v>
      </c>
      <c r="D24" s="476">
        <f>+VLOOKUP(A24,'Summary List'!$B$12:$F$433,5,FALSE)</f>
        <v>108.72</v>
      </c>
      <c r="E24" s="425" t="s">
        <v>555</v>
      </c>
      <c r="F24" s="425" t="s">
        <v>102</v>
      </c>
      <c r="G24" s="476">
        <f>+VLOOKUP(E24,'Summary List'!$B$12:$F$428,5,FALSE)</f>
        <v>116.64</v>
      </c>
      <c r="M24" s="518"/>
      <c r="N24" s="425" t="s">
        <v>209</v>
      </c>
      <c r="O24" s="485" t="s">
        <v>101</v>
      </c>
      <c r="P24" s="425" t="s">
        <v>268</v>
      </c>
      <c r="Q24" s="476">
        <f>+VLOOKUP(N24,'Summary List'!$B$12:$F$433,5,FALSE)</f>
        <v>119.4</v>
      </c>
      <c r="R24" s="425" t="s">
        <v>235</v>
      </c>
      <c r="S24" s="489">
        <f>+VLOOKUP(R24,'Summary List'!$B$12:$F$433,5,FALSE)</f>
        <v>129.36000000000001</v>
      </c>
      <c r="U24" s="472" t="s">
        <v>915</v>
      </c>
      <c r="V24" s="494" t="s">
        <v>791</v>
      </c>
      <c r="W24" s="472" t="s">
        <v>84</v>
      </c>
      <c r="X24" s="476">
        <f>+VLOOKUP(U24,'Summary List'!$B$12:$F$433,5,FALSE)</f>
        <v>112.44</v>
      </c>
      <c r="Z24" s="518"/>
      <c r="AA24" s="425"/>
      <c r="AB24" s="485"/>
      <c r="AC24" s="425"/>
      <c r="AD24" s="489"/>
      <c r="AE24" s="425"/>
      <c r="AF24" s="425"/>
      <c r="AG24" s="475"/>
      <c r="AH24" s="476"/>
      <c r="AI24" s="476"/>
      <c r="AJ24" s="476"/>
      <c r="AK24" s="476"/>
    </row>
    <row r="25" spans="1:37">
      <c r="A25" s="485" t="s">
        <v>589</v>
      </c>
      <c r="B25" s="485" t="s">
        <v>588</v>
      </c>
      <c r="C25" s="425" t="s">
        <v>268</v>
      </c>
      <c r="D25" s="476">
        <f>+VLOOKUP(A25,'Summary List'!$B$12:$F$433,5,FALSE)</f>
        <v>113.28</v>
      </c>
      <c r="E25" s="425"/>
      <c r="F25" s="425"/>
      <c r="G25" s="470"/>
      <c r="M25" s="518"/>
      <c r="N25" s="425" t="s">
        <v>210</v>
      </c>
      <c r="O25" s="485" t="s">
        <v>102</v>
      </c>
      <c r="P25" s="425" t="s">
        <v>268</v>
      </c>
      <c r="Q25" s="476">
        <f>+VLOOKUP(N25,'Summary List'!$B$12:$F$433,5,FALSE)</f>
        <v>124.56</v>
      </c>
      <c r="R25" s="306"/>
      <c r="S25" s="492"/>
      <c r="U25" s="472" t="s">
        <v>252</v>
      </c>
      <c r="V25" s="494" t="s">
        <v>109</v>
      </c>
      <c r="W25" s="472" t="s">
        <v>84</v>
      </c>
      <c r="X25" s="476">
        <f>+VLOOKUP(U25,'Summary List'!$B$12:$F$433,5,FALSE)</f>
        <v>124.92</v>
      </c>
      <c r="Z25" s="518"/>
      <c r="AA25" s="425" t="s">
        <v>281</v>
      </c>
      <c r="AB25" s="485" t="s">
        <v>109</v>
      </c>
      <c r="AC25" s="425" t="s">
        <v>84</v>
      </c>
      <c r="AD25" s="489">
        <f>+VLOOKUP(AA25,'Summary List'!$B$12:$F$433,5,FALSE)</f>
        <v>141.47999999999999</v>
      </c>
      <c r="AF25" s="1299" t="s">
        <v>778</v>
      </c>
      <c r="AG25" s="1300"/>
      <c r="AH25" s="1301"/>
      <c r="AI25" s="476"/>
      <c r="AJ25" s="476"/>
      <c r="AK25" s="476"/>
    </row>
    <row r="26" spans="1:37">
      <c r="B26" s="519"/>
      <c r="D26" s="524"/>
      <c r="M26" s="518"/>
      <c r="N26" s="425" t="s">
        <v>211</v>
      </c>
      <c r="O26" s="485" t="s">
        <v>269</v>
      </c>
      <c r="P26" s="425" t="s">
        <v>268</v>
      </c>
      <c r="Q26" s="476">
        <f>+VLOOKUP(N26,'Summary List'!$B$12:$F$433,5,FALSE)</f>
        <v>142.08000000000001</v>
      </c>
      <c r="R26" s="306"/>
      <c r="S26" s="484"/>
      <c r="U26" s="472" t="s">
        <v>917</v>
      </c>
      <c r="V26" s="494" t="s">
        <v>792</v>
      </c>
      <c r="W26" s="472" t="s">
        <v>84</v>
      </c>
      <c r="X26" s="476">
        <f>+VLOOKUP(U26,'Summary List'!$B$12:$F$433,5,FALSE)</f>
        <v>124.92</v>
      </c>
      <c r="Z26" s="518"/>
      <c r="AA26" s="425"/>
      <c r="AB26" s="485"/>
      <c r="AC26" s="425"/>
      <c r="AD26" s="489"/>
      <c r="AE26" s="306" t="s">
        <v>741</v>
      </c>
      <c r="AF26" s="494" t="s">
        <v>24</v>
      </c>
      <c r="AG26" s="472" t="s">
        <v>57</v>
      </c>
      <c r="AH26" s="484" t="s">
        <v>797</v>
      </c>
      <c r="AI26" s="476"/>
      <c r="AJ26" s="476"/>
      <c r="AK26" s="476"/>
    </row>
    <row r="27" spans="1:37">
      <c r="A27" s="483" t="s">
        <v>741</v>
      </c>
      <c r="B27" s="494" t="s">
        <v>24</v>
      </c>
      <c r="C27" s="472" t="s">
        <v>81</v>
      </c>
      <c r="D27" s="470" t="s">
        <v>797</v>
      </c>
      <c r="E27" s="306" t="s">
        <v>741</v>
      </c>
      <c r="F27" s="472" t="s">
        <v>24</v>
      </c>
      <c r="G27" s="470" t="s">
        <v>797</v>
      </c>
      <c r="I27" s="470" t="s">
        <v>797</v>
      </c>
      <c r="K27" s="470" t="s">
        <v>797</v>
      </c>
      <c r="M27" s="484" t="s">
        <v>797</v>
      </c>
      <c r="N27" s="306" t="s">
        <v>741</v>
      </c>
      <c r="O27" s="494" t="s">
        <v>24</v>
      </c>
      <c r="P27" s="472" t="s">
        <v>81</v>
      </c>
      <c r="Q27" s="470" t="s">
        <v>797</v>
      </c>
      <c r="S27" s="484" t="s">
        <v>797</v>
      </c>
      <c r="U27" s="472" t="s">
        <v>253</v>
      </c>
      <c r="V27" s="494" t="s">
        <v>110</v>
      </c>
      <c r="W27" s="472" t="s">
        <v>84</v>
      </c>
      <c r="X27" s="476">
        <f>+VLOOKUP(U27,'Summary List'!$B$12:$F$433,5,FALSE)</f>
        <v>144.24</v>
      </c>
      <c r="Z27" s="518"/>
      <c r="AA27" s="425"/>
      <c r="AB27" s="485"/>
      <c r="AC27" s="425"/>
      <c r="AD27" s="489"/>
      <c r="AE27" s="107" t="s">
        <v>721</v>
      </c>
      <c r="AF27" s="497" t="s">
        <v>283</v>
      </c>
      <c r="AG27" s="107" t="s">
        <v>268</v>
      </c>
      <c r="AH27" s="489">
        <f>+VLOOKUP(AE27,'Summary List'!$B$12:$F$433,5,FALSE)</f>
        <v>130.19999999999999</v>
      </c>
      <c r="AI27" s="662"/>
      <c r="AJ27" s="662"/>
      <c r="AK27" s="662"/>
    </row>
    <row r="28" spans="1:37">
      <c r="A28" s="485" t="s">
        <v>587</v>
      </c>
      <c r="B28" s="485" t="s">
        <v>784</v>
      </c>
      <c r="C28" s="425" t="s">
        <v>82</v>
      </c>
      <c r="D28" s="476">
        <f>+VLOOKUP(A28,'Summary List'!$B$12:$F$433,5,FALSE)</f>
        <v>54.84</v>
      </c>
      <c r="E28" s="425" t="s">
        <v>554</v>
      </c>
      <c r="F28" s="425" t="s">
        <v>105</v>
      </c>
      <c r="G28" s="476">
        <f>+VLOOKUP(E28,'Summary List'!$B$12:$F$428,5,FALSE)</f>
        <v>55.8</v>
      </c>
      <c r="H28" s="425" t="s">
        <v>139</v>
      </c>
      <c r="I28" s="476">
        <f>+VLOOKUP(H28,'Summary List'!$B$12:$F$428,5,FALSE)</f>
        <v>67.44</v>
      </c>
      <c r="J28" s="425" t="s">
        <v>157</v>
      </c>
      <c r="K28" s="476">
        <f>+VLOOKUP(J28,'Summary List'!$B$12:$F$428,5,FALSE)</f>
        <v>67.44</v>
      </c>
      <c r="L28" s="425" t="s">
        <v>172</v>
      </c>
      <c r="M28" s="489">
        <f>+VLOOKUP(L28,'Summary List'!$B$12:$F$428,5,FALSE)</f>
        <v>67.44</v>
      </c>
      <c r="N28" s="425" t="s">
        <v>213</v>
      </c>
      <c r="O28" s="485" t="s">
        <v>104</v>
      </c>
      <c r="P28" s="425" t="s">
        <v>82</v>
      </c>
      <c r="Q28" s="476">
        <f>+VLOOKUP(N28,'Summary List'!$B$12:$F$433,5,FALSE)</f>
        <v>68.400000000000006</v>
      </c>
      <c r="S28" s="518"/>
      <c r="U28" s="472" t="s">
        <v>919</v>
      </c>
      <c r="V28" s="494" t="s">
        <v>793</v>
      </c>
      <c r="W28" s="472" t="s">
        <v>84</v>
      </c>
      <c r="X28" s="476">
        <f>+VLOOKUP(U28,'Summary List'!$B$12:$F$433,5,FALSE)</f>
        <v>144.24</v>
      </c>
      <c r="Z28" s="518"/>
      <c r="AA28" s="425" t="s">
        <v>282</v>
      </c>
      <c r="AB28" s="485" t="s">
        <v>110</v>
      </c>
      <c r="AC28" s="425" t="s">
        <v>84</v>
      </c>
      <c r="AD28" s="489">
        <f>+VLOOKUP(AA28,'Summary List'!$B$12:$F$433,5,FALSE)</f>
        <v>165.72</v>
      </c>
      <c r="AE28" s="107" t="s">
        <v>722</v>
      </c>
      <c r="AF28" s="497" t="s">
        <v>284</v>
      </c>
      <c r="AG28" s="107" t="s">
        <v>268</v>
      </c>
      <c r="AH28" s="489">
        <f>+VLOOKUP(AE28,'Summary List'!$B$12:$F$433,5,FALSE)</f>
        <v>142.68</v>
      </c>
      <c r="AI28" s="470"/>
      <c r="AJ28" s="470"/>
      <c r="AK28" s="470"/>
    </row>
    <row r="29" spans="1:37" ht="15" thickBot="1">
      <c r="A29" s="485" t="s">
        <v>585</v>
      </c>
      <c r="B29" s="485" t="s">
        <v>785</v>
      </c>
      <c r="C29" s="425" t="s">
        <v>82</v>
      </c>
      <c r="D29" s="476">
        <f>+VLOOKUP(A29,'Summary List'!$B$12:$F$433,5,FALSE)</f>
        <v>57.12</v>
      </c>
      <c r="E29" s="425" t="s">
        <v>553</v>
      </c>
      <c r="F29" s="425" t="s">
        <v>106</v>
      </c>
      <c r="G29" s="476">
        <f>+VLOOKUP(E29,'Summary List'!$B$12:$F$428,5,FALSE)</f>
        <v>62.88</v>
      </c>
      <c r="H29" s="425" t="s">
        <v>140</v>
      </c>
      <c r="I29" s="476">
        <f>+VLOOKUP(H29,'Summary List'!$B$12:$F$428,5,FALSE)</f>
        <v>70.08</v>
      </c>
      <c r="J29" s="425" t="s">
        <v>158</v>
      </c>
      <c r="K29" s="476">
        <f>+VLOOKUP(J29,'Summary List'!$B$12:$F$428,5,FALSE)</f>
        <v>70.08</v>
      </c>
      <c r="L29" s="425" t="s">
        <v>173</v>
      </c>
      <c r="M29" s="489">
        <f>+VLOOKUP(L29,'Summary List'!$B$12:$F$428,5,FALSE)</f>
        <v>70.08</v>
      </c>
      <c r="N29" s="425" t="s">
        <v>214</v>
      </c>
      <c r="O29" s="485" t="s">
        <v>107</v>
      </c>
      <c r="P29" s="425" t="s">
        <v>82</v>
      </c>
      <c r="Q29" s="476">
        <f>+VLOOKUP(N29,'Summary List'!$B$12:$F$433,5,FALSE)</f>
        <v>75.239999999999995</v>
      </c>
      <c r="S29" s="518"/>
      <c r="U29" s="472"/>
      <c r="V29" s="495"/>
      <c r="W29" s="496"/>
      <c r="X29" s="490"/>
      <c r="Y29" s="520"/>
      <c r="Z29" s="521"/>
      <c r="AA29" s="425"/>
      <c r="AB29" s="486"/>
      <c r="AC29" s="487"/>
      <c r="AD29" s="491"/>
      <c r="AE29" s="107" t="s">
        <v>723</v>
      </c>
      <c r="AF29" s="497" t="s">
        <v>269</v>
      </c>
      <c r="AG29" s="107" t="s">
        <v>268</v>
      </c>
      <c r="AH29" s="489">
        <f>+VLOOKUP(AE29,'Summary List'!$B$12:$F$433,5,FALSE)</f>
        <v>159.96</v>
      </c>
      <c r="AI29" s="476"/>
      <c r="AJ29" s="476"/>
      <c r="AK29" s="476"/>
    </row>
    <row r="30" spans="1:37">
      <c r="A30" s="485" t="s">
        <v>584</v>
      </c>
      <c r="B30" s="485" t="s">
        <v>583</v>
      </c>
      <c r="C30" s="425" t="s">
        <v>82</v>
      </c>
      <c r="D30" s="476">
        <f>+VLOOKUP(A30,'Summary List'!$B$12:$F$433,5,FALSE)</f>
        <v>59.28</v>
      </c>
      <c r="M30" s="518"/>
      <c r="N30" s="425" t="s">
        <v>215</v>
      </c>
      <c r="O30" s="485" t="s">
        <v>108</v>
      </c>
      <c r="P30" s="425" t="s">
        <v>82</v>
      </c>
      <c r="Q30" s="476">
        <f>+VLOOKUP(N30,'Summary List'!$B$12:$F$433,5,FALSE)</f>
        <v>78.72</v>
      </c>
      <c r="S30" s="518"/>
      <c r="U30" s="306"/>
      <c r="V30" s="1299" t="s">
        <v>801</v>
      </c>
      <c r="W30" s="1300"/>
      <c r="X30" s="503" t="s">
        <v>52</v>
      </c>
      <c r="AA30" s="306"/>
      <c r="AB30" s="1299" t="s">
        <v>802</v>
      </c>
      <c r="AC30" s="1300"/>
      <c r="AD30" s="503" t="s">
        <v>52</v>
      </c>
      <c r="AF30" s="1299" t="s">
        <v>779</v>
      </c>
      <c r="AG30" s="1300"/>
      <c r="AH30" s="1301"/>
      <c r="AI30" s="476"/>
      <c r="AJ30" s="476"/>
      <c r="AK30" s="476"/>
    </row>
    <row r="31" spans="1:37">
      <c r="A31" s="485" t="s">
        <v>582</v>
      </c>
      <c r="B31" s="485" t="s">
        <v>103</v>
      </c>
      <c r="C31" s="425" t="s">
        <v>82</v>
      </c>
      <c r="D31" s="476">
        <f>+VLOOKUP(A31,'Summary List'!$B$12:$F$433,5,FALSE)</f>
        <v>61.32</v>
      </c>
      <c r="E31" s="425" t="s">
        <v>552</v>
      </c>
      <c r="F31" s="425" t="s">
        <v>103</v>
      </c>
      <c r="G31" s="476">
        <f>+VLOOKUP(E31,'Summary List'!$B$12:$F$428,5,FALSE)</f>
        <v>66</v>
      </c>
      <c r="H31" s="425" t="s">
        <v>141</v>
      </c>
      <c r="I31" s="476">
        <f>+VLOOKUP(H31,'Summary List'!$B$12:$F$428,5,FALSE)</f>
        <v>73.319999999999993</v>
      </c>
      <c r="J31" s="425" t="s">
        <v>159</v>
      </c>
      <c r="K31" s="476">
        <f>+VLOOKUP(J31,'Summary List'!$B$12:$F$428,5,FALSE)</f>
        <v>73.319999999999993</v>
      </c>
      <c r="L31" s="425" t="s">
        <v>174</v>
      </c>
      <c r="M31" s="489">
        <f>+VLOOKUP(L31,'Summary List'!$B$12:$F$428,5,FALSE)</f>
        <v>73.319999999999993</v>
      </c>
      <c r="N31" s="425" t="s">
        <v>216</v>
      </c>
      <c r="O31" s="485" t="s">
        <v>109</v>
      </c>
      <c r="P31" s="425" t="s">
        <v>82</v>
      </c>
      <c r="Q31" s="476">
        <f>+VLOOKUP(N31,'Summary List'!$B$12:$F$433,5,FALSE)</f>
        <v>87.24</v>
      </c>
      <c r="S31" s="518"/>
      <c r="U31" s="306" t="s">
        <v>741</v>
      </c>
      <c r="V31" s="494" t="s">
        <v>24</v>
      </c>
      <c r="W31" s="472" t="s">
        <v>57</v>
      </c>
      <c r="X31" s="484" t="s">
        <v>797</v>
      </c>
      <c r="AA31" s="306" t="s">
        <v>741</v>
      </c>
      <c r="AB31" s="494" t="s">
        <v>24</v>
      </c>
      <c r="AC31" s="472" t="s">
        <v>57</v>
      </c>
      <c r="AD31" s="484" t="s">
        <v>797</v>
      </c>
      <c r="AE31" s="306" t="s">
        <v>741</v>
      </c>
      <c r="AF31" s="494" t="s">
        <v>24</v>
      </c>
      <c r="AG31" s="472" t="s">
        <v>57</v>
      </c>
      <c r="AH31" s="484" t="s">
        <v>797</v>
      </c>
      <c r="AI31" s="476"/>
      <c r="AJ31" s="476"/>
      <c r="AK31" s="476"/>
    </row>
    <row r="32" spans="1:37">
      <c r="A32" s="485" t="s">
        <v>581</v>
      </c>
      <c r="B32" s="485" t="s">
        <v>104</v>
      </c>
      <c r="C32" s="425" t="s">
        <v>82</v>
      </c>
      <c r="D32" s="476">
        <f>+VLOOKUP(A32,'Summary List'!$B$12:$F$433,5,FALSE)</f>
        <v>64.44</v>
      </c>
      <c r="E32" s="425" t="s">
        <v>551</v>
      </c>
      <c r="F32" s="425" t="s">
        <v>104</v>
      </c>
      <c r="G32" s="476">
        <f>+VLOOKUP(E32,'Summary List'!$B$12:$F$428,5,FALSE)</f>
        <v>69.48</v>
      </c>
      <c r="H32" s="425" t="s">
        <v>142</v>
      </c>
      <c r="I32" s="476">
        <f>+VLOOKUP(H32,'Summary List'!$B$12:$F$428,5,FALSE)</f>
        <v>77.040000000000006</v>
      </c>
      <c r="J32" s="425" t="s">
        <v>160</v>
      </c>
      <c r="K32" s="476">
        <f>+VLOOKUP(J32,'Summary List'!$B$12:$F$428,5,FALSE)</f>
        <v>77.040000000000006</v>
      </c>
      <c r="L32" s="425" t="s">
        <v>175</v>
      </c>
      <c r="M32" s="489">
        <f>+VLOOKUP(L32,'Summary List'!$B$12:$F$428,5,FALSE)</f>
        <v>77.040000000000006</v>
      </c>
      <c r="N32" s="425" t="s">
        <v>217</v>
      </c>
      <c r="O32" s="485" t="s">
        <v>110</v>
      </c>
      <c r="P32" s="425" t="s">
        <v>82</v>
      </c>
      <c r="Q32" s="476">
        <f>+VLOOKUP(N32,'Summary List'!$B$12:$F$433,5,FALSE)</f>
        <v>103.56</v>
      </c>
      <c r="S32" s="518"/>
      <c r="U32" s="425" t="s">
        <v>296</v>
      </c>
      <c r="V32" s="485" t="s">
        <v>86</v>
      </c>
      <c r="W32" s="474" t="s">
        <v>12</v>
      </c>
      <c r="X32" s="489">
        <f>+VLOOKUP(U32,'Summary List'!$B$12:$F$433,5,FALSE)</f>
        <v>26.16</v>
      </c>
      <c r="AA32" s="425" t="s">
        <v>306</v>
      </c>
      <c r="AB32" s="485" t="s">
        <v>86</v>
      </c>
      <c r="AC32" s="474" t="s">
        <v>12</v>
      </c>
      <c r="AD32" s="489">
        <f>+VLOOKUP(AA32,'Summary List'!$B$12:$F$433,5,FALSE)</f>
        <v>39.6</v>
      </c>
      <c r="AE32" s="107" t="s">
        <v>726</v>
      </c>
      <c r="AF32" s="497" t="s">
        <v>718</v>
      </c>
      <c r="AG32" s="107" t="s">
        <v>268</v>
      </c>
      <c r="AH32" s="489">
        <f>+VLOOKUP(AE32,'Summary List'!$B$12:$F$433,5,FALSE)</f>
        <v>130.19999999999999</v>
      </c>
      <c r="AI32" s="476"/>
      <c r="AJ32" s="476"/>
      <c r="AK32" s="476"/>
    </row>
    <row r="33" spans="1:37">
      <c r="A33" s="485" t="s">
        <v>580</v>
      </c>
      <c r="B33" s="485" t="s">
        <v>107</v>
      </c>
      <c r="C33" s="425" t="s">
        <v>82</v>
      </c>
      <c r="D33" s="476">
        <f>+VLOOKUP(A33,'Summary List'!$B$12:$F$433,5,FALSE)</f>
        <v>66.959999999999994</v>
      </c>
      <c r="E33" s="425" t="s">
        <v>550</v>
      </c>
      <c r="F33" s="425" t="s">
        <v>107</v>
      </c>
      <c r="G33" s="476">
        <f>+VLOOKUP(E33,'Summary List'!$B$12:$F$428,5,FALSE)</f>
        <v>72.36</v>
      </c>
      <c r="M33" s="518"/>
      <c r="N33" s="425" t="s">
        <v>219</v>
      </c>
      <c r="O33" s="485" t="s">
        <v>104</v>
      </c>
      <c r="P33" s="425" t="s">
        <v>83</v>
      </c>
      <c r="Q33" s="476">
        <f>+VLOOKUP(N33,'Summary List'!$B$12:$F$433,5,FALSE)</f>
        <v>73.92</v>
      </c>
      <c r="S33" s="518"/>
      <c r="U33" s="425" t="s">
        <v>297</v>
      </c>
      <c r="V33" s="485" t="s">
        <v>87</v>
      </c>
      <c r="W33" s="474" t="s">
        <v>12</v>
      </c>
      <c r="X33" s="489">
        <f>+VLOOKUP(U33,'Summary List'!$B$12:$F$433,5,FALSE)</f>
        <v>30.6</v>
      </c>
      <c r="AA33" s="425" t="s">
        <v>307</v>
      </c>
      <c r="AB33" s="485" t="s">
        <v>87</v>
      </c>
      <c r="AC33" s="474" t="s">
        <v>12</v>
      </c>
      <c r="AD33" s="489">
        <f>+VLOOKUP(AA33,'Summary List'!$B$12:$F$433,5,FALSE)</f>
        <v>46.8</v>
      </c>
      <c r="AE33" s="107" t="s">
        <v>725</v>
      </c>
      <c r="AF33" s="497" t="s">
        <v>284</v>
      </c>
      <c r="AG33" s="107" t="s">
        <v>268</v>
      </c>
      <c r="AH33" s="489">
        <f>+VLOOKUP(AE33,'Summary List'!$B$12:$F$433,5,FALSE)</f>
        <v>142.68</v>
      </c>
      <c r="AI33" s="476"/>
      <c r="AJ33" s="476"/>
      <c r="AK33" s="476"/>
    </row>
    <row r="34" spans="1:37" ht="15" thickBot="1">
      <c r="A34" s="485" t="s">
        <v>579</v>
      </c>
      <c r="B34" s="485" t="s">
        <v>108</v>
      </c>
      <c r="C34" s="425" t="s">
        <v>82</v>
      </c>
      <c r="D34" s="476">
        <f>+VLOOKUP(A34,'Summary List'!$B$12:$F$433,5,FALSE)</f>
        <v>70.44</v>
      </c>
      <c r="E34" s="425" t="s">
        <v>549</v>
      </c>
      <c r="F34" s="425" t="s">
        <v>108</v>
      </c>
      <c r="G34" s="476">
        <f>+VLOOKUP(E34,'Summary List'!$B$12:$F$428,5,FALSE)</f>
        <v>76.08</v>
      </c>
      <c r="H34" s="425" t="s">
        <v>143</v>
      </c>
      <c r="I34" s="476">
        <f>+VLOOKUP(H34,'Summary List'!$B$12:$F$428,5,FALSE)</f>
        <v>86.16</v>
      </c>
      <c r="J34" s="425" t="s">
        <v>161</v>
      </c>
      <c r="K34" s="476">
        <f>+VLOOKUP(J34,'Summary List'!$B$12:$F$428,5,FALSE)</f>
        <v>86.16</v>
      </c>
      <c r="L34" s="425" t="s">
        <v>176</v>
      </c>
      <c r="M34" s="489">
        <f>+VLOOKUP(L34,'Summary List'!$B$12:$F$428,5,FALSE)</f>
        <v>86.16</v>
      </c>
      <c r="N34" s="425" t="s">
        <v>541</v>
      </c>
      <c r="O34" s="485" t="s">
        <v>790</v>
      </c>
      <c r="P34" s="425" t="s">
        <v>83</v>
      </c>
      <c r="Q34" s="476">
        <f>+VLOOKUP(N34,'Summary List'!$B$12:$F$433,5,FALSE)</f>
        <v>73.92</v>
      </c>
      <c r="S34" s="518"/>
      <c r="U34" s="425" t="s">
        <v>298</v>
      </c>
      <c r="V34" s="485" t="s">
        <v>88</v>
      </c>
      <c r="W34" s="474" t="s">
        <v>12</v>
      </c>
      <c r="X34" s="489">
        <f>+VLOOKUP(U34,'Summary List'!$B$12:$F$433,5,FALSE)</f>
        <v>34.92</v>
      </c>
      <c r="AA34" s="425" t="s">
        <v>308</v>
      </c>
      <c r="AB34" s="485" t="s">
        <v>88</v>
      </c>
      <c r="AC34" s="474" t="s">
        <v>12</v>
      </c>
      <c r="AD34" s="489">
        <f>+VLOOKUP(AA34,'Summary List'!$B$12:$F$433,5,FALSE)</f>
        <v>50.16</v>
      </c>
      <c r="AE34" s="107" t="s">
        <v>724</v>
      </c>
      <c r="AF34" s="498" t="s">
        <v>269</v>
      </c>
      <c r="AG34" s="499" t="s">
        <v>268</v>
      </c>
      <c r="AH34" s="491">
        <f>+VLOOKUP(AE34,'Summary List'!$B$12:$F$433,5,FALSE)</f>
        <v>159.96</v>
      </c>
      <c r="AI34" s="470"/>
      <c r="AJ34" s="470"/>
      <c r="AK34" s="470"/>
    </row>
    <row r="35" spans="1:37" ht="15" thickBot="1">
      <c r="A35" s="485" t="s">
        <v>578</v>
      </c>
      <c r="B35" s="485" t="s">
        <v>109</v>
      </c>
      <c r="C35" s="425" t="s">
        <v>82</v>
      </c>
      <c r="D35" s="476">
        <f>+VLOOKUP(A35,'Summary List'!$B$12:$F$433,5,FALSE)</f>
        <v>80.52</v>
      </c>
      <c r="E35" s="425" t="s">
        <v>548</v>
      </c>
      <c r="F35" s="425" t="s">
        <v>109</v>
      </c>
      <c r="G35" s="476">
        <f>+VLOOKUP(E35,'Summary List'!$B$12:$F$428,5,FALSE)</f>
        <v>86.64</v>
      </c>
      <c r="H35" s="425" t="s">
        <v>144</v>
      </c>
      <c r="I35" s="476">
        <f>+VLOOKUP(H35,'Summary List'!$B$12:$F$428,5,FALSE)</f>
        <v>96.48</v>
      </c>
      <c r="J35" s="425" t="s">
        <v>162</v>
      </c>
      <c r="K35" s="476">
        <f>+VLOOKUP(J35,'Summary List'!$B$12:$F$428,5,FALSE)</f>
        <v>96.48</v>
      </c>
      <c r="L35" s="425" t="s">
        <v>177</v>
      </c>
      <c r="M35" s="489">
        <f>+VLOOKUP(L35,'Summary List'!$B$12:$F$428,5,FALSE)</f>
        <v>96.48</v>
      </c>
      <c r="N35" s="425" t="s">
        <v>220</v>
      </c>
      <c r="O35" s="485" t="s">
        <v>108</v>
      </c>
      <c r="P35" s="425" t="s">
        <v>83</v>
      </c>
      <c r="Q35" s="476">
        <f>+VLOOKUP(N35,'Summary List'!$B$12:$F$433,5,FALSE)</f>
        <v>85.44</v>
      </c>
      <c r="R35" s="425" t="s">
        <v>236</v>
      </c>
      <c r="S35" s="489">
        <f>+VLOOKUP(R35,'Summary List'!$B$12:$F$433,5,FALSE)</f>
        <v>90.48</v>
      </c>
      <c r="U35" s="425" t="s">
        <v>299</v>
      </c>
      <c r="V35" s="485" t="s">
        <v>283</v>
      </c>
      <c r="W35" s="425" t="s">
        <v>268</v>
      </c>
      <c r="X35" s="489">
        <f>+VLOOKUP(U35,'Summary List'!$B$12:$F$433,5,FALSE)</f>
        <v>143.4</v>
      </c>
      <c r="AA35" s="425" t="s">
        <v>309</v>
      </c>
      <c r="AB35" s="485" t="s">
        <v>283</v>
      </c>
      <c r="AC35" s="425" t="s">
        <v>268</v>
      </c>
      <c r="AD35" s="489">
        <f>+VLOOKUP(AA35,'Summary List'!$B$12:$F$433,5,FALSE)</f>
        <v>248.52</v>
      </c>
      <c r="AE35" s="107"/>
      <c r="AF35" s="107"/>
      <c r="AG35" s="107"/>
      <c r="AH35" s="476"/>
      <c r="AI35" s="476"/>
      <c r="AJ35" s="476"/>
      <c r="AK35" s="476"/>
    </row>
    <row r="36" spans="1:37">
      <c r="A36" s="485" t="s">
        <v>577</v>
      </c>
      <c r="B36" s="485" t="s">
        <v>110</v>
      </c>
      <c r="C36" s="425" t="s">
        <v>82</v>
      </c>
      <c r="D36" s="476">
        <f>+VLOOKUP(A36,'Summary List'!$B$12:$F$433,5,FALSE)</f>
        <v>94.92</v>
      </c>
      <c r="E36" s="425" t="s">
        <v>547</v>
      </c>
      <c r="F36" s="425" t="s">
        <v>110</v>
      </c>
      <c r="G36" s="476">
        <f>+VLOOKUP(E36,'Summary List'!$B$12:$F$428,5,FALSE)</f>
        <v>102.24</v>
      </c>
      <c r="H36" s="425" t="s">
        <v>145</v>
      </c>
      <c r="I36" s="476">
        <f>+VLOOKUP(H36,'Summary List'!$B$12:$F$428,5,FALSE)</f>
        <v>113.64</v>
      </c>
      <c r="J36" s="425" t="s">
        <v>163</v>
      </c>
      <c r="K36" s="476">
        <f>+VLOOKUP(J36,'Summary List'!$B$12:$F$428,5,FALSE)</f>
        <v>113.64</v>
      </c>
      <c r="L36" s="425" t="s">
        <v>178</v>
      </c>
      <c r="M36" s="489">
        <f>+VLOOKUP(L36,'Summary List'!$B$12:$F$428,5,FALSE)</f>
        <v>113.64</v>
      </c>
      <c r="N36" s="425" t="s">
        <v>543</v>
      </c>
      <c r="O36" s="485" t="s">
        <v>791</v>
      </c>
      <c r="P36" s="425" t="s">
        <v>83</v>
      </c>
      <c r="Q36" s="476">
        <f>+VLOOKUP(N36,'Summary List'!$B$12:$F$433,5,FALSE)</f>
        <v>85.44</v>
      </c>
      <c r="S36" s="518"/>
      <c r="U36" s="425" t="s">
        <v>300</v>
      </c>
      <c r="V36" s="485" t="s">
        <v>284</v>
      </c>
      <c r="W36" s="425" t="s">
        <v>268</v>
      </c>
      <c r="X36" s="489">
        <f>+VLOOKUP(U36,'Summary List'!$B$12:$F$433,5,FALSE)</f>
        <v>164.76</v>
      </c>
      <c r="AA36" s="425" t="s">
        <v>310</v>
      </c>
      <c r="AB36" s="485" t="s">
        <v>284</v>
      </c>
      <c r="AC36" s="425" t="s">
        <v>268</v>
      </c>
      <c r="AD36" s="489">
        <f>+VLOOKUP(AA36,'Summary List'!$B$12:$F$433,5,FALSE)</f>
        <v>279.60000000000002</v>
      </c>
      <c r="AF36" s="1299" t="s">
        <v>807</v>
      </c>
      <c r="AG36" s="1300"/>
      <c r="AH36" s="1301"/>
      <c r="AI36" s="476"/>
      <c r="AJ36" s="476"/>
      <c r="AK36" s="476"/>
    </row>
    <row r="37" spans="1:37">
      <c r="A37" s="485" t="s">
        <v>576</v>
      </c>
      <c r="B37" s="485" t="s">
        <v>104</v>
      </c>
      <c r="C37" s="425" t="s">
        <v>83</v>
      </c>
      <c r="D37" s="476">
        <f>+VLOOKUP(A37,'Summary List'!$B$12:$F$433,5,FALSE)</f>
        <v>68.64</v>
      </c>
      <c r="E37" s="425" t="s">
        <v>613</v>
      </c>
      <c r="F37" s="425" t="s">
        <v>104</v>
      </c>
      <c r="G37" s="476">
        <f>+VLOOKUP(E37,'Summary List'!$B$12:$F$428,5,FALSE)</f>
        <v>74.16</v>
      </c>
      <c r="M37" s="518"/>
      <c r="N37" s="425" t="s">
        <v>221</v>
      </c>
      <c r="O37" s="485" t="s">
        <v>109</v>
      </c>
      <c r="P37" s="425" t="s">
        <v>83</v>
      </c>
      <c r="Q37" s="476">
        <f>+VLOOKUP(N37,'Summary List'!$B$12:$F$433,5,FALSE)</f>
        <v>91.32</v>
      </c>
      <c r="R37" s="425" t="s">
        <v>237</v>
      </c>
      <c r="S37" s="489">
        <f>+VLOOKUP(R37,'Summary List'!$B$12:$F$433,5,FALSE)</f>
        <v>100.08</v>
      </c>
      <c r="U37" s="425" t="s">
        <v>301</v>
      </c>
      <c r="V37" s="485" t="s">
        <v>302</v>
      </c>
      <c r="W37" s="425" t="s">
        <v>268</v>
      </c>
      <c r="X37" s="489">
        <f>+VLOOKUP(U37,'Summary List'!$B$12:$F$433,5,FALSE)</f>
        <v>185.52</v>
      </c>
      <c r="AA37" s="425" t="s">
        <v>729</v>
      </c>
      <c r="AB37" s="485" t="s">
        <v>302</v>
      </c>
      <c r="AC37" s="425" t="s">
        <v>268</v>
      </c>
      <c r="AD37" s="489">
        <f>+VLOOKUP(AA37,'Summary List'!$B$12:$F$433,5,FALSE)</f>
        <v>316.2</v>
      </c>
      <c r="AE37" s="306" t="s">
        <v>741</v>
      </c>
      <c r="AF37" s="494" t="s">
        <v>24</v>
      </c>
      <c r="AG37" s="472" t="s">
        <v>57</v>
      </c>
      <c r="AH37" s="484" t="s">
        <v>797</v>
      </c>
    </row>
    <row r="38" spans="1:37" ht="15" thickBot="1">
      <c r="A38" s="485" t="s">
        <v>575</v>
      </c>
      <c r="B38" s="485" t="s">
        <v>108</v>
      </c>
      <c r="C38" s="425" t="s">
        <v>83</v>
      </c>
      <c r="D38" s="476">
        <f>+VLOOKUP(A38,'Summary List'!$B$12:$F$433,5,FALSE)</f>
        <v>73.92</v>
      </c>
      <c r="E38" s="425" t="s">
        <v>614</v>
      </c>
      <c r="F38" s="425" t="s">
        <v>108</v>
      </c>
      <c r="G38" s="476">
        <f>+VLOOKUP(E38,'Summary List'!$B$12:$F$428,5,FALSE)</f>
        <v>79.8</v>
      </c>
      <c r="H38" s="425" t="s">
        <v>146</v>
      </c>
      <c r="I38" s="476">
        <f>+VLOOKUP(H38,'Summary List'!$B$12:$F$428,5,FALSE)</f>
        <v>91.32</v>
      </c>
      <c r="J38" s="425"/>
      <c r="K38" s="476"/>
      <c r="L38" s="425" t="s">
        <v>179</v>
      </c>
      <c r="M38" s="489">
        <f>+VLOOKUP(L38,'Summary List'!$B$12:$F$428,5,FALSE)</f>
        <v>91.32</v>
      </c>
      <c r="N38" s="425" t="s">
        <v>542</v>
      </c>
      <c r="O38" s="485" t="s">
        <v>792</v>
      </c>
      <c r="P38" s="425" t="s">
        <v>83</v>
      </c>
      <c r="Q38" s="476">
        <f>+VLOOKUP(N38,'Summary List'!$B$12:$F$433,5,FALSE)</f>
        <v>91.32</v>
      </c>
      <c r="S38" s="518"/>
      <c r="U38" s="306" t="s">
        <v>741</v>
      </c>
      <c r="V38" s="494" t="s">
        <v>24</v>
      </c>
      <c r="W38" s="472" t="s">
        <v>81</v>
      </c>
      <c r="X38" s="484" t="s">
        <v>797</v>
      </c>
      <c r="AA38" s="306" t="s">
        <v>741</v>
      </c>
      <c r="AB38" s="494" t="s">
        <v>24</v>
      </c>
      <c r="AC38" s="472" t="s">
        <v>81</v>
      </c>
      <c r="AD38" s="484" t="s">
        <v>797</v>
      </c>
      <c r="AE38" s="425" t="s">
        <v>187</v>
      </c>
      <c r="AF38" s="486" t="s">
        <v>91</v>
      </c>
      <c r="AG38" s="488" t="s">
        <v>267</v>
      </c>
      <c r="AH38" s="491">
        <f>+VLOOKUP(AE38,'Summary List'!$B$12:$F$433,5,FALSE)</f>
        <v>54.24</v>
      </c>
    </row>
    <row r="39" spans="1:37">
      <c r="A39" s="485" t="s">
        <v>574</v>
      </c>
      <c r="B39" s="485" t="s">
        <v>109</v>
      </c>
      <c r="C39" s="425" t="s">
        <v>83</v>
      </c>
      <c r="D39" s="476">
        <f>+VLOOKUP(A39,'Summary List'!$B$12:$F$433,5,FALSE)</f>
        <v>84.6</v>
      </c>
      <c r="E39" s="425" t="s">
        <v>615</v>
      </c>
      <c r="F39" s="425" t="s">
        <v>109</v>
      </c>
      <c r="G39" s="476">
        <f>+VLOOKUP(E39,'Summary List'!$B$12:$F$428,5,FALSE)</f>
        <v>91.92</v>
      </c>
      <c r="H39" s="425" t="s">
        <v>147</v>
      </c>
      <c r="I39" s="476">
        <f>+VLOOKUP(H39,'Summary List'!$B$12:$F$428,5,FALSE)</f>
        <v>102.12</v>
      </c>
      <c r="J39" s="425"/>
      <c r="K39" s="476"/>
      <c r="L39" s="425" t="s">
        <v>180</v>
      </c>
      <c r="M39" s="489">
        <f>+VLOOKUP(L39,'Summary List'!$B$12:$F$428,5,FALSE)</f>
        <v>102.12</v>
      </c>
      <c r="N39" s="425" t="s">
        <v>222</v>
      </c>
      <c r="O39" s="485" t="s">
        <v>110</v>
      </c>
      <c r="P39" s="425" t="s">
        <v>83</v>
      </c>
      <c r="Q39" s="476">
        <f>+VLOOKUP(N39,'Summary List'!$B$12:$F$433,5,FALSE)</f>
        <v>107.88</v>
      </c>
      <c r="R39" s="425" t="s">
        <v>238</v>
      </c>
      <c r="S39" s="489">
        <f>+VLOOKUP(R39,'Summary List'!$B$12:$F$433,5,FALSE)</f>
        <v>119.76</v>
      </c>
      <c r="U39" s="425" t="s">
        <v>303</v>
      </c>
      <c r="V39" s="485" t="s">
        <v>108</v>
      </c>
      <c r="W39" s="425" t="s">
        <v>84</v>
      </c>
      <c r="X39" s="489">
        <f>+VLOOKUP(U39,'Summary List'!$B$12:$F$433,5,FALSE)</f>
        <v>154.32</v>
      </c>
      <c r="AA39" s="425" t="s">
        <v>311</v>
      </c>
      <c r="AB39" s="485" t="s">
        <v>108</v>
      </c>
      <c r="AC39" s="425" t="s">
        <v>84</v>
      </c>
      <c r="AD39" s="489">
        <f>+VLOOKUP(AA39,'Summary List'!$B$12:$F$433,5,FALSE)</f>
        <v>233.88</v>
      </c>
      <c r="AE39" s="425"/>
      <c r="AF39" s="1302" t="s">
        <v>777</v>
      </c>
      <c r="AG39" s="1303"/>
      <c r="AH39" s="1304"/>
    </row>
    <row r="40" spans="1:37">
      <c r="A40" s="485" t="s">
        <v>573</v>
      </c>
      <c r="B40" s="485" t="s">
        <v>110</v>
      </c>
      <c r="C40" s="425" t="s">
        <v>83</v>
      </c>
      <c r="D40" s="476">
        <f>+VLOOKUP(A40,'Summary List'!$B$12:$F$433,5,FALSE)</f>
        <v>99.72</v>
      </c>
      <c r="E40" s="425" t="s">
        <v>616</v>
      </c>
      <c r="F40" s="425" t="s">
        <v>110</v>
      </c>
      <c r="G40" s="476">
        <f>+VLOOKUP(E40,'Summary List'!$B$12:$F$428,5,FALSE)</f>
        <v>108.36</v>
      </c>
      <c r="H40" s="425" t="s">
        <v>148</v>
      </c>
      <c r="I40" s="476">
        <f>+VLOOKUP(H40,'Summary List'!$B$12:$F$428,5,FALSE)</f>
        <v>120.48</v>
      </c>
      <c r="J40" s="425"/>
      <c r="K40" s="476"/>
      <c r="L40" s="425" t="s">
        <v>181</v>
      </c>
      <c r="M40" s="489">
        <f>+VLOOKUP(L40,'Summary List'!$B$12:$F$428,5,FALSE)</f>
        <v>120.48</v>
      </c>
      <c r="N40" s="425" t="s">
        <v>544</v>
      </c>
      <c r="O40" s="485" t="s">
        <v>793</v>
      </c>
      <c r="P40" s="425" t="s">
        <v>83</v>
      </c>
      <c r="Q40" s="476">
        <f>+VLOOKUP(N40,'Summary List'!$B$12:$F$433,5,FALSE)</f>
        <v>107.88</v>
      </c>
      <c r="S40" s="518"/>
      <c r="U40" s="425" t="s">
        <v>304</v>
      </c>
      <c r="V40" s="485" t="s">
        <v>109</v>
      </c>
      <c r="W40" s="425" t="s">
        <v>84</v>
      </c>
      <c r="X40" s="489">
        <f>+VLOOKUP(U40,'Summary List'!$B$12:$F$433,5,FALSE)</f>
        <v>157.80000000000001</v>
      </c>
      <c r="AA40" s="425" t="s">
        <v>312</v>
      </c>
      <c r="AB40" s="485" t="s">
        <v>109</v>
      </c>
      <c r="AC40" s="425" t="s">
        <v>84</v>
      </c>
      <c r="AD40" s="489">
        <f>+VLOOKUP(AA40,'Summary List'!$B$12:$F$433,5,FALSE)</f>
        <v>262.08</v>
      </c>
      <c r="AE40" s="306" t="s">
        <v>741</v>
      </c>
      <c r="AF40" s="494" t="s">
        <v>24</v>
      </c>
      <c r="AG40" s="472" t="s">
        <v>57</v>
      </c>
      <c r="AH40" s="484" t="s">
        <v>797</v>
      </c>
    </row>
    <row r="41" spans="1:37" ht="15" thickBot="1">
      <c r="A41" s="485" t="s">
        <v>572</v>
      </c>
      <c r="B41" s="485" t="s">
        <v>108</v>
      </c>
      <c r="C41" s="425" t="s">
        <v>84</v>
      </c>
      <c r="D41" s="476">
        <f>+VLOOKUP(A41,'Summary List'!$B$12:$F$433,5,FALSE)</f>
        <v>80.64</v>
      </c>
      <c r="E41" s="425" t="s">
        <v>617</v>
      </c>
      <c r="F41" s="425" t="s">
        <v>108</v>
      </c>
      <c r="G41" s="476">
        <f>+VLOOKUP(E41,'Summary List'!$B$12:$F$428,5,FALSE)</f>
        <v>87.24</v>
      </c>
      <c r="M41" s="518"/>
      <c r="N41" s="425" t="s">
        <v>223</v>
      </c>
      <c r="O41" s="485" t="s">
        <v>111</v>
      </c>
      <c r="P41" s="425" t="s">
        <v>83</v>
      </c>
      <c r="Q41" s="476">
        <f>+VLOOKUP(N41,'Summary List'!$B$12:$F$433,5,FALSE)</f>
        <v>107.88</v>
      </c>
      <c r="S41" s="518"/>
      <c r="U41" s="425" t="s">
        <v>305</v>
      </c>
      <c r="V41" s="486" t="s">
        <v>110</v>
      </c>
      <c r="W41" s="487" t="s">
        <v>84</v>
      </c>
      <c r="X41" s="491">
        <f>+VLOOKUP(U41,'Summary List'!$B$12:$F$433,5,FALSE)</f>
        <v>189.24</v>
      </c>
      <c r="AA41" s="425" t="s">
        <v>313</v>
      </c>
      <c r="AB41" s="486" t="s">
        <v>110</v>
      </c>
      <c r="AC41" s="487" t="s">
        <v>84</v>
      </c>
      <c r="AD41" s="491">
        <f>+VLOOKUP(AA41,'Summary List'!$B$12:$F$433,5,FALSE)</f>
        <v>287.88</v>
      </c>
      <c r="AE41" s="425" t="s">
        <v>185</v>
      </c>
      <c r="AF41" s="486" t="s">
        <v>292</v>
      </c>
      <c r="AG41" s="488" t="s">
        <v>267</v>
      </c>
      <c r="AH41" s="491">
        <f>+VLOOKUP(AE41,'Summary List'!$B$12:$F$433,5,FALSE)</f>
        <v>122.52</v>
      </c>
    </row>
    <row r="42" spans="1:37">
      <c r="A42" s="485" t="s">
        <v>571</v>
      </c>
      <c r="B42" s="485" t="s">
        <v>109</v>
      </c>
      <c r="C42" s="425" t="s">
        <v>84</v>
      </c>
      <c r="D42" s="476">
        <f>+VLOOKUP(A42,'Summary List'!$B$12:$F$433,5,FALSE)</f>
        <v>91.44</v>
      </c>
      <c r="E42" s="425" t="s">
        <v>618</v>
      </c>
      <c r="F42" s="425" t="s">
        <v>109</v>
      </c>
      <c r="G42" s="476">
        <f>+VLOOKUP(E42,'Summary List'!$B$12:$F$428,5,FALSE)</f>
        <v>98.28</v>
      </c>
      <c r="M42" s="518"/>
      <c r="N42" s="425" t="s">
        <v>224</v>
      </c>
      <c r="O42" s="485" t="s">
        <v>108</v>
      </c>
      <c r="P42" s="425" t="s">
        <v>84</v>
      </c>
      <c r="Q42" s="476">
        <f>+VLOOKUP(N42,'Summary List'!$B$12:$F$433,5,FALSE)</f>
        <v>91.44</v>
      </c>
      <c r="R42" s="425" t="s">
        <v>239</v>
      </c>
      <c r="S42" s="489">
        <f>+VLOOKUP(R42,'Summary List'!$B$12:$F$433,5,FALSE)</f>
        <v>96.96</v>
      </c>
      <c r="V42" s="1302" t="s">
        <v>808</v>
      </c>
      <c r="W42" s="1303"/>
      <c r="X42" s="665" t="s">
        <v>52</v>
      </c>
      <c r="AE42" s="306"/>
      <c r="AF42" s="1299" t="s">
        <v>776</v>
      </c>
      <c r="AG42" s="1300"/>
      <c r="AH42" s="1301"/>
    </row>
    <row r="43" spans="1:37">
      <c r="A43" s="485" t="s">
        <v>570</v>
      </c>
      <c r="B43" s="485" t="s">
        <v>110</v>
      </c>
      <c r="C43" s="425" t="s">
        <v>84</v>
      </c>
      <c r="D43" s="476">
        <f>+VLOOKUP(A43,'Summary List'!$B$12:$F$433,5,FALSE)</f>
        <v>107.76</v>
      </c>
      <c r="E43" s="425" t="s">
        <v>619</v>
      </c>
      <c r="F43" s="425" t="s">
        <v>110</v>
      </c>
      <c r="G43" s="476">
        <f>+VLOOKUP(E43,'Summary List'!$B$12:$F$428,5,FALSE)</f>
        <v>115.08</v>
      </c>
      <c r="M43" s="518"/>
      <c r="N43" s="425" t="s">
        <v>730</v>
      </c>
      <c r="O43" s="485" t="s">
        <v>791</v>
      </c>
      <c r="P43" s="425" t="s">
        <v>84</v>
      </c>
      <c r="Q43" s="476">
        <f>+VLOOKUP(N43,'Summary List'!$B$12:$F$433,5,FALSE)</f>
        <v>91.44</v>
      </c>
      <c r="S43" s="518"/>
      <c r="U43" s="306" t="s">
        <v>741</v>
      </c>
      <c r="V43" s="494" t="s">
        <v>24</v>
      </c>
      <c r="W43" s="472" t="s">
        <v>57</v>
      </c>
      <c r="X43" s="484" t="s">
        <v>797</v>
      </c>
      <c r="AE43" s="306" t="s">
        <v>741</v>
      </c>
      <c r="AF43" s="494" t="s">
        <v>24</v>
      </c>
      <c r="AG43" s="472" t="s">
        <v>57</v>
      </c>
      <c r="AH43" s="484" t="s">
        <v>797</v>
      </c>
    </row>
    <row r="44" spans="1:37">
      <c r="A44" s="425"/>
      <c r="B44" s="485"/>
      <c r="C44" s="425"/>
      <c r="D44" s="476"/>
      <c r="E44" s="425"/>
      <c r="F44" s="425"/>
      <c r="G44" s="476"/>
      <c r="M44" s="518"/>
      <c r="N44" s="425" t="s">
        <v>225</v>
      </c>
      <c r="O44" s="485" t="s">
        <v>109</v>
      </c>
      <c r="P44" s="425" t="s">
        <v>84</v>
      </c>
      <c r="Q44" s="476">
        <f>+VLOOKUP(N44,'Summary List'!$B$12:$F$433,5,FALSE)</f>
        <v>102.12</v>
      </c>
      <c r="R44" s="425" t="s">
        <v>240</v>
      </c>
      <c r="S44" s="489">
        <f>+VLOOKUP(R44,'Summary List'!$B$12:$F$433,5,FALSE)</f>
        <v>108.36</v>
      </c>
      <c r="U44" s="425" t="s">
        <v>705</v>
      </c>
      <c r="V44" s="501" t="s">
        <v>2</v>
      </c>
      <c r="W44" s="472" t="s">
        <v>12</v>
      </c>
      <c r="X44" s="489">
        <f>+VLOOKUP(U44,'Summary List'!$B$12:$F$433,5,FALSE)</f>
        <v>34.799999999999997</v>
      </c>
      <c r="AE44" s="425" t="s">
        <v>190</v>
      </c>
      <c r="AF44" s="485" t="s">
        <v>91</v>
      </c>
      <c r="AG44" s="474" t="s">
        <v>267</v>
      </c>
      <c r="AH44" s="489">
        <f>+VLOOKUP(AE44,'Summary List'!$B$12:$F$433,5,FALSE)</f>
        <v>91.68</v>
      </c>
    </row>
    <row r="45" spans="1:37">
      <c r="A45" s="425"/>
      <c r="B45" s="485"/>
      <c r="C45" s="425"/>
      <c r="D45" s="476"/>
      <c r="E45" s="425"/>
      <c r="F45" s="425"/>
      <c r="G45" s="476"/>
      <c r="M45" s="518"/>
      <c r="N45" s="425" t="s">
        <v>731</v>
      </c>
      <c r="O45" s="485" t="s">
        <v>792</v>
      </c>
      <c r="P45" s="425" t="s">
        <v>84</v>
      </c>
      <c r="Q45" s="476">
        <f>+VLOOKUP(N45,'Summary List'!$B$12:$F$433,5,FALSE)</f>
        <v>102.12</v>
      </c>
      <c r="S45" s="518"/>
      <c r="U45" s="425" t="s">
        <v>706</v>
      </c>
      <c r="V45" s="501" t="s">
        <v>3</v>
      </c>
      <c r="W45" s="472" t="s">
        <v>12</v>
      </c>
      <c r="X45" s="489">
        <f>+VLOOKUP(U45,'Summary List'!$B$12:$F$433,5,FALSE)</f>
        <v>38.64</v>
      </c>
      <c r="AE45" s="425" t="s">
        <v>191</v>
      </c>
      <c r="AF45" s="485" t="s">
        <v>290</v>
      </c>
      <c r="AG45" s="474" t="s">
        <v>129</v>
      </c>
      <c r="AH45" s="489">
        <f>+VLOOKUP(AE45,'Summary List'!$B$12:$F$433,5,FALSE)</f>
        <v>91.32</v>
      </c>
    </row>
    <row r="46" spans="1:37" ht="15" thickBot="1">
      <c r="A46" s="425"/>
      <c r="B46" s="485"/>
      <c r="C46" s="425"/>
      <c r="D46" s="476"/>
      <c r="E46" s="425"/>
      <c r="F46" s="425"/>
      <c r="G46" s="476"/>
      <c r="M46" s="518"/>
      <c r="N46" s="425" t="s">
        <v>226</v>
      </c>
      <c r="O46" s="485" t="s">
        <v>110</v>
      </c>
      <c r="P46" s="425" t="s">
        <v>84</v>
      </c>
      <c r="Q46" s="476">
        <f>+VLOOKUP(N46,'Summary List'!$B$12:$F$433,5,FALSE)</f>
        <v>121.44</v>
      </c>
      <c r="R46" s="425" t="s">
        <v>241</v>
      </c>
      <c r="S46" s="489">
        <f>+VLOOKUP(R46,'Summary List'!$B$12:$F$433,5,FALSE)</f>
        <v>128.76</v>
      </c>
      <c r="U46" s="425" t="s">
        <v>707</v>
      </c>
      <c r="V46" s="501" t="s">
        <v>4</v>
      </c>
      <c r="W46" s="472" t="s">
        <v>12</v>
      </c>
      <c r="X46" s="489">
        <f>+VLOOKUP(U46,'Summary List'!$B$12:$F$433,5,FALSE)</f>
        <v>44.4</v>
      </c>
      <c r="Y46" s="470"/>
      <c r="Z46" s="470"/>
      <c r="AE46" s="425" t="s">
        <v>189</v>
      </c>
      <c r="AF46" s="486" t="s">
        <v>85</v>
      </c>
      <c r="AG46" s="488" t="s">
        <v>58</v>
      </c>
      <c r="AH46" s="491">
        <f>+VLOOKUP(AE46,'Summary List'!$B$12:$F$433,5,FALSE)</f>
        <v>23.28</v>
      </c>
    </row>
    <row r="47" spans="1:37" ht="15" thickBot="1">
      <c r="B47" s="523"/>
      <c r="C47" s="520"/>
      <c r="D47" s="515"/>
      <c r="E47" s="520"/>
      <c r="F47" s="520"/>
      <c r="G47" s="520"/>
      <c r="H47" s="520"/>
      <c r="I47" s="520"/>
      <c r="J47" s="520"/>
      <c r="K47" s="520"/>
      <c r="L47" s="520"/>
      <c r="M47" s="521"/>
      <c r="N47" s="425" t="s">
        <v>732</v>
      </c>
      <c r="O47" s="486" t="s">
        <v>793</v>
      </c>
      <c r="P47" s="487" t="s">
        <v>84</v>
      </c>
      <c r="Q47" s="490">
        <f>+VLOOKUP(N47,'Summary List'!$B$12:$F$433,5,FALSE)</f>
        <v>121.44</v>
      </c>
      <c r="R47" s="520"/>
      <c r="S47" s="521"/>
      <c r="U47" s="425" t="s">
        <v>708</v>
      </c>
      <c r="V47" s="501" t="s">
        <v>5</v>
      </c>
      <c r="W47" s="474" t="s">
        <v>13</v>
      </c>
      <c r="X47" s="489">
        <f>+VLOOKUP(U47,'Summary List'!$B$12:$F$433,5,FALSE)</f>
        <v>202.44</v>
      </c>
      <c r="Y47" s="476"/>
      <c r="Z47" s="476"/>
    </row>
    <row r="48" spans="1:37">
      <c r="A48" s="306"/>
      <c r="B48" s="1299" t="s">
        <v>805</v>
      </c>
      <c r="C48" s="1300"/>
      <c r="D48" s="502" t="s">
        <v>52</v>
      </c>
      <c r="E48" s="522"/>
      <c r="F48" s="522"/>
      <c r="G48" s="522"/>
      <c r="H48" s="522"/>
      <c r="I48" s="504" t="s">
        <v>52</v>
      </c>
      <c r="O48" s="1299" t="s">
        <v>803</v>
      </c>
      <c r="P48" s="1300"/>
      <c r="Q48" s="502" t="s">
        <v>52</v>
      </c>
      <c r="R48" s="502"/>
      <c r="S48" s="503" t="s">
        <v>623</v>
      </c>
      <c r="U48" s="425" t="s">
        <v>709</v>
      </c>
      <c r="V48" s="501" t="s">
        <v>6</v>
      </c>
      <c r="W48" s="474" t="s">
        <v>13</v>
      </c>
      <c r="X48" s="489">
        <f>+VLOOKUP(U48,'Summary List'!$B$12:$F$433,5,FALSE)</f>
        <v>245.16</v>
      </c>
      <c r="Y48" s="476"/>
      <c r="Z48" s="476"/>
    </row>
    <row r="49" spans="1:26">
      <c r="A49" s="306" t="s">
        <v>741</v>
      </c>
      <c r="B49" s="494" t="s">
        <v>24</v>
      </c>
      <c r="C49" s="472" t="s">
        <v>57</v>
      </c>
      <c r="D49" s="470" t="s">
        <v>797</v>
      </c>
      <c r="E49" s="306" t="s">
        <v>741</v>
      </c>
      <c r="F49" s="472" t="s">
        <v>24</v>
      </c>
      <c r="G49" s="472" t="s">
        <v>81</v>
      </c>
      <c r="I49" s="484" t="s">
        <v>797</v>
      </c>
      <c r="N49" s="306" t="s">
        <v>741</v>
      </c>
      <c r="O49" s="494" t="s">
        <v>24</v>
      </c>
      <c r="P49" s="472" t="s">
        <v>743</v>
      </c>
      <c r="Q49" s="470" t="s">
        <v>797</v>
      </c>
      <c r="R49" s="306" t="s">
        <v>741</v>
      </c>
      <c r="S49" s="484" t="s">
        <v>797</v>
      </c>
      <c r="U49" s="306" t="s">
        <v>741</v>
      </c>
      <c r="V49" s="494" t="s">
        <v>24</v>
      </c>
      <c r="W49" s="472" t="s">
        <v>81</v>
      </c>
      <c r="X49" s="484" t="s">
        <v>797</v>
      </c>
      <c r="Y49" s="663"/>
      <c r="Z49" s="663"/>
    </row>
    <row r="50" spans="1:26">
      <c r="A50" s="425" t="s">
        <v>411</v>
      </c>
      <c r="B50" s="485" t="s">
        <v>85</v>
      </c>
      <c r="C50" s="474" t="s">
        <v>58</v>
      </c>
      <c r="D50" s="476">
        <f>+VLOOKUP(A50,'Summary List'!$B$12:$F$433,5,FALSE)</f>
        <v>11.4</v>
      </c>
      <c r="E50" s="472" t="s">
        <v>429</v>
      </c>
      <c r="F50" s="425" t="s">
        <v>105</v>
      </c>
      <c r="G50" s="425" t="s">
        <v>82</v>
      </c>
      <c r="I50" s="489">
        <f>+VLOOKUP(E50,'Summary List'!$B$12:$F$428,5,FALSE)</f>
        <v>45.6</v>
      </c>
      <c r="N50" s="425" t="s">
        <v>333</v>
      </c>
      <c r="O50" s="485" t="s">
        <v>341</v>
      </c>
      <c r="P50" s="425" t="s">
        <v>491</v>
      </c>
      <c r="Q50" s="476">
        <f>+VLOOKUP(N50,'Summary List'!$B$12:$F$433,5,FALSE)</f>
        <v>34.68</v>
      </c>
      <c r="R50" s="425" t="s">
        <v>361</v>
      </c>
      <c r="S50" s="489">
        <f>+VLOOKUP(R50,'Summary List'!$B$12:$F$433,5,FALSE)</f>
        <v>47.64</v>
      </c>
      <c r="U50" s="425" t="s">
        <v>737</v>
      </c>
      <c r="V50" s="485" t="s">
        <v>109</v>
      </c>
      <c r="W50" s="425" t="s">
        <v>84</v>
      </c>
      <c r="X50" s="489">
        <f>+VLOOKUP(U50,'Summary List'!$B$12:$F$433,5,FALSE)</f>
        <v>181.08</v>
      </c>
      <c r="Y50" s="470"/>
      <c r="Z50" s="470"/>
    </row>
    <row r="51" spans="1:26" ht="15" thickBot="1">
      <c r="A51" s="425" t="s">
        <v>412</v>
      </c>
      <c r="B51" s="485" t="s">
        <v>86</v>
      </c>
      <c r="C51" s="474" t="s">
        <v>12</v>
      </c>
      <c r="D51" s="476">
        <f>+VLOOKUP(A51,'Summary List'!$B$12:$F$433,5,FALSE)</f>
        <v>12.12</v>
      </c>
      <c r="E51" s="472" t="s">
        <v>430</v>
      </c>
      <c r="F51" s="425" t="s">
        <v>106</v>
      </c>
      <c r="G51" s="425" t="s">
        <v>82</v>
      </c>
      <c r="I51" s="489">
        <f>+VLOOKUP(E51,'Summary List'!$B$12:$F$428,5,FALSE)</f>
        <v>47.76</v>
      </c>
      <c r="N51" s="425" t="s">
        <v>334</v>
      </c>
      <c r="O51" s="485" t="s">
        <v>342</v>
      </c>
      <c r="P51" s="425" t="s">
        <v>492</v>
      </c>
      <c r="Q51" s="476">
        <f>+VLOOKUP(N51,'Summary List'!$B$12:$F$433,5,FALSE)</f>
        <v>27.96</v>
      </c>
      <c r="R51" s="476"/>
      <c r="S51" s="489"/>
      <c r="U51" s="425" t="s">
        <v>738</v>
      </c>
      <c r="V51" s="486" t="s">
        <v>110</v>
      </c>
      <c r="W51" s="487" t="s">
        <v>84</v>
      </c>
      <c r="X51" s="491">
        <f>+VLOOKUP(U51,'Summary List'!$B$12:$F$433,5,FALSE)</f>
        <v>222.84</v>
      </c>
      <c r="Y51" s="476"/>
      <c r="Z51" s="476"/>
    </row>
    <row r="52" spans="1:26">
      <c r="A52" s="425" t="s">
        <v>413</v>
      </c>
      <c r="B52" s="485" t="s">
        <v>88</v>
      </c>
      <c r="C52" s="474" t="s">
        <v>12</v>
      </c>
      <c r="D52" s="476">
        <f>+VLOOKUP(A52,'Summary List'!$B$12:$F$433,5,FALSE)</f>
        <v>15.24</v>
      </c>
      <c r="E52" s="425" t="s">
        <v>431</v>
      </c>
      <c r="F52" s="425" t="s">
        <v>103</v>
      </c>
      <c r="G52" s="425" t="s">
        <v>82</v>
      </c>
      <c r="I52" s="489">
        <f>+VLOOKUP(E52,'Summary List'!$B$12:$F$428,5,FALSE)</f>
        <v>45.84</v>
      </c>
      <c r="N52" s="425" t="s">
        <v>335</v>
      </c>
      <c r="O52" s="485" t="s">
        <v>343</v>
      </c>
      <c r="P52" s="425" t="s">
        <v>493</v>
      </c>
      <c r="Q52" s="476">
        <f>+VLOOKUP(N52,'Summary List'!$B$12:$F$433,5,FALSE)</f>
        <v>20.28</v>
      </c>
      <c r="R52" s="476"/>
      <c r="S52" s="489"/>
      <c r="V52" s="1299" t="s">
        <v>744</v>
      </c>
      <c r="W52" s="1300"/>
      <c r="X52" s="505" t="s">
        <v>52</v>
      </c>
      <c r="Y52" s="476"/>
      <c r="Z52" s="476"/>
    </row>
    <row r="53" spans="1:26">
      <c r="A53" s="425" t="s">
        <v>415</v>
      </c>
      <c r="B53" s="485" t="s">
        <v>89</v>
      </c>
      <c r="C53" s="425" t="s">
        <v>267</v>
      </c>
      <c r="D53" s="476">
        <f>+VLOOKUP(A53,'Summary List'!$B$12:$F$433,5,FALSE)</f>
        <v>33.36</v>
      </c>
      <c r="E53" s="425" t="s">
        <v>432</v>
      </c>
      <c r="F53" s="425" t="s">
        <v>104</v>
      </c>
      <c r="G53" s="425" t="s">
        <v>82</v>
      </c>
      <c r="I53" s="489">
        <f>+VLOOKUP(E53,'Summary List'!$B$12:$F$428,5,FALSE)</f>
        <v>48.6</v>
      </c>
      <c r="N53" s="425" t="s">
        <v>344</v>
      </c>
      <c r="O53" s="485" t="s">
        <v>345</v>
      </c>
      <c r="P53" s="425" t="s">
        <v>494</v>
      </c>
      <c r="Q53" s="476">
        <f>+VLOOKUP(N53,'Summary List'!$B$12:$F$433,5,FALSE)</f>
        <v>10.68</v>
      </c>
      <c r="R53" s="425" t="s">
        <v>362</v>
      </c>
      <c r="S53" s="489">
        <f>+VLOOKUP(R53,'Summary List'!$B$12:$F$433,5,FALSE)</f>
        <v>15.48</v>
      </c>
      <c r="U53" s="306" t="s">
        <v>741</v>
      </c>
      <c r="V53" s="494" t="s">
        <v>24</v>
      </c>
      <c r="W53" s="472" t="s">
        <v>743</v>
      </c>
      <c r="X53" s="484" t="s">
        <v>797</v>
      </c>
      <c r="Y53" s="476"/>
      <c r="Z53" s="476"/>
    </row>
    <row r="54" spans="1:26">
      <c r="A54" s="425" t="s">
        <v>416</v>
      </c>
      <c r="B54" s="485" t="s">
        <v>90</v>
      </c>
      <c r="C54" s="425" t="s">
        <v>267</v>
      </c>
      <c r="D54" s="476">
        <f>+VLOOKUP(A54,'Summary List'!$B$12:$F$433,5,FALSE)</f>
        <v>37.56</v>
      </c>
      <c r="E54" s="425" t="s">
        <v>433</v>
      </c>
      <c r="F54" s="425" t="s">
        <v>107</v>
      </c>
      <c r="G54" s="425" t="s">
        <v>82</v>
      </c>
      <c r="I54" s="489">
        <f>+VLOOKUP(E54,'Summary List'!$B$12:$F$428,5,FALSE)</f>
        <v>56.64</v>
      </c>
      <c r="N54" s="425" t="s">
        <v>346</v>
      </c>
      <c r="O54" s="485" t="s">
        <v>347</v>
      </c>
      <c r="P54" s="425" t="s">
        <v>495</v>
      </c>
      <c r="Q54" s="476">
        <f>+VLOOKUP(N54,'Summary List'!$B$12:$F$433,5,FALSE)</f>
        <v>3.6</v>
      </c>
      <c r="R54" s="425" t="s">
        <v>363</v>
      </c>
      <c r="S54" s="489">
        <f>+VLOOKUP(R54,'Summary List'!$B$12:$F$433,5,FALSE)</f>
        <v>5.64</v>
      </c>
      <c r="U54" s="425" t="s">
        <v>19</v>
      </c>
      <c r="V54" s="501" t="s">
        <v>285</v>
      </c>
      <c r="W54" s="474">
        <v>1.8</v>
      </c>
      <c r="X54" s="489">
        <f>+VLOOKUP(U54,'Summary List'!$B$12:$F$433,5,FALSE)</f>
        <v>8.64</v>
      </c>
      <c r="Y54" s="663"/>
      <c r="Z54" s="663"/>
    </row>
    <row r="55" spans="1:26" ht="15" thickBot="1">
      <c r="A55" s="425" t="s">
        <v>417</v>
      </c>
      <c r="B55" s="485" t="s">
        <v>91</v>
      </c>
      <c r="C55" s="425" t="s">
        <v>267</v>
      </c>
      <c r="D55" s="476">
        <f>+VLOOKUP(A55,'Summary List'!$B$12:$F$433,5,FALSE)</f>
        <v>49.2</v>
      </c>
      <c r="E55" s="425" t="s">
        <v>434</v>
      </c>
      <c r="F55" s="425" t="s">
        <v>108</v>
      </c>
      <c r="G55" s="425" t="s">
        <v>82</v>
      </c>
      <c r="I55" s="489">
        <f>+VLOOKUP(E55,'Summary List'!$B$12:$F$428,5,FALSE)</f>
        <v>59.16</v>
      </c>
      <c r="N55" s="425" t="s">
        <v>348</v>
      </c>
      <c r="O55" s="485" t="s">
        <v>349</v>
      </c>
      <c r="P55" s="425" t="s">
        <v>496</v>
      </c>
      <c r="Q55" s="476">
        <f>+VLOOKUP(N55,'Summary List'!$B$12:$F$433,5,FALSE)</f>
        <v>23.16</v>
      </c>
      <c r="R55" s="425" t="s">
        <v>364</v>
      </c>
      <c r="S55" s="489">
        <f>+VLOOKUP(R55,'Summary List'!$B$12:$F$433,5,FALSE)</f>
        <v>33.119999999999997</v>
      </c>
      <c r="U55" s="425" t="s">
        <v>20</v>
      </c>
      <c r="V55" s="501" t="s">
        <v>286</v>
      </c>
      <c r="W55" s="474">
        <v>6</v>
      </c>
      <c r="X55" s="489">
        <f>+VLOOKUP(U55,'Summary List'!$B$12:$F$433,5,FALSE)</f>
        <v>26.88</v>
      </c>
      <c r="Y55" s="470"/>
      <c r="Z55" s="470"/>
    </row>
    <row r="56" spans="1:26">
      <c r="A56" s="425" t="s">
        <v>418</v>
      </c>
      <c r="B56" s="485" t="s">
        <v>93</v>
      </c>
      <c r="C56" s="425" t="s">
        <v>267</v>
      </c>
      <c r="D56" s="476">
        <f>+VLOOKUP(A56,'Summary List'!$B$12:$F$433,5,FALSE)</f>
        <v>54.48</v>
      </c>
      <c r="E56" s="425" t="s">
        <v>435</v>
      </c>
      <c r="F56" s="425" t="s">
        <v>109</v>
      </c>
      <c r="G56" s="425" t="s">
        <v>82</v>
      </c>
      <c r="I56" s="489">
        <f>+VLOOKUP(E56,'Summary List'!$B$12:$F$428,5,FALSE)</f>
        <v>63.6</v>
      </c>
      <c r="N56" s="306"/>
      <c r="O56" s="1299" t="s">
        <v>804</v>
      </c>
      <c r="P56" s="1300"/>
      <c r="Q56" s="502" t="s">
        <v>52</v>
      </c>
      <c r="R56" s="502"/>
      <c r="S56" s="503" t="s">
        <v>623</v>
      </c>
      <c r="U56" s="425" t="s">
        <v>21</v>
      </c>
      <c r="V56" s="501" t="s">
        <v>287</v>
      </c>
      <c r="W56" s="474">
        <v>17</v>
      </c>
      <c r="X56" s="489">
        <f>+VLOOKUP(U56,'Summary List'!$B$12:$F$433,5,FALSE)</f>
        <v>67.2</v>
      </c>
      <c r="Y56" s="476"/>
      <c r="Z56" s="476"/>
    </row>
    <row r="57" spans="1:26">
      <c r="A57" s="425" t="s">
        <v>419</v>
      </c>
      <c r="B57" s="485" t="s">
        <v>94</v>
      </c>
      <c r="C57" s="425" t="s">
        <v>268</v>
      </c>
      <c r="D57" s="476">
        <f>+VLOOKUP(A57,'Summary List'!$B$12:$F$433,5,FALSE)</f>
        <v>62.16</v>
      </c>
      <c r="E57" s="425" t="s">
        <v>436</v>
      </c>
      <c r="F57" s="425" t="s">
        <v>110</v>
      </c>
      <c r="G57" s="425" t="s">
        <v>82</v>
      </c>
      <c r="I57" s="489">
        <f>+VLOOKUP(E57,'Summary List'!$B$12:$F$428,5,FALSE)</f>
        <v>74.760000000000005</v>
      </c>
      <c r="N57" s="306" t="s">
        <v>741</v>
      </c>
      <c r="O57" s="494" t="s">
        <v>24</v>
      </c>
      <c r="P57" s="472" t="s">
        <v>743</v>
      </c>
      <c r="Q57" s="470" t="s">
        <v>797</v>
      </c>
      <c r="R57" s="306" t="s">
        <v>741</v>
      </c>
      <c r="S57" s="484" t="s">
        <v>797</v>
      </c>
      <c r="U57" s="425" t="s">
        <v>22</v>
      </c>
      <c r="V57" s="501" t="s">
        <v>288</v>
      </c>
      <c r="W57" s="474">
        <v>20</v>
      </c>
      <c r="X57" s="489">
        <f>+VLOOKUP(U57,'Summary List'!$B$12:$F$433,5,FALSE)</f>
        <v>84.12</v>
      </c>
    </row>
    <row r="58" spans="1:26" ht="15" thickBot="1">
      <c r="A58" s="425" t="s">
        <v>420</v>
      </c>
      <c r="B58" s="485" t="s">
        <v>95</v>
      </c>
      <c r="C58" s="425" t="s">
        <v>268</v>
      </c>
      <c r="D58" s="476">
        <f>+VLOOKUP(A58,'Summary List'!$B$12:$F$433,5,FALSE)</f>
        <v>64.44</v>
      </c>
      <c r="E58" s="425" t="s">
        <v>437</v>
      </c>
      <c r="F58" s="425" t="s">
        <v>108</v>
      </c>
      <c r="G58" s="425" t="s">
        <v>83</v>
      </c>
      <c r="I58" s="489">
        <f>+VLOOKUP(E58,'Summary List'!$B$12:$F$428,5,FALSE)</f>
        <v>61.44</v>
      </c>
      <c r="N58" s="425" t="s">
        <v>366</v>
      </c>
      <c r="O58" s="485" t="s">
        <v>380</v>
      </c>
      <c r="P58" s="425" t="s">
        <v>498</v>
      </c>
      <c r="Q58" s="476">
        <f>+VLOOKUP(N58,'Summary List'!$B$12:$F$433,5,FALSE)</f>
        <v>51.36</v>
      </c>
      <c r="R58" s="425" t="s">
        <v>367</v>
      </c>
      <c r="S58" s="489">
        <f>+VLOOKUP(R58,'Summary List'!$B$12:$F$433,5,FALSE)</f>
        <v>63.48</v>
      </c>
      <c r="U58" s="425" t="s">
        <v>23</v>
      </c>
      <c r="V58" s="501" t="s">
        <v>289</v>
      </c>
      <c r="W58" s="474">
        <v>12</v>
      </c>
      <c r="X58" s="489">
        <f>+VLOOKUP(U58,'Summary List'!$B$12:$F$433,5,FALSE)</f>
        <v>46.2</v>
      </c>
    </row>
    <row r="59" spans="1:26">
      <c r="A59" s="425" t="s">
        <v>421</v>
      </c>
      <c r="B59" s="485" t="s">
        <v>96</v>
      </c>
      <c r="C59" s="425" t="s">
        <v>268</v>
      </c>
      <c r="D59" s="476">
        <f>+VLOOKUP(A59,'Summary List'!$B$12:$F$433,5,FALSE)</f>
        <v>68.64</v>
      </c>
      <c r="E59" s="425" t="s">
        <v>438</v>
      </c>
      <c r="F59" s="425" t="s">
        <v>109</v>
      </c>
      <c r="G59" s="425" t="s">
        <v>83</v>
      </c>
      <c r="I59" s="489">
        <f>+VLOOKUP(E59,'Summary List'!$B$12:$F$428,5,FALSE)</f>
        <v>65.760000000000005</v>
      </c>
      <c r="N59" s="425" t="s">
        <v>369</v>
      </c>
      <c r="O59" s="485" t="s">
        <v>287</v>
      </c>
      <c r="P59" s="425" t="s">
        <v>499</v>
      </c>
      <c r="Q59" s="476">
        <f>+VLOOKUP(N59,'Summary List'!$B$12:$F$433,5,FALSE)</f>
        <v>62.4</v>
      </c>
      <c r="R59" s="425" t="s">
        <v>809</v>
      </c>
      <c r="S59" s="489">
        <f>+VLOOKUP(R59,'Summary List'!$B$12:$F$433,5,FALSE)</f>
        <v>78.599999999999994</v>
      </c>
      <c r="U59" s="306"/>
      <c r="V59" s="1299" t="s">
        <v>769</v>
      </c>
      <c r="W59" s="1300"/>
      <c r="X59" s="1301"/>
    </row>
    <row r="60" spans="1:26">
      <c r="A60" s="425" t="s">
        <v>422</v>
      </c>
      <c r="B60" s="485" t="s">
        <v>97</v>
      </c>
      <c r="C60" s="425" t="s">
        <v>268</v>
      </c>
      <c r="D60" s="476">
        <f>+VLOOKUP(A60,'Summary List'!$B$12:$F$433,5,FALSE)</f>
        <v>69.599999999999994</v>
      </c>
      <c r="E60" s="425" t="s">
        <v>439</v>
      </c>
      <c r="F60" s="425" t="s">
        <v>110</v>
      </c>
      <c r="G60" s="425" t="s">
        <v>83</v>
      </c>
      <c r="I60" s="489">
        <f>+VLOOKUP(E60,'Summary List'!$B$12:$F$428,5,FALSE)</f>
        <v>77.760000000000005</v>
      </c>
      <c r="N60" s="425" t="s">
        <v>371</v>
      </c>
      <c r="O60" s="485" t="s">
        <v>381</v>
      </c>
      <c r="P60" s="425" t="s">
        <v>500</v>
      </c>
      <c r="Q60" s="476">
        <f>+VLOOKUP(N60,'Summary List'!$B$12:$F$433,5,FALSE)</f>
        <v>17.04</v>
      </c>
      <c r="R60" s="425" t="s">
        <v>372</v>
      </c>
      <c r="S60" s="489">
        <f>+VLOOKUP(R60,'Summary List'!$B$12:$F$433,5,FALSE)</f>
        <v>22.2</v>
      </c>
      <c r="U60" s="306" t="s">
        <v>741</v>
      </c>
      <c r="V60" s="494" t="s">
        <v>24</v>
      </c>
      <c r="W60" s="472" t="s">
        <v>743</v>
      </c>
      <c r="X60" s="484" t="s">
        <v>797</v>
      </c>
    </row>
    <row r="61" spans="1:26">
      <c r="A61" s="425" t="s">
        <v>423</v>
      </c>
      <c r="B61" s="485" t="s">
        <v>98</v>
      </c>
      <c r="C61" s="425" t="s">
        <v>268</v>
      </c>
      <c r="D61" s="476">
        <f>+VLOOKUP(A61,'Summary List'!$B$12:$F$433,5,FALSE)</f>
        <v>72.84</v>
      </c>
      <c r="I61" s="518"/>
      <c r="N61" s="425" t="s">
        <v>373</v>
      </c>
      <c r="O61" s="485" t="s">
        <v>285</v>
      </c>
      <c r="P61" s="425" t="s">
        <v>501</v>
      </c>
      <c r="Q61" s="476">
        <f>+VLOOKUP(N61,'Summary List'!$B$12:$F$433,5,FALSE)</f>
        <v>6</v>
      </c>
      <c r="R61" s="425" t="s">
        <v>374</v>
      </c>
      <c r="S61" s="489">
        <f>+VLOOKUP(R61,'Summary List'!$B$12:$F$433,5,FALSE)</f>
        <v>8.0399999999999991</v>
      </c>
      <c r="U61" s="425" t="s">
        <v>387</v>
      </c>
      <c r="V61" s="485" t="s">
        <v>781</v>
      </c>
      <c r="W61" s="474" t="s">
        <v>507</v>
      </c>
      <c r="X61" s="489">
        <f>+VLOOKUP(U61,'Summary List'!$B$12:$F$433,5,FALSE)</f>
        <v>81.72</v>
      </c>
    </row>
    <row r="62" spans="1:26">
      <c r="A62" s="425" t="s">
        <v>424</v>
      </c>
      <c r="B62" s="485" t="s">
        <v>100</v>
      </c>
      <c r="C62" s="425" t="s">
        <v>268</v>
      </c>
      <c r="D62" s="476">
        <f>+VLOOKUP(A62,'Summary List'!$B$12:$F$433,5,FALSE)</f>
        <v>80.52</v>
      </c>
      <c r="I62" s="518"/>
      <c r="N62" s="425" t="s">
        <v>812</v>
      </c>
      <c r="O62" s="485" t="s">
        <v>813</v>
      </c>
      <c r="P62" s="425" t="s">
        <v>501</v>
      </c>
      <c r="Q62" s="476">
        <f>+VLOOKUP(N62,'Summary List'!$B$12:$F$433,5,FALSE)</f>
        <v>6</v>
      </c>
      <c r="R62" s="475"/>
      <c r="S62" s="664"/>
      <c r="U62" s="425" t="s">
        <v>388</v>
      </c>
      <c r="V62" s="485" t="s">
        <v>782</v>
      </c>
      <c r="W62" s="474" t="s">
        <v>507</v>
      </c>
      <c r="X62" s="489">
        <f>+VLOOKUP(U62,'Summary List'!$B$12:$F$433,5,FALSE)</f>
        <v>81.72</v>
      </c>
    </row>
    <row r="63" spans="1:26" ht="15" thickBot="1">
      <c r="A63" s="425" t="s">
        <v>425</v>
      </c>
      <c r="B63" s="486" t="s">
        <v>101</v>
      </c>
      <c r="C63" s="487" t="s">
        <v>268</v>
      </c>
      <c r="D63" s="490">
        <f>+VLOOKUP(A63,'Summary List'!$B$12:$F$433,5,FALSE)</f>
        <v>84.12</v>
      </c>
      <c r="E63" s="520"/>
      <c r="F63" s="520"/>
      <c r="G63" s="520"/>
      <c r="H63" s="520"/>
      <c r="I63" s="521"/>
      <c r="N63" s="425" t="s">
        <v>376</v>
      </c>
      <c r="O63" s="486" t="s">
        <v>382</v>
      </c>
      <c r="P63" s="487" t="s">
        <v>502</v>
      </c>
      <c r="Q63" s="490">
        <f>+VLOOKUP(N63,'Summary List'!$B$12:$F$433,5,FALSE)</f>
        <v>34.68</v>
      </c>
      <c r="R63" s="487" t="s">
        <v>377</v>
      </c>
      <c r="S63" s="491">
        <f>+VLOOKUP(R63,'Summary List'!$B$12:$F$433,5,FALSE)</f>
        <v>45.24</v>
      </c>
      <c r="U63" s="425" t="s">
        <v>621</v>
      </c>
      <c r="V63" s="486" t="s">
        <v>783</v>
      </c>
      <c r="W63" s="488" t="s">
        <v>507</v>
      </c>
      <c r="X63" s="491">
        <f>+VLOOKUP(U63,'Summary List'!$B$12:$F$433,5,FALSE)</f>
        <v>81.72</v>
      </c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</sheetData>
  <mergeCells count="29">
    <mergeCell ref="AG2:AH2"/>
    <mergeCell ref="AC2:AE2"/>
    <mergeCell ref="V2:W2"/>
    <mergeCell ref="B1:S1"/>
    <mergeCell ref="V1:AD1"/>
    <mergeCell ref="O2:P2"/>
    <mergeCell ref="Q2:S2"/>
    <mergeCell ref="X2:Z2"/>
    <mergeCell ref="B48:C48"/>
    <mergeCell ref="AB3:AD3"/>
    <mergeCell ref="V42:W42"/>
    <mergeCell ref="B3:C3"/>
    <mergeCell ref="O3:P3"/>
    <mergeCell ref="V3:W3"/>
    <mergeCell ref="V30:W30"/>
    <mergeCell ref="AB30:AC30"/>
    <mergeCell ref="O48:P48"/>
    <mergeCell ref="V59:X59"/>
    <mergeCell ref="AF42:AH42"/>
    <mergeCell ref="AF36:AH36"/>
    <mergeCell ref="AF39:AH39"/>
    <mergeCell ref="AF8:AH8"/>
    <mergeCell ref="O56:P56"/>
    <mergeCell ref="AF13:AH13"/>
    <mergeCell ref="AF25:AH25"/>
    <mergeCell ref="AF3:AH3"/>
    <mergeCell ref="AF30:AH30"/>
    <mergeCell ref="AF18:AH18"/>
    <mergeCell ref="V52:W52"/>
  </mergeCells>
  <printOptions horizontalCentered="1"/>
  <pageMargins left="0.25" right="0.25" top="0.25" bottom="0.25" header="0.3" footer="0.05"/>
  <pageSetup scale="80" fitToWidth="2" orientation="portrait" r:id="rId1"/>
  <headerFooter>
    <oddFooter>&amp;RPage &amp;P of &amp;N</oddFooter>
  </headerFooter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31</vt:i4>
      </vt:variant>
    </vt:vector>
  </HeadingPairs>
  <TitlesOfParts>
    <vt:vector size="52" baseType="lpstr">
      <vt:lpstr>TABLE OF CONTENTS</vt:lpstr>
      <vt:lpstr>Customization Services</vt:lpstr>
      <vt:lpstr>AM. BOUTIQUE T-300 100% COTTON</vt:lpstr>
      <vt:lpstr>TM PLUSH LUXURY DOBBY TOWEL</vt:lpstr>
      <vt:lpstr>THOMASTON T-180 WHITE &amp; BONE</vt:lpstr>
      <vt:lpstr>THOMASTON T-180 COLORS</vt:lpstr>
      <vt:lpstr>THOMASTON T-200 WHITE &amp; BONE</vt:lpstr>
      <vt:lpstr>ROYAL SUITE T-250 WHITE &amp; BONE</vt:lpstr>
      <vt:lpstr>ROYAL SUITE T-250 STRIPE WHITE</vt:lpstr>
      <vt:lpstr>ROYAL SUITE T-300 WHITE BLEND</vt:lpstr>
      <vt:lpstr>ROYAL SUITE T-310 STRIPE WHITE</vt:lpstr>
      <vt:lpstr>NEW ERA T-180 IMPORT WHITE</vt:lpstr>
      <vt:lpstr>THOM. CAM TOWELS WHITE &amp; BEIGE</vt:lpstr>
      <vt:lpstr>R.S. DOBBY TOWELS WHITE &amp; BEIGE</vt:lpstr>
      <vt:lpstr>ISLAND STRIPE POOL TOWELS</vt:lpstr>
      <vt:lpstr>DUVET COVERS</vt:lpstr>
      <vt:lpstr>PILLOW SHAMS</vt:lpstr>
      <vt:lpstr>HEALTHCARE ITEMS</vt:lpstr>
      <vt:lpstr>TOP SHEETS - TRIPLE SHEETING</vt:lpstr>
      <vt:lpstr>Summary List</vt:lpstr>
      <vt:lpstr>Mini Summary List</vt:lpstr>
      <vt:lpstr>'AM. BOUTIQUE T-300 100% COTTON'!Print_Area</vt:lpstr>
      <vt:lpstr>'Customization Services'!Print_Area</vt:lpstr>
      <vt:lpstr>'DUVET COVERS'!Print_Area</vt:lpstr>
      <vt:lpstr>'HEALTHCARE ITEMS'!Print_Area</vt:lpstr>
      <vt:lpstr>'ISLAND STRIPE POOL TOWELS'!Print_Area</vt:lpstr>
      <vt:lpstr>'Mini Summary List'!Print_Area</vt:lpstr>
      <vt:lpstr>'NEW ERA T-180 IMPORT WHITE'!Print_Area</vt:lpstr>
      <vt:lpstr>'PILLOW SHAMS'!Print_Area</vt:lpstr>
      <vt:lpstr>'R.S. DOBBY TOWELS WHITE &amp; BEIGE'!Print_Area</vt:lpstr>
      <vt:lpstr>'ROYAL SUITE T-250 STRIPE WHITE'!Print_Area</vt:lpstr>
      <vt:lpstr>'ROYAL SUITE T-250 WHITE &amp; BONE'!Print_Area</vt:lpstr>
      <vt:lpstr>'ROYAL SUITE T-300 WHITE BLEND'!Print_Area</vt:lpstr>
      <vt:lpstr>'ROYAL SUITE T-310 STRIPE WHITE'!Print_Area</vt:lpstr>
      <vt:lpstr>'TABLE OF CONTENTS'!Print_Area</vt:lpstr>
      <vt:lpstr>'THOM. CAM TOWELS WHITE &amp; BEIGE'!Print_Area</vt:lpstr>
      <vt:lpstr>'THOMASTON T-180 COLORS'!Print_Area</vt:lpstr>
      <vt:lpstr>'THOMASTON T-180 WHITE &amp; BONE'!Print_Area</vt:lpstr>
      <vt:lpstr>'THOMASTON T-200 WHITE &amp; BONE'!Print_Area</vt:lpstr>
      <vt:lpstr>'TM PLUSH LUXURY DOBBY TOWEL'!Print_Area</vt:lpstr>
      <vt:lpstr>'TOP SHEETS - TRIPLE SHEETING'!Print_Area</vt:lpstr>
      <vt:lpstr>'Customization Services'!Print_Titles</vt:lpstr>
      <vt:lpstr>'HEALTHCARE ITEMS'!Print_Titles</vt:lpstr>
      <vt:lpstr>'Mini Summary List'!Print_Titles</vt:lpstr>
      <vt:lpstr>'NEW ERA T-180 IMPORT WHITE'!Print_Titles</vt:lpstr>
      <vt:lpstr>'ROYAL SUITE T-250 WHITE &amp; BONE'!Print_Titles</vt:lpstr>
      <vt:lpstr>'ROYAL SUITE T-300 WHITE BLEND'!Print_Titles</vt:lpstr>
      <vt:lpstr>'ROYAL SUITE T-310 STRIPE WHITE'!Print_Titles</vt:lpstr>
      <vt:lpstr>'Summary List'!Print_Titles</vt:lpstr>
      <vt:lpstr>'THOMASTON T-180 COLORS'!Print_Titles</vt:lpstr>
      <vt:lpstr>'THOMASTON T-180 WHITE &amp; BONE'!Print_Titles</vt:lpstr>
      <vt:lpstr>'THOMASTON T-200 WHITE &amp; BONE'!Print_Titles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rzaslow</dc:creator>
  <cp:lastModifiedBy>Windows User</cp:lastModifiedBy>
  <cp:lastPrinted>2023-06-13T17:53:22Z</cp:lastPrinted>
  <dcterms:created xsi:type="dcterms:W3CDTF">2018-05-24T21:29:14Z</dcterms:created>
  <dcterms:modified xsi:type="dcterms:W3CDTF">2024-01-24T05:48:09Z</dcterms:modified>
</cp:coreProperties>
</file>