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k/projects/synthesizer/vco/"/>
    </mc:Choice>
  </mc:AlternateContent>
  <xr:revisionPtr revIDLastSave="0" documentId="13_ncr:1_{9477395B-431A-574A-BD24-BF8FD3FE8BA5}" xr6:coauthVersionLast="45" xr6:coauthVersionMax="45" xr10:uidLastSave="{00000000-0000-0000-0000-000000000000}"/>
  <bookViews>
    <workbookView xWindow="17880" yWindow="1380" windowWidth="32660" windowHeight="16820" xr2:uid="{92B60CF5-5B90-0E48-AB3B-ECDA0BA978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0" i="1" l="1"/>
  <c r="S11" i="1"/>
  <c r="S12" i="1"/>
  <c r="S13" i="1"/>
  <c r="S14" i="1"/>
  <c r="T14" i="1" s="1"/>
  <c r="S15" i="1"/>
  <c r="S16" i="1"/>
  <c r="S17" i="1"/>
  <c r="S18" i="1"/>
  <c r="S19" i="1"/>
  <c r="S9" i="1"/>
  <c r="L9" i="1" l="1"/>
  <c r="L10" i="1"/>
  <c r="L11" i="1"/>
  <c r="L12" i="1"/>
  <c r="L13" i="1"/>
  <c r="L14" i="1"/>
  <c r="L15" i="1"/>
  <c r="L16" i="1"/>
  <c r="L17" i="1"/>
  <c r="L18" i="1"/>
  <c r="L19" i="1"/>
  <c r="H14" i="1"/>
  <c r="Q19" i="1" l="1"/>
  <c r="I14" i="1"/>
  <c r="D10" i="1"/>
  <c r="D11" i="1"/>
  <c r="D12" i="1"/>
  <c r="D13" i="1"/>
  <c r="D14" i="1"/>
  <c r="D15" i="1"/>
  <c r="D16" i="1"/>
  <c r="D17" i="1"/>
  <c r="D18" i="1"/>
  <c r="D19" i="1"/>
  <c r="G15" i="1"/>
  <c r="G13" i="1"/>
  <c r="D9" i="1"/>
  <c r="I15" i="1" l="1"/>
  <c r="T15" i="1"/>
  <c r="H15" i="1"/>
  <c r="G12" i="1"/>
  <c r="T13" i="1"/>
  <c r="H13" i="1"/>
  <c r="K14" i="1"/>
  <c r="M14" i="1" s="1"/>
  <c r="K15" i="1"/>
  <c r="M15" i="1" s="1"/>
  <c r="I13" i="1"/>
  <c r="K13" i="1" s="1"/>
  <c r="M13" i="1" s="1"/>
  <c r="G16" i="1"/>
  <c r="V15" i="1" l="1"/>
  <c r="N15" i="1"/>
  <c r="O15" i="1" s="1"/>
  <c r="V14" i="1"/>
  <c r="N14" i="1"/>
  <c r="V13" i="1"/>
  <c r="N13" i="1"/>
  <c r="O13" i="1" s="1"/>
  <c r="H16" i="1"/>
  <c r="T16" i="1"/>
  <c r="G11" i="1"/>
  <c r="H12" i="1"/>
  <c r="T12" i="1"/>
  <c r="I12" i="1"/>
  <c r="K12" i="1" s="1"/>
  <c r="M12" i="1" s="1"/>
  <c r="P14" i="1"/>
  <c r="G17" i="1"/>
  <c r="I16" i="1"/>
  <c r="K16" i="1" s="1"/>
  <c r="M16" i="1" s="1"/>
  <c r="D3" i="1"/>
  <c r="D4" i="1"/>
  <c r="D5" i="1"/>
  <c r="D2" i="1"/>
  <c r="V16" i="1" l="1"/>
  <c r="N16" i="1"/>
  <c r="O16" i="1" s="1"/>
  <c r="V12" i="1"/>
  <c r="N12" i="1"/>
  <c r="O12" i="1" s="1"/>
  <c r="T17" i="1"/>
  <c r="H17" i="1"/>
  <c r="G10" i="1"/>
  <c r="T11" i="1"/>
  <c r="H11" i="1"/>
  <c r="I11" i="1"/>
  <c r="K11" i="1" s="1"/>
  <c r="M11" i="1" s="1"/>
  <c r="G18" i="1"/>
  <c r="I17" i="1"/>
  <c r="K17" i="1" s="1"/>
  <c r="M17" i="1" s="1"/>
  <c r="V17" i="1" l="1"/>
  <c r="N17" i="1"/>
  <c r="O17" i="1" s="1"/>
  <c r="V11" i="1"/>
  <c r="N11" i="1"/>
  <c r="O11" i="1" s="1"/>
  <c r="H18" i="1"/>
  <c r="T18" i="1"/>
  <c r="G9" i="1"/>
  <c r="T10" i="1"/>
  <c r="H10" i="1"/>
  <c r="I10" i="1"/>
  <c r="K10" i="1" s="1"/>
  <c r="M10" i="1" s="1"/>
  <c r="G19" i="1"/>
  <c r="I18" i="1"/>
  <c r="K18" i="1" s="1"/>
  <c r="M18" i="1" s="1"/>
  <c r="V18" i="1" l="1"/>
  <c r="N18" i="1"/>
  <c r="O18" i="1" s="1"/>
  <c r="V10" i="1"/>
  <c r="N10" i="1"/>
  <c r="O10" i="1" s="1"/>
  <c r="I19" i="1"/>
  <c r="K19" i="1" s="1"/>
  <c r="M19" i="1" s="1"/>
  <c r="H19" i="1"/>
  <c r="T19" i="1"/>
  <c r="I9" i="1"/>
  <c r="K9" i="1" s="1"/>
  <c r="M9" i="1" s="1"/>
  <c r="H9" i="1"/>
  <c r="T9" i="1"/>
  <c r="V19" i="1" l="1"/>
  <c r="N19" i="1"/>
  <c r="O19" i="1" s="1"/>
  <c r="V9" i="1"/>
  <c r="N9" i="1"/>
  <c r="O9" i="1" s="1"/>
</calcChain>
</file>

<file path=xl/sharedStrings.xml><?xml version="1.0" encoding="utf-8"?>
<sst xmlns="http://schemas.openxmlformats.org/spreadsheetml/2006/main" count="37" uniqueCount="36">
  <si>
    <t>I (mA)</t>
  </si>
  <si>
    <t>C (nF)</t>
  </si>
  <si>
    <t>freq</t>
  </si>
  <si>
    <t>freq (Hz)</t>
  </si>
  <si>
    <t>period (ms)</t>
  </si>
  <si>
    <t>Pitch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</si>
  <si>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</si>
  <si>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</si>
  <si>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</si>
  <si>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</si>
  <si>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</si>
  <si>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</si>
  <si>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</si>
  <si>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</si>
  <si>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</si>
  <si>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</si>
  <si>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I (uA)</t>
  </si>
  <si>
    <t>A-1</t>
  </si>
  <si>
    <t>R ref (kohm)</t>
  </si>
  <si>
    <t>RA</t>
  </si>
  <si>
    <t>RB</t>
  </si>
  <si>
    <t>Vref</t>
  </si>
  <si>
    <t>Vrail</t>
  </si>
  <si>
    <t>period</t>
  </si>
  <si>
    <t>cv</t>
  </si>
  <si>
    <t>Iabc (uA)</t>
  </si>
  <si>
    <t>R max (kohm)</t>
  </si>
  <si>
    <t>gain</t>
  </si>
  <si>
    <t>decades</t>
  </si>
  <si>
    <t>sim measure</t>
  </si>
  <si>
    <t>f</t>
  </si>
  <si>
    <t>iabc</t>
  </si>
  <si>
    <t>i-error</t>
  </si>
  <si>
    <t>f-error</t>
  </si>
  <si>
    <t>Vin</t>
  </si>
  <si>
    <t>in-gain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</si>
</sst>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1" fontId="0" fillId="0" borderId="0" xfId="0" applyNumberFormat="1"/>
    <xf numFmtId="11" fontId="2" fillId="0" borderId="0" xfId="0" applyNumberFormat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EEAF9-148B-2D4F-BA31-B8EEB59C579B}">
  <dimension ref="A1:V20"/>
  <sheetViews>
    <sheetView tabSelected="1" workbookViewId="0">
      <selection activeCell="H21" sqref="H21"/>
    </sheetView>
  </sheetViews>
  <sheetFormatPr baseColWidth="10" defaultRowHeight="16" x14ac:dyDescent="0.2"/>
  <cols>
    <col min="1" max="1" width="6.33203125" bestFit="1" customWidth="1"/>
    <col min="2" max="2" width="6" bestFit="1" customWidth="1"/>
    <col min="3" max="3" width="10.6640625" bestFit="1" customWidth="1"/>
    <col min="4" max="4" width="12.1640625" bestFit="1" customWidth="1"/>
    <col min="5" max="5" width="2.83203125" bestFit="1" customWidth="1"/>
    <col min="6" max="6" width="5.1640625" bestFit="1" customWidth="1"/>
    <col min="7" max="7" width="6.1640625" bestFit="1" customWidth="1"/>
    <col min="8" max="8" width="12.83203125" bestFit="1" customWidth="1"/>
    <col min="9" max="9" width="12.1640625" bestFit="1" customWidth="1"/>
    <col min="10" max="10" width="6" bestFit="1" customWidth="1"/>
    <col min="11" max="11" width="10.1640625" bestFit="1" customWidth="1"/>
    <col min="12" max="12" width="4.6640625" bestFit="1" customWidth="1"/>
    <col min="13" max="13" width="10.1640625" bestFit="1" customWidth="1"/>
    <col min="14" max="14" width="12.83203125" bestFit="1" customWidth="1"/>
    <col min="15" max="16" width="12.1640625" bestFit="1" customWidth="1"/>
    <col min="17" max="17" width="12.6640625" bestFit="1" customWidth="1"/>
    <col min="18" max="18" width="14" bestFit="1" customWidth="1"/>
    <col min="19" max="19" width="12.1640625" bestFit="1" customWidth="1"/>
    <col min="20" max="20" width="7.83203125" style="4" bestFit="1" customWidth="1"/>
    <col min="21" max="21" width="14" bestFit="1" customWidth="1"/>
    <col min="22" max="22" width="6.83203125" bestFit="1" customWidth="1"/>
  </cols>
  <sheetData>
    <row r="1" spans="1:22" x14ac:dyDescent="0.2">
      <c r="A1" t="s">
        <v>0</v>
      </c>
      <c r="B1" t="s">
        <v>1</v>
      </c>
      <c r="C1" t="s">
        <v>4</v>
      </c>
      <c r="D1" t="s">
        <v>3</v>
      </c>
    </row>
    <row r="2" spans="1:22" x14ac:dyDescent="0.2">
      <c r="A2">
        <v>1</v>
      </c>
      <c r="B2">
        <v>160</v>
      </c>
      <c r="C2">
        <v>2.87</v>
      </c>
      <c r="D2">
        <f>1/(C2/1000)</f>
        <v>348.43205574912889</v>
      </c>
    </row>
    <row r="3" spans="1:22" x14ac:dyDescent="0.2">
      <c r="A3">
        <v>0.5</v>
      </c>
      <c r="B3">
        <v>160</v>
      </c>
      <c r="C3">
        <v>5.73</v>
      </c>
      <c r="D3">
        <f t="shared" ref="D3:D5" si="0">1/(C3/1000)</f>
        <v>174.5200698080279</v>
      </c>
    </row>
    <row r="4" spans="1:22" x14ac:dyDescent="0.2">
      <c r="A4">
        <v>0.5</v>
      </c>
      <c r="B4">
        <v>80</v>
      </c>
      <c r="C4">
        <v>2.88</v>
      </c>
      <c r="D4">
        <f t="shared" si="0"/>
        <v>347.22222222222223</v>
      </c>
    </row>
    <row r="5" spans="1:22" x14ac:dyDescent="0.2">
      <c r="A5">
        <v>1</v>
      </c>
      <c r="B5">
        <v>80</v>
      </c>
      <c r="C5">
        <v>1.44</v>
      </c>
      <c r="D5">
        <f t="shared" si="0"/>
        <v>694.44444444444446</v>
      </c>
    </row>
    <row r="8" spans="1:22" x14ac:dyDescent="0.2">
      <c r="A8" t="s">
        <v>22</v>
      </c>
      <c r="B8" t="s">
        <v>19</v>
      </c>
      <c r="C8" t="s">
        <v>20</v>
      </c>
      <c r="D8" t="s">
        <v>21</v>
      </c>
      <c r="E8" t="s">
        <v>24</v>
      </c>
      <c r="F8" t="s">
        <v>5</v>
      </c>
      <c r="G8" t="s">
        <v>2</v>
      </c>
      <c r="H8" t="s">
        <v>28</v>
      </c>
      <c r="I8" t="s">
        <v>23</v>
      </c>
      <c r="J8" t="s">
        <v>1</v>
      </c>
      <c r="K8" t="s">
        <v>16</v>
      </c>
      <c r="L8" t="s">
        <v>27</v>
      </c>
      <c r="M8" t="s">
        <v>25</v>
      </c>
      <c r="N8" t="s">
        <v>34</v>
      </c>
      <c r="O8" t="s">
        <v>35</v>
      </c>
      <c r="P8" t="s">
        <v>18</v>
      </c>
      <c r="Q8" t="s">
        <v>26</v>
      </c>
      <c r="R8" t="s">
        <v>29</v>
      </c>
      <c r="S8" t="s">
        <v>30</v>
      </c>
      <c r="T8" s="4" t="s">
        <v>33</v>
      </c>
      <c r="U8" t="s">
        <v>31</v>
      </c>
      <c r="V8" t="s">
        <v>32</v>
      </c>
    </row>
    <row r="9" spans="1:22" x14ac:dyDescent="0.2">
      <c r="A9">
        <v>10.36</v>
      </c>
      <c r="B9">
        <v>15</v>
      </c>
      <c r="C9">
        <v>10</v>
      </c>
      <c r="D9">
        <f>(C9/(B9+C9))*A9</f>
        <v>4.1440000000000001</v>
      </c>
      <c r="E9">
        <v>5</v>
      </c>
      <c r="F9" t="s">
        <v>17</v>
      </c>
      <c r="G9">
        <f t="shared" ref="G9:G11" si="1">G10/2</f>
        <v>13.75</v>
      </c>
      <c r="H9">
        <f t="shared" ref="H9:H13" si="2">LOG10(G9/G$14)</f>
        <v>-1.505149978319906</v>
      </c>
      <c r="I9">
        <f>1/G9</f>
        <v>7.2727272727272724E-2</v>
      </c>
      <c r="J9">
        <v>10</v>
      </c>
      <c r="K9">
        <f>(2*D9)*(J9/1000)/I9</f>
        <v>1.1396000000000002</v>
      </c>
      <c r="L9">
        <f>1</f>
        <v>1</v>
      </c>
      <c r="M9">
        <f>K9*L9</f>
        <v>1.1396000000000002</v>
      </c>
      <c r="N9">
        <f>LN(M9/M$14)*-0.026</f>
        <v>9.0109133472792882E-2</v>
      </c>
      <c r="O9">
        <f>N9/E9</f>
        <v>1.8021826694558575E-2</v>
      </c>
      <c r="R9" s="1">
        <v>7.6162800000000003E-2</v>
      </c>
      <c r="S9">
        <f>1/R9</f>
        <v>13.129769388730455</v>
      </c>
      <c r="T9" s="4">
        <f>(S9-G9)/S9</f>
        <v>-4.7238500000000072E-2</v>
      </c>
      <c r="U9" s="3">
        <v>1.122E-6</v>
      </c>
      <c r="V9" s="4">
        <f>(U9-(M9/1000/1000))/U9</f>
        <v>-1.5686274509803966E-2</v>
      </c>
    </row>
    <row r="10" spans="1:22" x14ac:dyDescent="0.2">
      <c r="A10">
        <v>10.36</v>
      </c>
      <c r="B10">
        <v>15</v>
      </c>
      <c r="C10">
        <v>10</v>
      </c>
      <c r="D10">
        <f t="shared" ref="D10:D19" si="3">(C10/(B10+C10))*A10</f>
        <v>4.1440000000000001</v>
      </c>
      <c r="E10">
        <v>4</v>
      </c>
      <c r="F10" t="s">
        <v>6</v>
      </c>
      <c r="G10">
        <f t="shared" si="1"/>
        <v>27.5</v>
      </c>
      <c r="H10">
        <f t="shared" si="2"/>
        <v>-1.2041199826559248</v>
      </c>
      <c r="I10">
        <f t="shared" ref="I10:I19" si="4">1/G10</f>
        <v>3.6363636363636362E-2</v>
      </c>
      <c r="J10">
        <v>10</v>
      </c>
      <c r="K10">
        <f>(2*D10)*(J10/1000)/I10</f>
        <v>2.2792000000000003</v>
      </c>
      <c r="L10">
        <f>1</f>
        <v>1</v>
      </c>
      <c r="M10">
        <f t="shared" ref="M10:M19" si="5">K10*L10</f>
        <v>2.2792000000000003</v>
      </c>
      <c r="N10">
        <f t="shared" ref="N10:N19" si="6">LN(M10/M$14)*-0.026</f>
        <v>7.20873067782343E-2</v>
      </c>
      <c r="O10">
        <f t="shared" ref="O10:O19" si="7">N10/E10</f>
        <v>1.8021826694558575E-2</v>
      </c>
      <c r="R10" s="1">
        <v>3.76014E-2</v>
      </c>
      <c r="S10">
        <f t="shared" ref="S10:S19" si="8">1/R10</f>
        <v>26.594754450632156</v>
      </c>
      <c r="T10" s="4">
        <f>(S10-G10)/S10</f>
        <v>-3.4038500000000069E-2</v>
      </c>
      <c r="U10" s="3">
        <v>2.25127E-6</v>
      </c>
      <c r="V10" s="4">
        <f>(U10-(M10/1000/1000))/U10</f>
        <v>-1.2406330648922685E-2</v>
      </c>
    </row>
    <row r="11" spans="1:22" x14ac:dyDescent="0.2">
      <c r="A11">
        <v>10.36</v>
      </c>
      <c r="B11">
        <v>15</v>
      </c>
      <c r="C11">
        <v>10</v>
      </c>
      <c r="D11">
        <f t="shared" si="3"/>
        <v>4.1440000000000001</v>
      </c>
      <c r="E11">
        <v>3</v>
      </c>
      <c r="F11" t="s">
        <v>7</v>
      </c>
      <c r="G11">
        <f t="shared" si="1"/>
        <v>55</v>
      </c>
      <c r="H11">
        <f t="shared" si="2"/>
        <v>-0.90308998699194354</v>
      </c>
      <c r="I11">
        <f t="shared" si="4"/>
        <v>1.8181818181818181E-2</v>
      </c>
      <c r="J11">
        <v>10</v>
      </c>
      <c r="K11">
        <f>(2*D11)*(J11/1000)/I11</f>
        <v>4.5584000000000007</v>
      </c>
      <c r="L11">
        <f>1</f>
        <v>1</v>
      </c>
      <c r="M11">
        <f t="shared" si="5"/>
        <v>4.5584000000000007</v>
      </c>
      <c r="N11">
        <f t="shared" si="6"/>
        <v>5.4065480083675725E-2</v>
      </c>
      <c r="O11">
        <f t="shared" si="7"/>
        <v>1.8021826694558575E-2</v>
      </c>
      <c r="R11" s="1">
        <v>1.8622699999999999E-2</v>
      </c>
      <c r="S11">
        <f t="shared" si="8"/>
        <v>53.69790631863264</v>
      </c>
      <c r="T11" s="4">
        <f>(S11-G11)/S11</f>
        <v>-2.4248499999999933E-2</v>
      </c>
      <c r="U11" s="3">
        <v>4.5171499999999996E-6</v>
      </c>
      <c r="V11" s="4">
        <f>(U11-(M11/1000/1000))/U11</f>
        <v>-9.1318641178620742E-3</v>
      </c>
    </row>
    <row r="12" spans="1:22" x14ac:dyDescent="0.2">
      <c r="A12">
        <v>10.36</v>
      </c>
      <c r="B12">
        <v>15</v>
      </c>
      <c r="C12">
        <v>10</v>
      </c>
      <c r="D12">
        <f t="shared" si="3"/>
        <v>4.1440000000000001</v>
      </c>
      <c r="E12">
        <v>2</v>
      </c>
      <c r="F12" t="s">
        <v>8</v>
      </c>
      <c r="G12">
        <f>G13/2</f>
        <v>110</v>
      </c>
      <c r="H12">
        <f t="shared" si="2"/>
        <v>-0.6020599913279624</v>
      </c>
      <c r="I12">
        <f t="shared" si="4"/>
        <v>9.0909090909090905E-3</v>
      </c>
      <c r="J12">
        <v>10</v>
      </c>
      <c r="K12">
        <f>(2*D12)*(J12/1000)/I12</f>
        <v>9.1168000000000013</v>
      </c>
      <c r="L12">
        <f>1</f>
        <v>1</v>
      </c>
      <c r="M12">
        <f t="shared" si="5"/>
        <v>9.1168000000000013</v>
      </c>
      <c r="N12">
        <f t="shared" si="6"/>
        <v>3.604365338911715E-2</v>
      </c>
      <c r="O12">
        <f t="shared" si="7"/>
        <v>1.8021826694558575E-2</v>
      </c>
      <c r="R12" s="1">
        <v>9.24525E-3</v>
      </c>
      <c r="S12">
        <f t="shared" si="8"/>
        <v>108.16365160487818</v>
      </c>
      <c r="T12" s="4">
        <f>(S12-G12)/S12</f>
        <v>-1.6977499999999979E-2</v>
      </c>
      <c r="U12" s="3">
        <v>9.0636000000000008E-6</v>
      </c>
      <c r="V12" s="4">
        <f>(U12-(M12/1000/1000))/U12</f>
        <v>-5.8696323756564457E-3</v>
      </c>
    </row>
    <row r="13" spans="1:22" x14ac:dyDescent="0.2">
      <c r="A13">
        <v>10.36</v>
      </c>
      <c r="B13">
        <v>15</v>
      </c>
      <c r="C13">
        <v>10</v>
      </c>
      <c r="D13">
        <f t="shared" si="3"/>
        <v>4.1440000000000001</v>
      </c>
      <c r="E13">
        <v>1</v>
      </c>
      <c r="F13" t="s">
        <v>9</v>
      </c>
      <c r="G13">
        <f>G14/2</f>
        <v>220</v>
      </c>
      <c r="H13">
        <f t="shared" si="2"/>
        <v>-0.3010299956639812</v>
      </c>
      <c r="I13">
        <f t="shared" si="4"/>
        <v>4.5454545454545452E-3</v>
      </c>
      <c r="J13">
        <v>10</v>
      </c>
      <c r="K13">
        <f>(2*D13)*(J13/1000)/I13</f>
        <v>18.233600000000003</v>
      </c>
      <c r="L13">
        <f>1</f>
        <v>1</v>
      </c>
      <c r="M13">
        <f t="shared" si="5"/>
        <v>18.233600000000003</v>
      </c>
      <c r="N13">
        <f t="shared" si="6"/>
        <v>1.8021826694558575E-2</v>
      </c>
      <c r="O13">
        <f t="shared" si="7"/>
        <v>1.8021826694558575E-2</v>
      </c>
      <c r="R13" s="1">
        <v>4.5992200000000002E-3</v>
      </c>
      <c r="S13">
        <f t="shared" si="8"/>
        <v>217.42817260318054</v>
      </c>
      <c r="T13" s="4">
        <f>(S13-G13)/S13</f>
        <v>-1.1828399999999987E-2</v>
      </c>
      <c r="U13" s="3">
        <v>1.8185999999999998E-5</v>
      </c>
      <c r="V13" s="4">
        <f>(U13-(M13/1000/1000))/U13</f>
        <v>-2.6173979984605044E-3</v>
      </c>
    </row>
    <row r="14" spans="1:22" x14ac:dyDescent="0.2">
      <c r="A14">
        <v>10.36</v>
      </c>
      <c r="B14">
        <v>15</v>
      </c>
      <c r="C14">
        <v>10</v>
      </c>
      <c r="D14">
        <f t="shared" si="3"/>
        <v>4.1440000000000001</v>
      </c>
      <c r="E14">
        <v>0</v>
      </c>
      <c r="F14" t="s">
        <v>10</v>
      </c>
      <c r="G14">
        <v>440</v>
      </c>
      <c r="H14">
        <f>LOG10(G14/G$14)</f>
        <v>0</v>
      </c>
      <c r="I14">
        <f t="shared" si="4"/>
        <v>2.2727272727272726E-3</v>
      </c>
      <c r="J14">
        <v>10</v>
      </c>
      <c r="K14">
        <f>(2*D14)*(J14/1000)/I14</f>
        <v>36.467200000000005</v>
      </c>
      <c r="L14">
        <f>1</f>
        <v>1</v>
      </c>
      <c r="M14">
        <f t="shared" si="5"/>
        <v>36.467200000000005</v>
      </c>
      <c r="N14">
        <f t="shared" si="6"/>
        <v>0</v>
      </c>
      <c r="P14">
        <f>12/M14*1000</f>
        <v>329.062829062829</v>
      </c>
      <c r="R14" s="1">
        <v>2.2935899999999999E-3</v>
      </c>
      <c r="S14">
        <f t="shared" si="8"/>
        <v>435.99771537197148</v>
      </c>
      <c r="T14" s="4">
        <f>(S14-G14)/S14</f>
        <v>-9.1795999999999319E-3</v>
      </c>
      <c r="U14" s="3">
        <v>3.6490099999999998E-5</v>
      </c>
      <c r="V14" s="4">
        <f>(U14-(M14/1000/1000))/U14</f>
        <v>6.2756747720603683E-4</v>
      </c>
    </row>
    <row r="15" spans="1:22" x14ac:dyDescent="0.2">
      <c r="A15">
        <v>10.36</v>
      </c>
      <c r="B15">
        <v>15</v>
      </c>
      <c r="C15">
        <v>10</v>
      </c>
      <c r="D15">
        <f t="shared" si="3"/>
        <v>4.1440000000000001</v>
      </c>
      <c r="E15">
        <v>-1</v>
      </c>
      <c r="F15" t="s">
        <v>11</v>
      </c>
      <c r="G15">
        <f>G14*2</f>
        <v>880</v>
      </c>
      <c r="H15">
        <f t="shared" ref="H15:H19" si="9">LOG10(G15/G$14)</f>
        <v>0.3010299956639812</v>
      </c>
      <c r="I15">
        <f t="shared" si="4"/>
        <v>1.1363636363636363E-3</v>
      </c>
      <c r="J15">
        <v>10</v>
      </c>
      <c r="K15">
        <f>(2*D15)*(J15/1000)/I15</f>
        <v>72.934400000000011</v>
      </c>
      <c r="L15">
        <f>1</f>
        <v>1</v>
      </c>
      <c r="M15">
        <f t="shared" si="5"/>
        <v>72.934400000000011</v>
      </c>
      <c r="N15">
        <f t="shared" si="6"/>
        <v>-1.8021826694558575E-2</v>
      </c>
      <c r="O15">
        <f t="shared" si="7"/>
        <v>1.8021826694558575E-2</v>
      </c>
      <c r="R15" s="1">
        <v>1.1472399999999999E-3</v>
      </c>
      <c r="S15">
        <f t="shared" si="8"/>
        <v>871.65719465848474</v>
      </c>
      <c r="T15" s="4">
        <f>(S15-G15)/S15</f>
        <v>-9.5711999999999655E-3</v>
      </c>
      <c r="U15" s="3">
        <v>7.3217000000000001E-5</v>
      </c>
      <c r="V15" s="4">
        <f>(U15-(M15/1000/1000))/U15</f>
        <v>3.8597593455071398E-3</v>
      </c>
    </row>
    <row r="16" spans="1:22" x14ac:dyDescent="0.2">
      <c r="A16">
        <v>10.36</v>
      </c>
      <c r="B16">
        <v>15</v>
      </c>
      <c r="C16">
        <v>10</v>
      </c>
      <c r="D16">
        <f t="shared" si="3"/>
        <v>4.1440000000000001</v>
      </c>
      <c r="E16">
        <v>-2</v>
      </c>
      <c r="F16" t="s">
        <v>12</v>
      </c>
      <c r="G16">
        <f t="shared" ref="G16:G18" si="10">G15*2</f>
        <v>1760</v>
      </c>
      <c r="H16">
        <f t="shared" si="9"/>
        <v>0.6020599913279624</v>
      </c>
      <c r="I16">
        <f t="shared" si="4"/>
        <v>5.6818181818181815E-4</v>
      </c>
      <c r="J16">
        <v>10</v>
      </c>
      <c r="K16">
        <f>(2*D16)*(J16/1000)/I16</f>
        <v>145.86880000000002</v>
      </c>
      <c r="L16">
        <f>1</f>
        <v>1</v>
      </c>
      <c r="M16">
        <f t="shared" si="5"/>
        <v>145.86880000000002</v>
      </c>
      <c r="N16">
        <f t="shared" si="6"/>
        <v>-3.604365338911715E-2</v>
      </c>
      <c r="O16">
        <f t="shared" si="7"/>
        <v>1.8021826694558575E-2</v>
      </c>
      <c r="R16" s="1">
        <v>5.7706200000000004E-4</v>
      </c>
      <c r="S16">
        <f t="shared" si="8"/>
        <v>1732.9160471491798</v>
      </c>
      <c r="T16" s="4">
        <f>(S16-G16)/S16</f>
        <v>-1.5629120000000003E-2</v>
      </c>
      <c r="U16" s="1">
        <v>1.46909E-4</v>
      </c>
      <c r="V16" s="4">
        <f>(U16-(M16/1000/1000))/U16</f>
        <v>7.0805736884737526E-3</v>
      </c>
    </row>
    <row r="17" spans="1:22" x14ac:dyDescent="0.2">
      <c r="A17">
        <v>10.36</v>
      </c>
      <c r="B17">
        <v>15</v>
      </c>
      <c r="C17">
        <v>10</v>
      </c>
      <c r="D17">
        <f t="shared" si="3"/>
        <v>4.1440000000000001</v>
      </c>
      <c r="E17">
        <v>-3</v>
      </c>
      <c r="F17" t="s">
        <v>13</v>
      </c>
      <c r="G17">
        <f t="shared" si="10"/>
        <v>3520</v>
      </c>
      <c r="H17">
        <f t="shared" si="9"/>
        <v>0.90308998699194354</v>
      </c>
      <c r="I17">
        <f t="shared" si="4"/>
        <v>2.8409090909090908E-4</v>
      </c>
      <c r="J17">
        <v>10</v>
      </c>
      <c r="K17">
        <f>(2*D17)*(J17/1000)/I17</f>
        <v>291.73760000000004</v>
      </c>
      <c r="L17">
        <f>1</f>
        <v>1</v>
      </c>
      <c r="M17">
        <f t="shared" si="5"/>
        <v>291.73760000000004</v>
      </c>
      <c r="N17">
        <f t="shared" si="6"/>
        <v>-5.4065480083675725E-2</v>
      </c>
      <c r="O17">
        <f t="shared" si="7"/>
        <v>1.8021826694558575E-2</v>
      </c>
      <c r="R17" s="1">
        <v>2.9286999999999998E-4</v>
      </c>
      <c r="S17">
        <f t="shared" si="8"/>
        <v>3414.4842421552225</v>
      </c>
      <c r="T17" s="4">
        <f>(S17-G17)/S17</f>
        <v>-3.0902399999999972E-2</v>
      </c>
      <c r="U17" s="1">
        <v>2.94772E-4</v>
      </c>
      <c r="V17" s="4">
        <f>(U17-(M17/1000/1000))/U17</f>
        <v>1.029405778025045E-2</v>
      </c>
    </row>
    <row r="18" spans="1:22" x14ac:dyDescent="0.2">
      <c r="A18">
        <v>10.36</v>
      </c>
      <c r="B18">
        <v>15</v>
      </c>
      <c r="C18">
        <v>10</v>
      </c>
      <c r="D18">
        <f t="shared" si="3"/>
        <v>4.1440000000000001</v>
      </c>
      <c r="E18">
        <v>-4</v>
      </c>
      <c r="F18" t="s">
        <v>14</v>
      </c>
      <c r="G18">
        <f t="shared" si="10"/>
        <v>7040</v>
      </c>
      <c r="H18">
        <f t="shared" si="9"/>
        <v>1.2041199826559248</v>
      </c>
      <c r="I18">
        <f t="shared" si="4"/>
        <v>1.4204545454545454E-4</v>
      </c>
      <c r="J18">
        <v>10</v>
      </c>
      <c r="K18">
        <f>(2*D18)*(J18/1000)/I18</f>
        <v>583.47520000000009</v>
      </c>
      <c r="L18">
        <f>1</f>
        <v>1</v>
      </c>
      <c r="M18">
        <f t="shared" si="5"/>
        <v>583.47520000000009</v>
      </c>
      <c r="N18">
        <f t="shared" si="6"/>
        <v>-7.20873067782343E-2</v>
      </c>
      <c r="O18">
        <f t="shared" si="7"/>
        <v>1.8021826694558575E-2</v>
      </c>
      <c r="R18" s="1">
        <v>1.5093600000000001E-4</v>
      </c>
      <c r="S18">
        <f t="shared" si="8"/>
        <v>6625.3246409074045</v>
      </c>
      <c r="T18" s="4">
        <f>(S18-G18)/S18</f>
        <v>-6.2589439999999996E-2</v>
      </c>
      <c r="U18" s="1">
        <v>5.9145699999999999E-4</v>
      </c>
      <c r="V18" s="4">
        <f>(U18-(M18/1000/1000))/U18</f>
        <v>1.3495148421609603E-2</v>
      </c>
    </row>
    <row r="19" spans="1:22" x14ac:dyDescent="0.2">
      <c r="A19">
        <v>10.36</v>
      </c>
      <c r="B19">
        <v>15</v>
      </c>
      <c r="C19">
        <v>10</v>
      </c>
      <c r="D19">
        <f t="shared" si="3"/>
        <v>4.1440000000000001</v>
      </c>
      <c r="E19">
        <v>-5</v>
      </c>
      <c r="F19" t="s">
        <v>15</v>
      </c>
      <c r="G19">
        <f>G18*2</f>
        <v>14080</v>
      </c>
      <c r="H19">
        <f t="shared" si="9"/>
        <v>1.505149978319906</v>
      </c>
      <c r="I19">
        <f t="shared" si="4"/>
        <v>7.1022727272727269E-5</v>
      </c>
      <c r="J19">
        <v>10</v>
      </c>
      <c r="K19">
        <f>(2*D19)*(J19/1000)/I19</f>
        <v>1166.9504000000002</v>
      </c>
      <c r="L19">
        <f>1</f>
        <v>1</v>
      </c>
      <c r="M19">
        <f t="shared" si="5"/>
        <v>1166.9504000000002</v>
      </c>
      <c r="N19">
        <f t="shared" si="6"/>
        <v>-9.0109133472792882E-2</v>
      </c>
      <c r="O19">
        <f t="shared" si="7"/>
        <v>1.8021826694558575E-2</v>
      </c>
      <c r="Q19">
        <f>(A19-0.6)/2</f>
        <v>4.88</v>
      </c>
      <c r="R19" s="3">
        <v>7.9742500000000004E-5</v>
      </c>
      <c r="S19">
        <f t="shared" si="8"/>
        <v>12540.364297582844</v>
      </c>
      <c r="T19" s="4">
        <f>(S19-G19)/S19</f>
        <v>-0.12277440000000005</v>
      </c>
      <c r="U19" s="1">
        <v>1.1867500000000001E-3</v>
      </c>
      <c r="V19" s="4">
        <f>(U19-(M19/1000/1000))/U19</f>
        <v>1.6683884558668649E-2</v>
      </c>
    </row>
    <row r="20" spans="1:22" x14ac:dyDescent="0.2">
      <c r="A2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2020-05-31T17:40:31Z</dcterms:created>
  <dcterms:modified xsi:type="dcterms:W3CDTF">2020-06-16T00:39:37Z</dcterms:modified>
</cp:coreProperties>
</file>