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<sst xmlns="http://schemas.openxmlformats.org/spreadsheetml/2006/main" count="62" uniqueCount="55">
  <si>
    <t xml:space="preserve">APV Method</t>
  </si>
  <si>
    <t xml:space="preserve">Amounts in $m</t>
  </si>
  <si>
    <t xml:space="preserve">actual</t>
  </si>
  <si>
    <t xml:space="preserve">forecast</t>
  </si>
  <si>
    <t xml:space="preserve">Operating assets</t>
  </si>
  <si>
    <t xml:space="preserve">Tangible fixed assets</t>
  </si>
  <si>
    <t xml:space="preserve">Inventories</t>
  </si>
  <si>
    <t xml:space="preserve">Accounts receivable</t>
  </si>
  <si>
    <t xml:space="preserve">Other short term assets</t>
  </si>
  <si>
    <t xml:space="preserve">- Accounts payable </t>
  </si>
  <si>
    <t xml:space="preserve">- Other short term liabilities</t>
  </si>
  <si>
    <t xml:space="preserve">Operating profitability</t>
  </si>
  <si>
    <t xml:space="preserve">Revenues</t>
  </si>
  <si>
    <t xml:space="preserve">- Cost of goods sold</t>
  </si>
  <si>
    <t xml:space="preserve">Gross margin</t>
  </si>
  <si>
    <t xml:space="preserve">- Personnel cost</t>
  </si>
  <si>
    <t xml:space="preserve">- Other operating cost</t>
  </si>
  <si>
    <t xml:space="preserve">EBITDA</t>
  </si>
  <si>
    <t xml:space="preserve">- Depreciation</t>
  </si>
  <si>
    <t xml:space="preserve">EBIT</t>
  </si>
  <si>
    <t xml:space="preserve">Other items</t>
  </si>
  <si>
    <t xml:space="preserve">Tax rate</t>
  </si>
  <si>
    <t xml:space="preserve">Risk free rate</t>
  </si>
  <si>
    <t xml:space="preserve">Unlevered cost of capital</t>
  </si>
  <si>
    <t xml:space="preserve">Credit spread debt</t>
  </si>
  <si>
    <t xml:space="preserve">Target debt/ebitda multiple</t>
  </si>
  <si>
    <t xml:space="preserve">Long-term growth rate</t>
  </si>
  <si>
    <t xml:space="preserve">Bond rating</t>
  </si>
  <si>
    <t xml:space="preserve">BBB</t>
  </si>
  <si>
    <t xml:space="preserve">Long-term ROCB</t>
  </si>
  <si>
    <t xml:space="preserve">Free Cash Flow</t>
  </si>
  <si>
    <t xml:space="preserve">TV</t>
  </si>
  <si>
    <t xml:space="preserve">NWC</t>
  </si>
  <si>
    <t xml:space="preserve">Capex</t>
  </si>
  <si>
    <t xml:space="preserve">- Operaing Tax</t>
  </si>
  <si>
    <t xml:space="preserve">NOPAT</t>
  </si>
  <si>
    <t xml:space="preserve">- Change NWC</t>
  </si>
  <si>
    <t xml:space="preserve">+ Change in operating provisions</t>
  </si>
  <si>
    <t xml:space="preserve">+ Depreciation</t>
  </si>
  <si>
    <t xml:space="preserve">- Capex TFA</t>
  </si>
  <si>
    <t xml:space="preserve">FCF</t>
  </si>
  <si>
    <t xml:space="preserve">Discount Rate</t>
  </si>
  <si>
    <t xml:space="preserve">PV FCF</t>
  </si>
  <si>
    <t xml:space="preserve">Unlevered Firm Value</t>
  </si>
  <si>
    <t xml:space="preserve">Debt multiple</t>
  </si>
  <si>
    <t xml:space="preserve">Debt level</t>
  </si>
  <si>
    <t xml:space="preserve">Interest</t>
  </si>
  <si>
    <t xml:space="preserve">Tax shield</t>
  </si>
  <si>
    <t xml:space="preserve">Discount rate</t>
  </si>
  <si>
    <t xml:space="preserve">PV tax shields</t>
  </si>
  <si>
    <t xml:space="preserve">Value during PP</t>
  </si>
  <si>
    <t xml:space="preserve">Terminal tax shield value</t>
  </si>
  <si>
    <t xml:space="preserve">Present value terminal tax shield value</t>
  </si>
  <si>
    <t xml:space="preserve">Value of financing side effects</t>
  </si>
  <si>
    <t xml:space="preserve">Enterprise value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</si>
</sst>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_-* #,##0.00\-;_-* \-??_-;_-@_-"/>
    <numFmt numFmtId="166" formatCode="_-&quot;€ &quot;* #,##0.00_-;_-&quot;€ &quot;* #,##0.00\-;_-&quot;€ &quot;* \-??_-;_-@_-"/>
    <numFmt numFmtId="167" formatCode="0%"/>
    <numFmt numFmtId="168" formatCode="MM/YY"/>
    <numFmt numFmtId="169" formatCode="_ &quot;€ &quot;* #,##0.00_ ;_ &quot;€ &quot;* \-#,##0.00_ ;_ &quot;€ &quot;* \-??_ ;_ @_ "/>
    <numFmt numFmtId="170" formatCode="_-&quot;€ &quot;* #,##0_-;_-&quot;€ &quot;* #,##0\-;_-&quot;€ &quot;* \-??_-;_-@_-"/>
    <numFmt numFmtId="171" formatCode="0.0%"/>
    <numFmt numFmtId="172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aramond"/>
      <family val="0"/>
      <charset val="1"/>
    </font>
    <font>
      <sz val="10"/>
      <name val="Garamond"/>
      <family val="1"/>
      <charset val="1"/>
    </font>
    <font>
      <b val="true"/>
      <sz val="22"/>
      <color rgb="FFFFFFFF"/>
      <name val="Arial"/>
      <family val="2"/>
      <charset val="1"/>
    </font>
    <font>
      <sz val="10"/>
      <color rgb="FFFFFFFF"/>
      <name val="Garamond"/>
      <family val="1"/>
      <charset val="1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u val="singl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Garamond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F4E79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0" builtinId="53" customBuiltin="true"/>
    <cellStyle name="Comma 3" xfId="21" builtinId="53" customBuiltin="true"/>
    <cellStyle name="Currency 2" xfId="22" builtinId="53" customBuiltin="true"/>
    <cellStyle name="Currency 3" xfId="23" builtinId="53" customBuiltin="true"/>
    <cellStyle name="Euro" xfId="24" builtinId="53" customBuiltin="true"/>
    <cellStyle name="Euro 2" xfId="25" builtinId="53" customBuiltin="true"/>
    <cellStyle name="Normal 2" xfId="26" builtinId="53" customBuiltin="true"/>
    <cellStyle name="Normal 3" xfId="27" builtinId="53" customBuiltin="true"/>
    <cellStyle name="Percent 2" xfId="28" builtinId="53" customBuiltin="true"/>
    <cellStyle name="Percent 3" xfId="29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0"/>
  <sheetViews>
    <sheetView showFormulas="false" showGridLines="true" showRowColHeaders="true" showZeros="true" rightToLeft="false" tabSelected="true" showOutlineSymbols="true" defaultGridColor="true" view="normal" topLeftCell="A29" colorId="64" zoomScale="85" zoomScaleNormal="85" zoomScalePageLayoutView="100" workbookViewId="0">
      <selection pane="topLeft" activeCell="F70" activeCellId="0" sqref="F70"/>
    </sheetView>
  </sheetViews>
  <sheetFormatPr defaultRowHeight="14.4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2" width="8.55"/>
    <col collapsed="false" customWidth="true" hidden="false" outlineLevel="0" max="3" min="3" style="2" width="6.88"/>
    <col collapsed="false" customWidth="true" hidden="false" outlineLevel="0" max="4" min="4" style="2" width="13.44"/>
    <col collapsed="false" customWidth="true" hidden="false" outlineLevel="0" max="5" min="5" style="2" width="9.55"/>
    <col collapsed="false" customWidth="true" hidden="false" outlineLevel="0" max="6" min="6" style="2" width="12.11"/>
    <col collapsed="false" customWidth="true" hidden="false" outlineLevel="0" max="7" min="7" style="2" width="10.88"/>
    <col collapsed="false" customWidth="true" hidden="false" outlineLevel="0" max="8" min="8" style="2" width="9.55"/>
    <col collapsed="false" customWidth="true" hidden="false" outlineLevel="0" max="11" min="9" style="2" width="10.44"/>
    <col collapsed="false" customWidth="true" hidden="false" outlineLevel="0" max="12" min="12" style="2" width="11.33"/>
    <col collapsed="false" customWidth="true" hidden="false" outlineLevel="0" max="13" min="13" style="2" width="2.44"/>
    <col collapsed="false" customWidth="true" hidden="false" outlineLevel="0" max="1025" min="14" style="2" width="8.88"/>
  </cols>
  <sheetData>
    <row r="1" customFormat="false" ht="5.2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28.2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</row>
    <row r="3" customFormat="false" ht="14.4" hidden="false" customHeight="false" outlineLevel="0" collapsed="false">
      <c r="A3" s="5" t="s">
        <v>1</v>
      </c>
      <c r="B3" s="5"/>
      <c r="C3" s="5"/>
      <c r="D3" s="5"/>
      <c r="E3" s="6" t="n">
        <v>43070</v>
      </c>
      <c r="F3" s="6" t="n">
        <v>43435</v>
      </c>
      <c r="G3" s="6" t="n">
        <v>43800</v>
      </c>
      <c r="H3" s="6" t="n">
        <v>44166</v>
      </c>
      <c r="I3" s="6" t="n">
        <v>44531</v>
      </c>
      <c r="J3" s="6" t="n">
        <v>44896</v>
      </c>
      <c r="K3" s="6" t="n">
        <v>45261</v>
      </c>
      <c r="L3" s="6"/>
      <c r="M3" s="6"/>
    </row>
    <row r="4" customFormat="false" ht="14.4" hidden="false" customHeight="false" outlineLevel="0" collapsed="false">
      <c r="A4" s="7"/>
      <c r="B4" s="7"/>
      <c r="C4" s="7"/>
      <c r="D4" s="7"/>
      <c r="E4" s="8" t="s">
        <v>2</v>
      </c>
      <c r="F4" s="8" t="s">
        <v>3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3</v>
      </c>
    </row>
    <row r="5" customFormat="false" ht="14.4" hidden="false" customHeight="false" outlineLevel="0" collapsed="false">
      <c r="A5" s="9" t="s">
        <v>4</v>
      </c>
      <c r="B5" s="10"/>
      <c r="C5" s="10"/>
      <c r="D5" s="10"/>
      <c r="E5" s="11"/>
      <c r="F5" s="11"/>
      <c r="G5" s="11"/>
      <c r="H5" s="11"/>
      <c r="I5" s="11"/>
      <c r="J5" s="11"/>
      <c r="K5" s="11"/>
    </row>
    <row r="6" customFormat="false" ht="14.4" hidden="false" customHeight="false" outlineLevel="0" collapsed="false">
      <c r="A6" s="10"/>
      <c r="B6" s="10" t="s">
        <v>5</v>
      </c>
      <c r="C6" s="10"/>
      <c r="D6" s="10"/>
      <c r="E6" s="12" t="n">
        <v>120</v>
      </c>
      <c r="F6" s="12" t="n">
        <v>121</v>
      </c>
      <c r="G6" s="12" t="n">
        <v>122</v>
      </c>
      <c r="H6" s="12" t="n">
        <v>123</v>
      </c>
      <c r="I6" s="12" t="n">
        <v>125</v>
      </c>
      <c r="J6" s="12" t="n">
        <v>126</v>
      </c>
      <c r="K6" s="12" t="n">
        <v>127</v>
      </c>
    </row>
    <row r="7" customFormat="false" ht="14.4" hidden="false" customHeight="false" outlineLevel="0" collapsed="false">
      <c r="A7" s="10"/>
      <c r="B7" s="10" t="s">
        <v>6</v>
      </c>
      <c r="C7" s="10"/>
      <c r="D7" s="10"/>
      <c r="E7" s="13" t="n">
        <v>90</v>
      </c>
      <c r="F7" s="13" t="n">
        <v>96</v>
      </c>
      <c r="G7" s="13" t="n">
        <v>103</v>
      </c>
      <c r="H7" s="13" t="n">
        <v>110</v>
      </c>
      <c r="I7" s="13" t="n">
        <v>118</v>
      </c>
      <c r="J7" s="13" t="n">
        <v>126</v>
      </c>
      <c r="K7" s="13" t="n">
        <v>135</v>
      </c>
    </row>
    <row r="8" customFormat="false" ht="14.4" hidden="false" customHeight="false" outlineLevel="0" collapsed="false">
      <c r="A8" s="10"/>
      <c r="B8" s="10" t="s">
        <v>7</v>
      </c>
      <c r="C8" s="10"/>
      <c r="D8" s="10"/>
      <c r="E8" s="13" t="n">
        <v>180</v>
      </c>
      <c r="F8" s="13" t="n">
        <v>193</v>
      </c>
      <c r="G8" s="13" t="n">
        <v>206</v>
      </c>
      <c r="H8" s="13" t="n">
        <v>221</v>
      </c>
      <c r="I8" s="13" t="n">
        <v>236</v>
      </c>
      <c r="J8" s="13" t="n">
        <v>252</v>
      </c>
      <c r="K8" s="13" t="n">
        <v>270</v>
      </c>
    </row>
    <row r="9" customFormat="false" ht="14.4" hidden="false" customHeight="false" outlineLevel="0" collapsed="false">
      <c r="A9" s="10"/>
      <c r="B9" s="10" t="s">
        <v>8</v>
      </c>
      <c r="C9" s="10"/>
      <c r="D9" s="10"/>
      <c r="E9" s="12" t="n">
        <v>12</v>
      </c>
      <c r="F9" s="12" t="n">
        <v>13</v>
      </c>
      <c r="G9" s="12" t="n">
        <v>14</v>
      </c>
      <c r="H9" s="12" t="n">
        <v>15</v>
      </c>
      <c r="I9" s="12" t="n">
        <v>16</v>
      </c>
      <c r="J9" s="12" t="n">
        <v>17</v>
      </c>
      <c r="K9" s="12" t="n">
        <v>18</v>
      </c>
    </row>
    <row r="10" customFormat="false" ht="14.4" hidden="false" customHeight="false" outlineLevel="0" collapsed="false">
      <c r="A10" s="10"/>
      <c r="B10" s="10" t="s">
        <v>9</v>
      </c>
      <c r="C10" s="10"/>
      <c r="D10" s="10"/>
      <c r="E10" s="12" t="n">
        <v>135</v>
      </c>
      <c r="F10" s="12" t="n">
        <v>144</v>
      </c>
      <c r="G10" s="12" t="n">
        <v>155</v>
      </c>
      <c r="H10" s="12" t="n">
        <v>165</v>
      </c>
      <c r="I10" s="12" t="n">
        <v>177</v>
      </c>
      <c r="J10" s="12" t="n">
        <v>189</v>
      </c>
      <c r="K10" s="12" t="n">
        <v>203</v>
      </c>
    </row>
    <row r="11" customFormat="false" ht="14.4" hidden="false" customHeight="false" outlineLevel="0" collapsed="false">
      <c r="A11" s="10"/>
      <c r="B11" s="10" t="s">
        <v>10</v>
      </c>
      <c r="C11" s="10"/>
      <c r="D11" s="10"/>
      <c r="E11" s="13" t="n">
        <v>13</v>
      </c>
      <c r="F11" s="13" t="n">
        <v>14</v>
      </c>
      <c r="G11" s="13" t="n">
        <v>15</v>
      </c>
      <c r="H11" s="13" t="n">
        <v>16</v>
      </c>
      <c r="I11" s="13" t="n">
        <v>17</v>
      </c>
      <c r="J11" s="13" t="n">
        <v>19</v>
      </c>
      <c r="K11" s="13" t="n">
        <v>20</v>
      </c>
    </row>
    <row r="12" customFormat="false" ht="14.4" hidden="false" customHeight="false" outlineLevel="0" collapsed="false">
      <c r="A12" s="10"/>
      <c r="B12" s="14" t="s">
        <v>4</v>
      </c>
      <c r="C12" s="10"/>
      <c r="D12" s="10"/>
      <c r="E12" s="15" t="n">
        <f aca="false">SUM(E6:E9)-SUM(E10:E11)</f>
        <v>254</v>
      </c>
      <c r="F12" s="15" t="n">
        <f aca="false">SUM(F6:F9)-SUM(F10:F11)</f>
        <v>265</v>
      </c>
      <c r="G12" s="15" t="n">
        <f aca="false">SUM(G6:G9)-SUM(G10:G11)</f>
        <v>275</v>
      </c>
      <c r="H12" s="15" t="n">
        <f aca="false">SUM(H6:H9)-SUM(H10:H11)</f>
        <v>288</v>
      </c>
      <c r="I12" s="15" t="n">
        <f aca="false">SUM(I6:I9)-SUM(I10:I11)</f>
        <v>301</v>
      </c>
      <c r="J12" s="15" t="n">
        <f aca="false">SUM(J6:J9)-SUM(J10:J11)</f>
        <v>313</v>
      </c>
      <c r="K12" s="15" t="n">
        <f aca="false">SUM(K6:K9)-SUM(K10:K11)</f>
        <v>327</v>
      </c>
    </row>
    <row r="13" customFormat="false" ht="14.4" hidden="false" customHeight="false" outlineLevel="0" collapsed="false">
      <c r="A13" s="10"/>
      <c r="B13" s="10"/>
      <c r="C13" s="10"/>
      <c r="D13" s="10"/>
      <c r="E13" s="13"/>
      <c r="F13" s="13"/>
      <c r="G13" s="13"/>
      <c r="H13" s="13"/>
      <c r="I13" s="13"/>
      <c r="J13" s="13"/>
      <c r="K13" s="13"/>
    </row>
    <row r="14" customFormat="false" ht="14.4" hidden="false" customHeight="false" outlineLevel="0" collapsed="false">
      <c r="A14" s="9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customFormat="false" ht="14.4" hidden="false" customHeight="false" outlineLevel="0" collapsed="false">
      <c r="A15" s="10"/>
      <c r="B15" s="10" t="s">
        <v>12</v>
      </c>
      <c r="C15" s="10"/>
      <c r="D15" s="10"/>
      <c r="E15" s="13" t="n">
        <v>1200</v>
      </c>
      <c r="F15" s="13" t="n">
        <v>1284</v>
      </c>
      <c r="G15" s="13" t="n">
        <v>1374</v>
      </c>
      <c r="H15" s="13" t="n">
        <v>1470</v>
      </c>
      <c r="I15" s="13" t="n">
        <v>1573</v>
      </c>
      <c r="J15" s="13" t="n">
        <v>1683</v>
      </c>
      <c r="K15" s="13" t="n">
        <v>1801</v>
      </c>
    </row>
    <row r="16" customFormat="false" ht="14.4" hidden="false" customHeight="false" outlineLevel="0" collapsed="false">
      <c r="A16" s="10"/>
      <c r="B16" s="10" t="s">
        <v>13</v>
      </c>
      <c r="C16" s="10"/>
      <c r="D16" s="10"/>
      <c r="E16" s="13" t="n">
        <v>900</v>
      </c>
      <c r="F16" s="13" t="n">
        <v>963</v>
      </c>
      <c r="G16" s="13" t="n">
        <v>1031</v>
      </c>
      <c r="H16" s="13" t="n">
        <v>1103</v>
      </c>
      <c r="I16" s="13" t="n">
        <v>1180</v>
      </c>
      <c r="J16" s="13" t="n">
        <v>1262</v>
      </c>
      <c r="K16" s="13" t="n">
        <v>1351</v>
      </c>
    </row>
    <row r="17" customFormat="false" ht="14.4" hidden="false" customHeight="false" outlineLevel="0" collapsed="false">
      <c r="A17" s="10"/>
      <c r="B17" s="14" t="s">
        <v>14</v>
      </c>
      <c r="C17" s="10"/>
      <c r="D17" s="10"/>
      <c r="E17" s="16" t="n">
        <f aca="false">E15-E16</f>
        <v>300</v>
      </c>
      <c r="F17" s="16" t="n">
        <f aca="false">F15-F16</f>
        <v>321</v>
      </c>
      <c r="G17" s="16" t="n">
        <f aca="false">G15-G16</f>
        <v>343</v>
      </c>
      <c r="H17" s="16" t="n">
        <f aca="false">H15-H16</f>
        <v>367</v>
      </c>
      <c r="I17" s="16" t="n">
        <f aca="false">I15-I16</f>
        <v>393</v>
      </c>
      <c r="J17" s="16" t="n">
        <f aca="false">J15-J16</f>
        <v>421</v>
      </c>
      <c r="K17" s="16" t="n">
        <f aca="false">K15-K16</f>
        <v>450</v>
      </c>
    </row>
    <row r="18" customFormat="false" ht="14.4" hidden="false" customHeight="false" outlineLevel="0" collapsed="false">
      <c r="A18" s="10"/>
      <c r="B18" s="10"/>
      <c r="C18" s="10"/>
      <c r="D18" s="10"/>
      <c r="E18" s="13"/>
      <c r="F18" s="13"/>
      <c r="G18" s="13"/>
      <c r="H18" s="13"/>
      <c r="I18" s="13"/>
      <c r="J18" s="13"/>
      <c r="K18" s="13"/>
    </row>
    <row r="19" customFormat="false" ht="14.4" hidden="false" customHeight="false" outlineLevel="0" collapsed="false">
      <c r="A19" s="10"/>
      <c r="B19" s="10" t="s">
        <v>15</v>
      </c>
      <c r="C19" s="10"/>
      <c r="D19" s="10"/>
      <c r="E19" s="13" t="n">
        <v>132</v>
      </c>
      <c r="F19" s="13" t="n">
        <v>141</v>
      </c>
      <c r="G19" s="13" t="n">
        <v>151</v>
      </c>
      <c r="H19" s="13" t="n">
        <v>162</v>
      </c>
      <c r="I19" s="13" t="n">
        <v>173</v>
      </c>
      <c r="J19" s="13" t="n">
        <v>185</v>
      </c>
      <c r="K19" s="13" t="n">
        <v>198</v>
      </c>
    </row>
    <row r="20" customFormat="false" ht="14.4" hidden="false" customHeight="false" outlineLevel="0" collapsed="false">
      <c r="A20" s="10"/>
      <c r="B20" s="10" t="s">
        <v>16</v>
      </c>
      <c r="C20" s="10"/>
      <c r="D20" s="10"/>
      <c r="E20" s="13" t="n">
        <v>48</v>
      </c>
      <c r="F20" s="13" t="n">
        <v>51</v>
      </c>
      <c r="G20" s="13" t="n">
        <v>55</v>
      </c>
      <c r="H20" s="13" t="n">
        <v>59</v>
      </c>
      <c r="I20" s="13" t="n">
        <v>63</v>
      </c>
      <c r="J20" s="13" t="n">
        <v>67</v>
      </c>
      <c r="K20" s="13" t="n">
        <v>72</v>
      </c>
    </row>
    <row r="21" customFormat="false" ht="14.4" hidden="false" customHeight="false" outlineLevel="0" collapsed="false">
      <c r="A21" s="10"/>
      <c r="B21" s="14" t="s">
        <v>17</v>
      </c>
      <c r="C21" s="10"/>
      <c r="D21" s="10"/>
      <c r="E21" s="16" t="n">
        <f aca="false">E17-E19-E20</f>
        <v>120</v>
      </c>
      <c r="F21" s="16" t="n">
        <f aca="false">F17-F19-F20</f>
        <v>129</v>
      </c>
      <c r="G21" s="16" t="n">
        <f aca="false">G17-G19-G20</f>
        <v>137</v>
      </c>
      <c r="H21" s="16" t="n">
        <f aca="false">H17-H19-H20</f>
        <v>146</v>
      </c>
      <c r="I21" s="16" t="n">
        <f aca="false">I17-I19-I20</f>
        <v>157</v>
      </c>
      <c r="J21" s="16" t="n">
        <f aca="false">J17-J19-J20</f>
        <v>169</v>
      </c>
      <c r="K21" s="16" t="n">
        <f aca="false">K17-K19-K20</f>
        <v>180</v>
      </c>
    </row>
    <row r="22" customFormat="false" ht="14.4" hidden="false" customHeight="false" outlineLevel="0" collapsed="false">
      <c r="A22" s="10"/>
      <c r="B22" s="10" t="s">
        <v>18</v>
      </c>
      <c r="C22" s="10"/>
      <c r="D22" s="10"/>
      <c r="E22" s="13" t="n">
        <v>50</v>
      </c>
      <c r="F22" s="13" t="n">
        <v>52</v>
      </c>
      <c r="G22" s="13" t="n">
        <v>54</v>
      </c>
      <c r="H22" s="13" t="n">
        <v>56</v>
      </c>
      <c r="I22" s="13" t="n">
        <v>59</v>
      </c>
      <c r="J22" s="13" t="n">
        <v>62</v>
      </c>
      <c r="K22" s="13" t="n">
        <v>65</v>
      </c>
    </row>
    <row r="23" customFormat="false" ht="14.4" hidden="false" customHeight="false" outlineLevel="0" collapsed="false">
      <c r="A23" s="10"/>
      <c r="B23" s="14" t="s">
        <v>19</v>
      </c>
      <c r="C23" s="10"/>
      <c r="D23" s="10"/>
      <c r="E23" s="16" t="n">
        <f aca="false">E21-E22</f>
        <v>70</v>
      </c>
      <c r="F23" s="16" t="n">
        <f aca="false">F21-F22</f>
        <v>77</v>
      </c>
      <c r="G23" s="16" t="n">
        <f aca="false">G21-G22</f>
        <v>83</v>
      </c>
      <c r="H23" s="16" t="n">
        <f aca="false">H21-H22</f>
        <v>90</v>
      </c>
      <c r="I23" s="16" t="n">
        <f aca="false">I21-I22</f>
        <v>98</v>
      </c>
      <c r="J23" s="16" t="n">
        <f aca="false">J21-J22</f>
        <v>107</v>
      </c>
      <c r="K23" s="16" t="n">
        <f aca="false">K21-K22</f>
        <v>115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customFormat="false" ht="14.4" hidden="false" customHeight="false" outlineLevel="0" collapsed="false">
      <c r="A25" s="9" t="s">
        <v>20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customFormat="false" ht="14.4" hidden="false" customHeight="false" outlineLevel="0" collapsed="false">
      <c r="A26" s="17"/>
      <c r="B26" s="10" t="s">
        <v>21</v>
      </c>
      <c r="C26" s="10"/>
      <c r="D26" s="10"/>
      <c r="E26" s="18" t="n">
        <v>0.25</v>
      </c>
      <c r="F26" s="10"/>
      <c r="G26" s="10" t="s">
        <v>22</v>
      </c>
      <c r="H26" s="10"/>
      <c r="I26" s="10"/>
      <c r="J26" s="18" t="n">
        <v>0.03</v>
      </c>
      <c r="K26" s="10"/>
      <c r="L26" s="19"/>
      <c r="M26" s="19"/>
    </row>
    <row r="27" customFormat="false" ht="14.4" hidden="false" customHeight="false" outlineLevel="0" collapsed="false">
      <c r="A27" s="17"/>
      <c r="B27" s="10" t="s">
        <v>23</v>
      </c>
      <c r="C27" s="10"/>
      <c r="D27" s="10"/>
      <c r="E27" s="18" t="n">
        <v>0.1</v>
      </c>
      <c r="F27" s="10"/>
      <c r="G27" s="10" t="s">
        <v>24</v>
      </c>
      <c r="H27" s="10"/>
      <c r="I27" s="10"/>
      <c r="J27" s="20" t="n">
        <v>0.015</v>
      </c>
      <c r="K27" s="10"/>
    </row>
    <row r="28" customFormat="false" ht="14.4" hidden="false" customHeight="false" outlineLevel="0" collapsed="false">
      <c r="A28" s="10"/>
      <c r="B28" s="10" t="s">
        <v>25</v>
      </c>
      <c r="C28" s="10"/>
      <c r="D28" s="10"/>
      <c r="E28" s="10" t="n">
        <v>4</v>
      </c>
      <c r="F28" s="10"/>
      <c r="G28" s="10" t="s">
        <v>26</v>
      </c>
      <c r="H28" s="10"/>
      <c r="I28" s="10"/>
      <c r="J28" s="18" t="n">
        <v>0.03</v>
      </c>
      <c r="K28" s="10"/>
    </row>
    <row r="29" customFormat="false" ht="14.4" hidden="false" customHeight="false" outlineLevel="0" collapsed="false">
      <c r="A29" s="10"/>
      <c r="B29" s="10" t="s">
        <v>27</v>
      </c>
      <c r="C29" s="10"/>
      <c r="D29" s="10"/>
      <c r="E29" s="11" t="s">
        <v>28</v>
      </c>
      <c r="F29" s="10"/>
      <c r="G29" s="10" t="s">
        <v>29</v>
      </c>
      <c r="H29" s="10"/>
      <c r="I29" s="10"/>
      <c r="J29" s="18" t="n">
        <v>0.15</v>
      </c>
      <c r="K29" s="10"/>
    </row>
    <row r="30" s="2" customFormat="true" ht="14.4" hidden="false" customHeight="false" outlineLevel="0" collapsed="false">
      <c r="J30" s="21"/>
    </row>
    <row r="31" s="2" customFormat="true" ht="14.4" hidden="false" customHeight="false" outlineLevel="0" collapsed="false">
      <c r="J31" s="21"/>
    </row>
    <row r="32" s="2" customFormat="true" ht="13.8" hidden="false" customHeight="false" outlineLevel="0" collapsed="false"/>
    <row r="33" customFormat="false" ht="13.8" hidden="false" customHeight="false" outlineLevel="0" collapsed="false">
      <c r="A33" s="22" t="s">
        <v>30</v>
      </c>
      <c r="E33" s="6" t="n">
        <v>43070</v>
      </c>
      <c r="F33" s="6" t="n">
        <v>43435</v>
      </c>
      <c r="G33" s="6" t="n">
        <v>43800</v>
      </c>
      <c r="H33" s="6" t="n">
        <v>44166</v>
      </c>
      <c r="I33" s="6" t="n">
        <v>44531</v>
      </c>
      <c r="J33" s="6" t="n">
        <v>44896</v>
      </c>
      <c r="K33" s="6" t="n">
        <v>45261</v>
      </c>
      <c r="L33" s="2" t="s">
        <v>31</v>
      </c>
    </row>
    <row r="34" s="2" customFormat="true" ht="13.8" hidden="false" customHeight="false" outlineLevel="0" collapsed="false">
      <c r="B34" s="2" t="s">
        <v>32</v>
      </c>
      <c r="E34" s="2" t="n">
        <f aca="false">SUM(E7:E9) - SUM(E10:E11)</f>
        <v>134</v>
      </c>
      <c r="F34" s="2" t="n">
        <f aca="false">SUM(F7:F9) - SUM(F10:F11)</f>
        <v>144</v>
      </c>
      <c r="G34" s="2" t="n">
        <f aca="false">SUM(G7:G9) - SUM(G10:G11)</f>
        <v>153</v>
      </c>
      <c r="H34" s="2" t="n">
        <f aca="false">SUM(H7:H9) - SUM(H10:H11)</f>
        <v>165</v>
      </c>
      <c r="I34" s="2" t="n">
        <f aca="false">SUM(I7:I9) - SUM(I10:I11)</f>
        <v>176</v>
      </c>
      <c r="J34" s="2" t="n">
        <f aca="false">SUM(J7:J9) - SUM(J10:J11)</f>
        <v>187</v>
      </c>
      <c r="K34" s="2" t="n">
        <f aca="false">SUM(K7:K9) - SUM(K10:K11)</f>
        <v>200</v>
      </c>
    </row>
    <row r="35" s="2" customFormat="true" ht="13.8" hidden="false" customHeight="false" outlineLevel="0" collapsed="false">
      <c r="B35" s="2" t="s">
        <v>33</v>
      </c>
      <c r="F35" s="2" t="n">
        <f aca="false">F6-E6 + F22</f>
        <v>53</v>
      </c>
      <c r="G35" s="2" t="n">
        <f aca="false">G6-F6 + G22</f>
        <v>55</v>
      </c>
      <c r="H35" s="2" t="n">
        <f aca="false">H6-G6 + H22</f>
        <v>57</v>
      </c>
      <c r="I35" s="2" t="n">
        <f aca="false">I6-H6 + I22</f>
        <v>61</v>
      </c>
      <c r="J35" s="2" t="n">
        <f aca="false">J6-I6 + J22</f>
        <v>63</v>
      </c>
      <c r="K35" s="2" t="n">
        <f aca="false">K6-J6 + K22</f>
        <v>66</v>
      </c>
    </row>
    <row r="36" s="2" customFormat="true" ht="13.8" hidden="false" customHeight="false" outlineLevel="0" collapsed="false"/>
    <row r="37" s="2" customFormat="true" ht="13.8" hidden="false" customHeight="false" outlineLevel="0" collapsed="false">
      <c r="B37" s="2" t="s">
        <v>19</v>
      </c>
      <c r="F37" s="23" t="n">
        <f aca="false">F23</f>
        <v>77</v>
      </c>
      <c r="G37" s="23" t="n">
        <f aca="false">G23</f>
        <v>83</v>
      </c>
      <c r="H37" s="23" t="n">
        <f aca="false">H23</f>
        <v>90</v>
      </c>
      <c r="I37" s="23" t="n">
        <f aca="false">I23</f>
        <v>98</v>
      </c>
      <c r="J37" s="23" t="n">
        <f aca="false">J23</f>
        <v>107</v>
      </c>
      <c r="K37" s="23" t="n">
        <f aca="false">K23</f>
        <v>115</v>
      </c>
    </row>
    <row r="38" s="2" customFormat="true" ht="13.8" hidden="false" customHeight="false" outlineLevel="0" collapsed="false">
      <c r="B38" s="2" t="s">
        <v>34</v>
      </c>
      <c r="F38" s="2" t="n">
        <f aca="false">F37*$E$26</f>
        <v>19.25</v>
      </c>
      <c r="G38" s="2" t="n">
        <f aca="false">G37*$E$26</f>
        <v>20.75</v>
      </c>
      <c r="H38" s="2" t="n">
        <f aca="false">H37*$E$26</f>
        <v>22.5</v>
      </c>
      <c r="I38" s="2" t="n">
        <f aca="false">I37*$E$26</f>
        <v>24.5</v>
      </c>
      <c r="J38" s="2" t="n">
        <f aca="false">J37*$E$26</f>
        <v>26.75</v>
      </c>
      <c r="K38" s="2" t="n">
        <f aca="false">K37*$E$26</f>
        <v>28.75</v>
      </c>
    </row>
    <row r="39" s="2" customFormat="true" ht="13.8" hidden="false" customHeight="false" outlineLevel="0" collapsed="false">
      <c r="B39" s="22" t="s">
        <v>35</v>
      </c>
      <c r="F39" s="22" t="n">
        <f aca="false">F37-F38</f>
        <v>57.75</v>
      </c>
      <c r="G39" s="22" t="n">
        <f aca="false">G37-G38</f>
        <v>62.25</v>
      </c>
      <c r="H39" s="22" t="n">
        <f aca="false">H37-H38</f>
        <v>67.5</v>
      </c>
      <c r="I39" s="22" t="n">
        <f aca="false">I37-I38</f>
        <v>73.5</v>
      </c>
      <c r="J39" s="22" t="n">
        <f aca="false">J37-J38</f>
        <v>80.25</v>
      </c>
      <c r="K39" s="22" t="n">
        <f aca="false">K37-K38</f>
        <v>86.25</v>
      </c>
      <c r="L39" s="22" t="n">
        <f aca="false">K39*(1+J28)</f>
        <v>88.8375</v>
      </c>
    </row>
    <row r="40" s="2" customFormat="true" ht="13.8" hidden="false" customHeight="false" outlineLevel="0" collapsed="false">
      <c r="B40" s="2" t="s">
        <v>36</v>
      </c>
      <c r="F40" s="2" t="n">
        <f aca="false">F34-E34</f>
        <v>10</v>
      </c>
      <c r="G40" s="2" t="n">
        <f aca="false">G34-F34</f>
        <v>9</v>
      </c>
      <c r="H40" s="2" t="n">
        <f aca="false">H34-G34</f>
        <v>12</v>
      </c>
      <c r="I40" s="2" t="n">
        <f aca="false">I34-H34</f>
        <v>11</v>
      </c>
      <c r="J40" s="2" t="n">
        <f aca="false">J34-I34</f>
        <v>11</v>
      </c>
      <c r="K40" s="2" t="n">
        <f aca="false">K34-J34</f>
        <v>13</v>
      </c>
    </row>
    <row r="41" s="2" customFormat="true" ht="14.4" hidden="false" customHeight="false" outlineLevel="0" collapsed="false">
      <c r="B41" s="2" t="s">
        <v>37</v>
      </c>
    </row>
    <row r="42" s="2" customFormat="true" ht="13.8" hidden="false" customHeight="false" outlineLevel="0" collapsed="false">
      <c r="B42" s="2" t="s">
        <v>38</v>
      </c>
      <c r="F42" s="23" t="n">
        <f aca="false">F22</f>
        <v>52</v>
      </c>
      <c r="G42" s="23" t="n">
        <f aca="false">G22</f>
        <v>54</v>
      </c>
      <c r="H42" s="23" t="n">
        <f aca="false">H22</f>
        <v>56</v>
      </c>
      <c r="I42" s="23" t="n">
        <f aca="false">I22</f>
        <v>59</v>
      </c>
      <c r="J42" s="23" t="n">
        <f aca="false">J22</f>
        <v>62</v>
      </c>
      <c r="K42" s="23" t="n">
        <f aca="false">K22</f>
        <v>65</v>
      </c>
    </row>
    <row r="43" s="2" customFormat="true" ht="13.8" hidden="false" customHeight="false" outlineLevel="0" collapsed="false">
      <c r="B43" s="2" t="s">
        <v>39</v>
      </c>
      <c r="F43" s="2" t="n">
        <f aca="false">F35</f>
        <v>53</v>
      </c>
      <c r="G43" s="2" t="n">
        <f aca="false">G35</f>
        <v>55</v>
      </c>
      <c r="H43" s="2" t="n">
        <f aca="false">H35</f>
        <v>57</v>
      </c>
      <c r="I43" s="2" t="n">
        <f aca="false">I35</f>
        <v>61</v>
      </c>
      <c r="J43" s="2" t="n">
        <f aca="false">J35</f>
        <v>63</v>
      </c>
      <c r="K43" s="2" t="n">
        <f aca="false">K35</f>
        <v>66</v>
      </c>
    </row>
    <row r="44" s="2" customFormat="true" ht="13.8" hidden="false" customHeight="false" outlineLevel="0" collapsed="false">
      <c r="B44" s="22" t="s">
        <v>40</v>
      </c>
      <c r="F44" s="2" t="n">
        <f aca="false">F39-F40+F41+F42-F43</f>
        <v>46.75</v>
      </c>
      <c r="G44" s="2" t="n">
        <f aca="false">G39-G40+G41+G42-G43</f>
        <v>52.25</v>
      </c>
      <c r="H44" s="2" t="n">
        <f aca="false">H39-H40+H41+H42-H43</f>
        <v>54.5</v>
      </c>
      <c r="I44" s="2" t="n">
        <f aca="false">I39-I40+I41+I42-I43</f>
        <v>60.5</v>
      </c>
      <c r="J44" s="2" t="n">
        <f aca="false">J39-J40+J41+J42-J43</f>
        <v>68.25</v>
      </c>
      <c r="K44" s="2" t="n">
        <f aca="false">K39-K40+K41+K42-K43</f>
        <v>72.25</v>
      </c>
      <c r="L44" s="2" t="n">
        <f aca="false">L39*(1 - J28/J29)/(E27-J28)</f>
        <v>1015.28571428571</v>
      </c>
    </row>
    <row r="45" s="2" customFormat="true" ht="13.8" hidden="false" customHeight="false" outlineLevel="0" collapsed="false">
      <c r="B45" s="2" t="s">
        <v>41</v>
      </c>
      <c r="F45" s="2" t="n">
        <f aca="false">1/(E27+1)</f>
        <v>0.909090909090909</v>
      </c>
      <c r="G45" s="2" t="n">
        <f aca="false">F45*$F$45</f>
        <v>0.826446280991735</v>
      </c>
      <c r="H45" s="2" t="n">
        <f aca="false">G45*$F$45</f>
        <v>0.751314800901578</v>
      </c>
      <c r="I45" s="2" t="n">
        <f aca="false">H45*$F$45</f>
        <v>0.683013455365071</v>
      </c>
      <c r="J45" s="2" t="n">
        <f aca="false">I45*$F$45</f>
        <v>0.620921323059155</v>
      </c>
      <c r="K45" s="2" t="n">
        <f aca="false">J45*$F$45</f>
        <v>0.564473930053777</v>
      </c>
      <c r="L45" s="2" t="n">
        <f aca="false">K45</f>
        <v>0.564473930053777</v>
      </c>
    </row>
    <row r="46" s="2" customFormat="true" ht="13.8" hidden="false" customHeight="false" outlineLevel="0" collapsed="false">
      <c r="B46" s="22" t="s">
        <v>42</v>
      </c>
      <c r="F46" s="2" t="n">
        <f aca="false">F44*F45</f>
        <v>42.5</v>
      </c>
      <c r="G46" s="2" t="n">
        <f aca="false">G44*G45</f>
        <v>43.1818181818182</v>
      </c>
      <c r="H46" s="2" t="n">
        <f aca="false">H44*H45</f>
        <v>40.946656649136</v>
      </c>
      <c r="I46" s="2" t="n">
        <f aca="false">I44*I45</f>
        <v>41.3223140495868</v>
      </c>
      <c r="J46" s="2" t="n">
        <f aca="false">J44*J45</f>
        <v>42.3778802987873</v>
      </c>
      <c r="K46" s="2" t="n">
        <f aca="false">K44*K45</f>
        <v>40.7832414463854</v>
      </c>
      <c r="L46" s="2" t="n">
        <f aca="false">L44*L45</f>
        <v>573.102317270314</v>
      </c>
    </row>
    <row r="47" s="2" customFormat="true" ht="14.4" hidden="false" customHeight="false" outlineLevel="0" collapsed="false"/>
    <row r="48" s="2" customFormat="true" ht="13.8" hidden="false" customHeight="false" outlineLevel="0" collapsed="false">
      <c r="B48" s="22" t="s">
        <v>43</v>
      </c>
      <c r="F48" s="22" t="n">
        <f aca="false">SUM(F46:L46)</f>
        <v>824.214227896027</v>
      </c>
    </row>
    <row r="49" s="2" customFormat="true" ht="14.4" hidden="false" customHeight="false" outlineLevel="0" collapsed="false"/>
    <row r="50" s="2" customFormat="true" ht="14.4" hidden="false" customHeight="false" outlineLevel="0" collapsed="false"/>
    <row r="51" s="2" customFormat="true" ht="14.4" hidden="false" customHeight="false" outlineLevel="0" collapsed="false"/>
    <row r="52" s="2" customFormat="true" ht="14.4" hidden="false" customHeight="false" outlineLevel="0" collapsed="false"/>
    <row r="53" s="2" customFormat="true" ht="14.4" hidden="false" customHeight="false" outlineLevel="0" collapsed="false"/>
    <row r="54" s="2" customFormat="true" ht="13.8" hidden="false" customHeight="false" outlineLevel="0" collapsed="false">
      <c r="B54" s="10" t="s">
        <v>44</v>
      </c>
      <c r="E54" s="2" t="n">
        <f aca="false">$E$28</f>
        <v>4</v>
      </c>
      <c r="F54" s="2" t="n">
        <f aca="false">$E$28</f>
        <v>4</v>
      </c>
      <c r="G54" s="2" t="n">
        <f aca="false">$E$28</f>
        <v>4</v>
      </c>
      <c r="H54" s="2" t="n">
        <f aca="false">$E$28</f>
        <v>4</v>
      </c>
      <c r="I54" s="2" t="n">
        <f aca="false">$E$28</f>
        <v>4</v>
      </c>
      <c r="J54" s="2" t="n">
        <f aca="false">$E$28</f>
        <v>4</v>
      </c>
      <c r="K54" s="2" t="n">
        <f aca="false">$E$28</f>
        <v>4</v>
      </c>
    </row>
    <row r="55" s="2" customFormat="true" ht="13.8" hidden="false" customHeight="false" outlineLevel="0" collapsed="false">
      <c r="B55" s="10" t="s">
        <v>45</v>
      </c>
      <c r="E55" s="2" t="n">
        <f aca="false">E21*E54</f>
        <v>480</v>
      </c>
      <c r="F55" s="2" t="n">
        <f aca="false">F21*F54</f>
        <v>516</v>
      </c>
      <c r="G55" s="2" t="n">
        <f aca="false">G21*G54</f>
        <v>548</v>
      </c>
      <c r="H55" s="2" t="n">
        <f aca="false">H21*H54</f>
        <v>584</v>
      </c>
      <c r="I55" s="2" t="n">
        <f aca="false">I21*I54</f>
        <v>628</v>
      </c>
      <c r="J55" s="2" t="n">
        <f aca="false">J21*J54</f>
        <v>676</v>
      </c>
      <c r="K55" s="2" t="n">
        <f aca="false">K21*K54</f>
        <v>720</v>
      </c>
    </row>
    <row r="56" s="2" customFormat="true" ht="13.8" hidden="false" customHeight="false" outlineLevel="0" collapsed="false">
      <c r="B56" s="14" t="s">
        <v>46</v>
      </c>
      <c r="C56" s="24" t="n">
        <f aca="false">J26+J27</f>
        <v>0.045</v>
      </c>
      <c r="F56" s="22" t="n">
        <f aca="false">AVERAGE(E55:F55) * $C$56</f>
        <v>22.41</v>
      </c>
      <c r="G56" s="22" t="n">
        <f aca="false">AVERAGE(F55:G55) * $C$56</f>
        <v>23.94</v>
      </c>
      <c r="H56" s="22" t="n">
        <f aca="false">AVERAGE(G55:H55) * $C$56</f>
        <v>25.47</v>
      </c>
      <c r="I56" s="22" t="n">
        <f aca="false">AVERAGE(H55:I55) * $C$56</f>
        <v>27.27</v>
      </c>
      <c r="J56" s="22" t="n">
        <f aca="false">AVERAGE(I55:J55) * $C$56</f>
        <v>29.34</v>
      </c>
      <c r="K56" s="22" t="n">
        <f aca="false">AVERAGE(J55:K55) * $C$56</f>
        <v>31.41</v>
      </c>
    </row>
    <row r="57" s="2" customFormat="true" ht="13.8" hidden="false" customHeight="false" outlineLevel="0" collapsed="false">
      <c r="B57" s="10" t="s">
        <v>47</v>
      </c>
      <c r="F57" s="2" t="n">
        <f aca="false">F56*$E$26</f>
        <v>5.6025</v>
      </c>
      <c r="G57" s="2" t="n">
        <f aca="false">G56*$E$26</f>
        <v>5.985</v>
      </c>
      <c r="H57" s="2" t="n">
        <f aca="false">H56*$E$26</f>
        <v>6.3675</v>
      </c>
      <c r="I57" s="2" t="n">
        <f aca="false">I56*$E$26</f>
        <v>6.8175</v>
      </c>
      <c r="J57" s="2" t="n">
        <f aca="false">J56*$E$26</f>
        <v>7.335</v>
      </c>
      <c r="K57" s="2" t="n">
        <f aca="false">K56*$E$26</f>
        <v>7.8525</v>
      </c>
    </row>
    <row r="58" s="2" customFormat="true" ht="13.8" hidden="false" customHeight="false" outlineLevel="0" collapsed="false">
      <c r="B58" s="10" t="s">
        <v>48</v>
      </c>
      <c r="F58" s="2" t="n">
        <f aca="false">1/(1+E27)</f>
        <v>0.909090909090909</v>
      </c>
      <c r="G58" s="2" t="n">
        <f aca="false">F58*$F$58</f>
        <v>0.826446280991735</v>
      </c>
      <c r="H58" s="2" t="n">
        <f aca="false">G58*$F$58</f>
        <v>0.751314800901578</v>
      </c>
      <c r="I58" s="2" t="n">
        <f aca="false">H58*$F$58</f>
        <v>0.683013455365071</v>
      </c>
      <c r="J58" s="2" t="n">
        <f aca="false">I58*$F$58</f>
        <v>0.620921323059155</v>
      </c>
      <c r="K58" s="2" t="n">
        <f aca="false">J58*$F$58</f>
        <v>0.564473930053777</v>
      </c>
    </row>
    <row r="59" s="2" customFormat="true" ht="13.8" hidden="false" customHeight="false" outlineLevel="0" collapsed="false">
      <c r="B59" s="14" t="s">
        <v>49</v>
      </c>
      <c r="F59" s="22" t="n">
        <f aca="false">F57*F58</f>
        <v>5.09318181818182</v>
      </c>
      <c r="G59" s="22" t="n">
        <f aca="false">G57*G58</f>
        <v>4.94628099173554</v>
      </c>
      <c r="H59" s="22" t="n">
        <f aca="false">H57*H58</f>
        <v>4.7839969947408</v>
      </c>
      <c r="I59" s="22" t="n">
        <f aca="false">I57*I58</f>
        <v>4.65644423195137</v>
      </c>
      <c r="J59" s="22" t="n">
        <f aca="false">J57*J58</f>
        <v>4.5544579046389</v>
      </c>
      <c r="K59" s="22" t="n">
        <f aca="false">K57*K58</f>
        <v>4.43253153574729</v>
      </c>
    </row>
    <row r="60" s="2" customFormat="true" ht="13.8" hidden="false" customHeight="false" outlineLevel="0" collapsed="false">
      <c r="B60" s="10"/>
    </row>
    <row r="61" s="2" customFormat="true" ht="13.8" hidden="false" customHeight="false" outlineLevel="0" collapsed="false">
      <c r="B61" s="14" t="s">
        <v>50</v>
      </c>
      <c r="F61" s="22" t="n">
        <f aca="false">SUM(F59:K59)</f>
        <v>28.4668934769957</v>
      </c>
    </row>
    <row r="62" customFormat="false" ht="13.8" hidden="false" customHeight="false" outlineLevel="0" collapsed="false">
      <c r="A62" s="25"/>
      <c r="B62" s="1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customFormat="false" ht="13.8" hidden="false" customHeight="false" outlineLevel="0" collapsed="false">
      <c r="A63" s="25"/>
      <c r="B63" s="10" t="s">
        <v>51</v>
      </c>
      <c r="C63" s="19"/>
      <c r="D63" s="19"/>
      <c r="E63" s="19"/>
      <c r="F63" s="19" t="n">
        <f aca="false">K57*(1+J28)/(E27-J28)</f>
        <v>115.543928571429</v>
      </c>
      <c r="G63" s="19"/>
      <c r="H63" s="19"/>
      <c r="I63" s="19"/>
      <c r="J63" s="19"/>
      <c r="K63" s="19"/>
      <c r="L63" s="19"/>
      <c r="M63" s="19"/>
    </row>
    <row r="64" customFormat="false" ht="13.8" hidden="false" customHeight="false" outlineLevel="0" collapsed="false">
      <c r="A64" s="25"/>
      <c r="B64" s="14" t="s">
        <v>52</v>
      </c>
      <c r="C64" s="19"/>
      <c r="D64" s="19"/>
      <c r="E64" s="19"/>
      <c r="F64" s="26" t="n">
        <f aca="false">F63*K58</f>
        <v>65.2215354545672</v>
      </c>
      <c r="G64" s="19"/>
      <c r="H64" s="19"/>
      <c r="I64" s="19"/>
      <c r="J64" s="19"/>
      <c r="K64" s="19"/>
      <c r="L64" s="19"/>
      <c r="M64" s="19"/>
    </row>
    <row r="65" customFormat="false" ht="13.8" hidden="false" customHeight="false" outlineLevel="0" collapsed="false">
      <c r="A65" s="25"/>
      <c r="B65" s="1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customFormat="false" ht="13.8" hidden="false" customHeight="false" outlineLevel="0" collapsed="false">
      <c r="A66" s="25"/>
      <c r="B66" s="1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customFormat="false" ht="13.8" hidden="false" customHeight="false" outlineLevel="0" collapsed="false">
      <c r="A67" s="25"/>
      <c r="B67" s="1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customFormat="false" ht="13.8" hidden="false" customHeight="false" outlineLevel="0" collapsed="false">
      <c r="A68" s="25"/>
      <c r="B68" s="14" t="s">
        <v>53</v>
      </c>
      <c r="C68" s="19"/>
      <c r="D68" s="19"/>
      <c r="E68" s="19"/>
      <c r="F68" s="26" t="n">
        <f aca="false">F61+F64</f>
        <v>93.6884289315629</v>
      </c>
      <c r="G68" s="19"/>
      <c r="H68" s="19"/>
      <c r="I68" s="19"/>
      <c r="J68" s="19"/>
      <c r="K68" s="19"/>
      <c r="L68" s="19"/>
      <c r="M68" s="19"/>
    </row>
    <row r="69" customFormat="false" ht="13.8" hidden="false" customHeight="false" outlineLevel="0" collapsed="false">
      <c r="A69" s="25"/>
      <c r="B69" s="1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customFormat="false" ht="13.8" hidden="false" customHeight="false" outlineLevel="0" collapsed="false">
      <c r="A70" s="25"/>
      <c r="B70" s="14" t="s">
        <v>54</v>
      </c>
      <c r="C70" s="19"/>
      <c r="D70" s="19"/>
      <c r="E70" s="19"/>
      <c r="F70" s="26" t="n">
        <f aca="false">F68+F48</f>
        <v>917.90265682759</v>
      </c>
      <c r="G70" s="19"/>
      <c r="H70" s="19"/>
      <c r="I70" s="19"/>
      <c r="J70" s="19"/>
      <c r="K70" s="19"/>
      <c r="L70" s="19"/>
      <c r="M70" s="19"/>
    </row>
  </sheetData>
  <mergeCells count="3">
    <mergeCell ref="A1:K1"/>
    <mergeCell ref="L1:M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LibreOffice/6.0.7.3$Linux_X86_64 LibreOffice_project/00m0$Build-3</Application>
  <Company>EUR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2018-09-17T14:13:00Z</dcterms:created>
  <dc:creator>Nishad Matawlie</dc:creator>
  <dc:description/>
  <dc:language>en-HK</dc:language>
  <cp:lastModifiedBy/>
  <dcterms:modified xsi:type="dcterms:W3CDTF">2020-07-02T23:22:27Z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EUR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