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54133dba\Downloads\"/>
    </mc:Choice>
  </mc:AlternateContent>
  <xr:revisionPtr revIDLastSave="0" documentId="8_{097EC05A-A994-4798-A4A3-52C36644864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Corrected for rounding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6" i="1" l="1"/>
  <c r="I24" i="2" l="1"/>
  <c r="K29" i="2" l="1"/>
  <c r="K33" i="2" s="1"/>
  <c r="K35" i="2" s="1"/>
  <c r="J29" i="2"/>
  <c r="J33" i="2" s="1"/>
  <c r="J35" i="2" s="1"/>
  <c r="I29" i="2"/>
  <c r="I33" i="2" s="1"/>
  <c r="I35" i="2" s="1"/>
  <c r="H29" i="2"/>
  <c r="H33" i="2" s="1"/>
  <c r="H35" i="2" s="1"/>
  <c r="G29" i="2"/>
  <c r="G33" i="2" s="1"/>
  <c r="G35" i="2" s="1"/>
  <c r="F29" i="2"/>
  <c r="F33" i="2" s="1"/>
  <c r="F35" i="2" s="1"/>
  <c r="E29" i="2"/>
  <c r="E33" i="2" s="1"/>
  <c r="E35" i="2" s="1"/>
  <c r="K24" i="2"/>
  <c r="J24" i="2"/>
  <c r="H24" i="2"/>
  <c r="G24" i="2"/>
  <c r="F24" i="2"/>
  <c r="E24" i="2"/>
  <c r="K14" i="2"/>
  <c r="J14" i="2"/>
  <c r="I14" i="2"/>
  <c r="H14" i="2"/>
  <c r="G14" i="2"/>
  <c r="F14" i="2"/>
  <c r="E14" i="2"/>
  <c r="F88" i="1"/>
  <c r="F87" i="1"/>
  <c r="K81" i="1"/>
  <c r="J81" i="1"/>
  <c r="I81" i="1"/>
  <c r="H81" i="1"/>
  <c r="G81" i="1"/>
  <c r="F81" i="1"/>
  <c r="K80" i="1"/>
  <c r="J80" i="1"/>
  <c r="I80" i="1"/>
  <c r="H80" i="1"/>
  <c r="G80" i="1"/>
  <c r="F80" i="1"/>
  <c r="K79" i="1"/>
  <c r="J79" i="1"/>
  <c r="I79" i="1"/>
  <c r="H79" i="1"/>
  <c r="G79" i="1"/>
  <c r="F79" i="1"/>
  <c r="K75" i="1"/>
  <c r="K76" i="1" s="1"/>
  <c r="J75" i="1"/>
  <c r="J76" i="1" s="1"/>
  <c r="I75" i="1"/>
  <c r="I76" i="1" s="1"/>
  <c r="H75" i="1"/>
  <c r="H76" i="1" s="1"/>
  <c r="G75" i="1"/>
  <c r="G76" i="1" s="1"/>
  <c r="F75" i="1"/>
  <c r="F76" i="1" s="1"/>
  <c r="E75" i="1"/>
  <c r="E76" i="1" s="1"/>
  <c r="K73" i="1"/>
  <c r="J73" i="1"/>
  <c r="I73" i="1"/>
  <c r="H73" i="1"/>
  <c r="G73" i="1"/>
  <c r="F73" i="1"/>
  <c r="K72" i="1"/>
  <c r="J72" i="1"/>
  <c r="I72" i="1"/>
  <c r="H72" i="1"/>
  <c r="G72" i="1"/>
  <c r="F72" i="1"/>
  <c r="E72" i="1"/>
  <c r="K70" i="1"/>
  <c r="J70" i="1"/>
  <c r="I70" i="1"/>
  <c r="H70" i="1"/>
  <c r="G70" i="1"/>
  <c r="F70" i="1"/>
  <c r="E64" i="1"/>
  <c r="E61" i="1"/>
  <c r="E60" i="1"/>
  <c r="E54" i="1"/>
  <c r="E53" i="1"/>
  <c r="E50" i="1"/>
  <c r="E51" i="1" s="1"/>
  <c r="E52" i="1" s="1"/>
  <c r="A50" i="1"/>
  <c r="K78" i="1" l="1"/>
  <c r="F37" i="2"/>
  <c r="F39" i="2" s="1"/>
  <c r="J37" i="2"/>
  <c r="J39" i="2" s="1"/>
  <c r="G37" i="2"/>
  <c r="G39" i="2" s="1"/>
  <c r="H37" i="2"/>
  <c r="H39" i="2" s="1"/>
  <c r="E37" i="2"/>
  <c r="E39" i="2" s="1"/>
  <c r="K37" i="2"/>
  <c r="K39" i="2" s="1"/>
  <c r="I37" i="2"/>
  <c r="I39" i="2" s="1"/>
  <c r="E55" i="1"/>
  <c r="E62" i="1"/>
  <c r="E65" i="1" s="1"/>
  <c r="F78" i="1"/>
  <c r="H78" i="1"/>
  <c r="J78" i="1"/>
  <c r="G78" i="1"/>
  <c r="I78" i="1"/>
  <c r="H77" i="1"/>
  <c r="H82" i="1" s="1"/>
  <c r="F83" i="1"/>
  <c r="G83" i="1" s="1"/>
  <c r="H83" i="1" s="1"/>
  <c r="I83" i="1" s="1"/>
  <c r="J83" i="1" s="1"/>
  <c r="K83" i="1" s="1"/>
  <c r="L83" i="1" s="1"/>
  <c r="E77" i="1"/>
  <c r="I77" i="1"/>
  <c r="F77" i="1"/>
  <c r="J77" i="1"/>
  <c r="J82" i="1" s="1"/>
  <c r="J84" i="1" s="1"/>
  <c r="G77" i="1"/>
  <c r="G82" i="1" s="1"/>
  <c r="K77" i="1"/>
  <c r="F82" i="1" l="1"/>
  <c r="F84" i="1" s="1"/>
  <c r="I82" i="1"/>
  <c r="I84" i="1" s="1"/>
  <c r="L77" i="1"/>
  <c r="L82" i="1" s="1"/>
  <c r="L84" i="1" s="1"/>
  <c r="K82" i="1"/>
  <c r="K84" i="1" s="1"/>
  <c r="G84" i="1"/>
  <c r="H84" i="1"/>
  <c r="F86" i="1" l="1"/>
  <c r="F89" i="1" s="1"/>
</calcChain>
</file>

<file path=xl/sharedStrings.xml><?xml version="1.0" encoding="utf-8"?>
<sst xmlns="http://schemas.openxmlformats.org/spreadsheetml/2006/main" count="132" uniqueCount="69">
  <si>
    <t>Question 1</t>
  </si>
  <si>
    <t>Amounts in Euro mEUR</t>
  </si>
  <si>
    <t>actuals</t>
  </si>
  <si>
    <t>forecast</t>
  </si>
  <si>
    <t>Balance sheet</t>
  </si>
  <si>
    <t>Goodwill</t>
  </si>
  <si>
    <t>Tangible fixed assets</t>
  </si>
  <si>
    <t>Inventories</t>
  </si>
  <si>
    <t>Accounts Receivable</t>
  </si>
  <si>
    <t>Other operating short term assets</t>
  </si>
  <si>
    <t>Cash</t>
  </si>
  <si>
    <t>Total</t>
  </si>
  <si>
    <t>Equity</t>
  </si>
  <si>
    <t>Interest bearing debt</t>
  </si>
  <si>
    <t>Operating provisions</t>
  </si>
  <si>
    <t>Accounts Payable</t>
  </si>
  <si>
    <t>Other operating short term liabilities</t>
  </si>
  <si>
    <t>Profit &amp; Loss Account</t>
  </si>
  <si>
    <t>Revenues</t>
  </si>
  <si>
    <t>- Cost of goods sold</t>
  </si>
  <si>
    <t>Gross margin</t>
  </si>
  <si>
    <t>- Personnel cost</t>
  </si>
  <si>
    <t>- Other operating cost</t>
  </si>
  <si>
    <t>EBITDA</t>
  </si>
  <si>
    <t>- Depreciation</t>
  </si>
  <si>
    <t>EBIT</t>
  </si>
  <si>
    <t>- Interest</t>
  </si>
  <si>
    <t>PBT</t>
  </si>
  <si>
    <t>- Taxes</t>
  </si>
  <si>
    <t>Net profit</t>
  </si>
  <si>
    <t>Other items</t>
  </si>
  <si>
    <t>Tax rate</t>
  </si>
  <si>
    <t>Market risk premium</t>
  </si>
  <si>
    <t>Long term growth</t>
  </si>
  <si>
    <t>Unlevered beta</t>
  </si>
  <si>
    <t>Risk free rate</t>
  </si>
  <si>
    <t>Long term ROCB</t>
  </si>
  <si>
    <t>Target debt/equity ratio</t>
  </si>
  <si>
    <t>Small firm premium</t>
  </si>
  <si>
    <t>Bond rating</t>
  </si>
  <si>
    <t>BBB</t>
  </si>
  <si>
    <t>Credit spread debt</t>
  </si>
  <si>
    <t>WACC</t>
  </si>
  <si>
    <t>Relevered beta</t>
  </si>
  <si>
    <t>Cost of equity</t>
  </si>
  <si>
    <t>Cost of debt</t>
  </si>
  <si>
    <t>E/D+E</t>
  </si>
  <si>
    <t>ROCB</t>
  </si>
  <si>
    <t>Ebitda</t>
  </si>
  <si>
    <t>Operating Taxes</t>
  </si>
  <si>
    <t>NOPAT</t>
  </si>
  <si>
    <t>Operating Capital</t>
  </si>
  <si>
    <t>EVA</t>
  </si>
  <si>
    <t>*Interpretation</t>
  </si>
  <si>
    <t>Free cash flow</t>
  </si>
  <si>
    <t>TV</t>
  </si>
  <si>
    <t>NWC</t>
  </si>
  <si>
    <t>Capex</t>
  </si>
  <si>
    <t>- Operating Taxes</t>
  </si>
  <si>
    <t>- Change NWC</t>
  </si>
  <si>
    <t>+ Change in operating provisions</t>
  </si>
  <si>
    <t>+ Depreciation</t>
  </si>
  <si>
    <t>- Capex TFA</t>
  </si>
  <si>
    <t>FCF</t>
  </si>
  <si>
    <t>Discount rate</t>
  </si>
  <si>
    <t>PV FCF</t>
  </si>
  <si>
    <t>Enterprise value</t>
  </si>
  <si>
    <t>Debt</t>
  </si>
  <si>
    <t>WACC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</si>
</sst>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dd/mm/yy"/>
    <numFmt numFmtId="165" formatCode="0.0%"/>
    <numFmt numFmtId="166" formatCode="_-* #,##0.00_-;_-* #,##0.00\-;_-* &quot;-&quot;??_-;_-@_-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aramond"/>
      <family val="1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2" borderId="0" xfId="4" applyFont="1" applyFill="1" applyAlignment="1">
      <alignment horizontal="left"/>
    </xf>
    <xf numFmtId="0" fontId="4" fillId="2" borderId="0" xfId="4" applyFont="1" applyFill="1"/>
    <xf numFmtId="0" fontId="5" fillId="0" borderId="0" xfId="4" applyFont="1"/>
    <xf numFmtId="0" fontId="6" fillId="3" borderId="0" xfId="4" applyFont="1" applyFill="1"/>
    <xf numFmtId="0" fontId="7" fillId="4" borderId="1" xfId="4" applyFont="1" applyFill="1" applyBorder="1"/>
    <xf numFmtId="164" fontId="7" fillId="4" borderId="1" xfId="4" applyNumberFormat="1" applyFont="1" applyFill="1" applyBorder="1"/>
    <xf numFmtId="0" fontId="8" fillId="3" borderId="0" xfId="4" applyFont="1" applyFill="1"/>
    <xf numFmtId="0" fontId="6" fillId="3" borderId="0" xfId="4" applyFont="1" applyFill="1" applyBorder="1"/>
    <xf numFmtId="0" fontId="6" fillId="3" borderId="0" xfId="4" applyFont="1" applyFill="1" applyBorder="1" applyAlignment="1">
      <alignment horizontal="right"/>
    </xf>
    <xf numFmtId="0" fontId="9" fillId="0" borderId="0" xfId="4" applyFont="1"/>
    <xf numFmtId="0" fontId="10" fillId="3" borderId="0" xfId="4" applyFont="1" applyFill="1"/>
    <xf numFmtId="3" fontId="8" fillId="3" borderId="0" xfId="2" applyNumberFormat="1" applyFont="1" applyFill="1"/>
    <xf numFmtId="3" fontId="8" fillId="3" borderId="0" xfId="4" applyNumberFormat="1" applyFont="1" applyFill="1"/>
    <xf numFmtId="0" fontId="11" fillId="3" borderId="0" xfId="4" applyFont="1" applyFill="1"/>
    <xf numFmtId="3" fontId="11" fillId="3" borderId="0" xfId="4" applyNumberFormat="1" applyFont="1" applyFill="1"/>
    <xf numFmtId="0" fontId="8" fillId="3" borderId="0" xfId="4" quotePrefix="1" applyFont="1" applyFill="1"/>
    <xf numFmtId="3" fontId="11" fillId="3" borderId="0" xfId="2" applyNumberFormat="1" applyFont="1" applyFill="1"/>
    <xf numFmtId="0" fontId="8" fillId="3" borderId="0" xfId="4" applyFont="1" applyFill="1" applyAlignment="1">
      <alignment horizontal="center"/>
    </xf>
    <xf numFmtId="9" fontId="8" fillId="3" borderId="0" xfId="4" applyNumberFormat="1" applyFont="1" applyFill="1"/>
    <xf numFmtId="0" fontId="5" fillId="3" borderId="0" xfId="4" applyFont="1" applyFill="1"/>
    <xf numFmtId="165" fontId="8" fillId="3" borderId="0" xfId="4" applyNumberFormat="1" applyFont="1" applyFill="1"/>
    <xf numFmtId="43" fontId="8" fillId="3" borderId="0" xfId="1" applyFont="1" applyFill="1"/>
    <xf numFmtId="9" fontId="8" fillId="3" borderId="0" xfId="4" applyNumberFormat="1" applyFont="1" applyFill="1" applyAlignment="1">
      <alignment horizontal="right"/>
    </xf>
    <xf numFmtId="9" fontId="5" fillId="0" borderId="0" xfId="4" applyNumberFormat="1" applyFont="1"/>
    <xf numFmtId="0" fontId="12" fillId="2" borderId="0" xfId="4" applyFont="1" applyFill="1" applyAlignment="1">
      <alignment horizontal="left"/>
    </xf>
    <xf numFmtId="0" fontId="13" fillId="2" borderId="0" xfId="4" applyFont="1" applyFill="1"/>
    <xf numFmtId="0" fontId="14" fillId="0" borderId="0" xfId="4" applyFont="1"/>
    <xf numFmtId="0" fontId="14" fillId="3" borderId="0" xfId="4" applyFont="1" applyFill="1"/>
    <xf numFmtId="9" fontId="14" fillId="3" borderId="0" xfId="4" applyNumberFormat="1" applyFont="1" applyFill="1"/>
    <xf numFmtId="166" fontId="14" fillId="3" borderId="0" xfId="4" applyNumberFormat="1" applyFont="1" applyFill="1"/>
    <xf numFmtId="165" fontId="14" fillId="3" borderId="0" xfId="4" applyNumberFormat="1" applyFont="1" applyFill="1"/>
    <xf numFmtId="0" fontId="15" fillId="3" borderId="0" xfId="4" applyFont="1" applyFill="1"/>
    <xf numFmtId="10" fontId="15" fillId="3" borderId="0" xfId="4" applyNumberFormat="1" applyFont="1" applyFill="1"/>
    <xf numFmtId="0" fontId="15" fillId="0" borderId="0" xfId="4" applyFont="1"/>
    <xf numFmtId="165" fontId="15" fillId="0" borderId="0" xfId="4" applyNumberFormat="1" applyFont="1"/>
    <xf numFmtId="165" fontId="15" fillId="3" borderId="0" xfId="4" applyNumberFormat="1" applyFont="1" applyFill="1"/>
    <xf numFmtId="2" fontId="14" fillId="3" borderId="0" xfId="4" applyNumberFormat="1" applyFont="1" applyFill="1"/>
    <xf numFmtId="2" fontId="14" fillId="0" borderId="0" xfId="4" applyNumberFormat="1" applyFont="1"/>
    <xf numFmtId="9" fontId="14" fillId="3" borderId="0" xfId="3" applyFont="1" applyFill="1"/>
    <xf numFmtId="9" fontId="14" fillId="0" borderId="0" xfId="4" applyNumberFormat="1" applyFont="1"/>
    <xf numFmtId="164" fontId="12" fillId="2" borderId="0" xfId="4" applyNumberFormat="1" applyFont="1" applyFill="1"/>
    <xf numFmtId="0" fontId="12" fillId="2" borderId="0" xfId="4" applyFont="1" applyFill="1" applyAlignment="1">
      <alignment horizontal="right"/>
    </xf>
    <xf numFmtId="3" fontId="14" fillId="3" borderId="0" xfId="4" applyNumberFormat="1" applyFont="1" applyFill="1"/>
    <xf numFmtId="0" fontId="14" fillId="3" borderId="0" xfId="4" quotePrefix="1" applyFont="1" applyFill="1"/>
    <xf numFmtId="3" fontId="14" fillId="3" borderId="0" xfId="2" applyNumberFormat="1" applyFont="1" applyFill="1"/>
    <xf numFmtId="3" fontId="15" fillId="3" borderId="0" xfId="4" applyNumberFormat="1" applyFont="1" applyFill="1"/>
    <xf numFmtId="43" fontId="14" fillId="3" borderId="0" xfId="1" applyFont="1" applyFill="1" applyAlignment="1"/>
    <xf numFmtId="3" fontId="15" fillId="3" borderId="0" xfId="2" applyNumberFormat="1" applyFont="1" applyFill="1"/>
    <xf numFmtId="0" fontId="5" fillId="0" borderId="0" xfId="4" applyFont="1" applyFill="1"/>
    <xf numFmtId="0" fontId="5" fillId="0" borderId="0" xfId="4" applyFont="1" applyFill="1" applyAlignment="1">
      <alignment horizontal="center"/>
    </xf>
    <xf numFmtId="0" fontId="5" fillId="0" borderId="0" xfId="4" applyFont="1" applyAlignment="1">
      <alignment horizontal="center"/>
    </xf>
    <xf numFmtId="9" fontId="5" fillId="3" borderId="0" xfId="4" applyNumberFormat="1" applyFont="1" applyFill="1"/>
    <xf numFmtId="0" fontId="8" fillId="3" borderId="0" xfId="4" applyFont="1" applyFill="1" applyAlignment="1">
      <alignment horizontal="center"/>
    </xf>
    <xf numFmtId="0" fontId="7" fillId="5" borderId="1" xfId="4" applyFont="1" applyFill="1" applyBorder="1"/>
    <xf numFmtId="164" fontId="7" fillId="5" borderId="1" xfId="4" applyNumberFormat="1" applyFont="1" applyFill="1" applyBorder="1"/>
    <xf numFmtId="0" fontId="9" fillId="3" borderId="0" xfId="4" applyFont="1" applyFill="1"/>
    <xf numFmtId="3" fontId="5" fillId="3" borderId="0" xfId="4" applyNumberFormat="1" applyFont="1" applyFill="1"/>
    <xf numFmtId="0" fontId="5" fillId="3" borderId="0" xfId="4" applyFont="1" applyFill="1" applyAlignment="1">
      <alignment horizontal="center"/>
    </xf>
    <xf numFmtId="167" fontId="14" fillId="3" borderId="0" xfId="4" applyNumberFormat="1" applyFont="1" applyFill="1"/>
    <xf numFmtId="0" fontId="8" fillId="3" borderId="0" xfId="4" applyFont="1" applyFill="1" applyAlignment="1">
      <alignment horizontal="center"/>
    </xf>
    <xf numFmtId="0" fontId="3" fillId="6" borderId="0" xfId="4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Exam dec 2009 final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zoomScale="70" zoomScaleNormal="70" workbookViewId="0">
      <selection activeCell="O16" sqref="O16"/>
    </sheetView>
  </sheetViews>
  <sheetFormatPr defaultColWidth="8" defaultRowHeight="13.2" x14ac:dyDescent="0.25"/>
  <cols>
    <col min="1" max="1" width="3.44140625" style="58" customWidth="1"/>
    <col min="2" max="2" width="22.6640625" style="20" customWidth="1"/>
    <col min="3" max="3" width="6.109375" style="20" customWidth="1"/>
    <col min="4" max="4" width="8.88671875" style="20" customWidth="1"/>
    <col min="5" max="8" width="10.6640625" style="20" customWidth="1"/>
    <col min="9" max="9" width="11" style="20" customWidth="1"/>
    <col min="10" max="11" width="10.6640625" style="20" customWidth="1"/>
    <col min="12" max="12" width="12" style="20" customWidth="1"/>
    <col min="13" max="15" width="8.44140625" style="20" customWidth="1"/>
    <col min="16" max="248" width="8" style="20"/>
    <col min="249" max="249" width="3.44140625" style="20" customWidth="1"/>
    <col min="250" max="250" width="8.5546875" style="20" customWidth="1"/>
    <col min="251" max="251" width="6.109375" style="20" customWidth="1"/>
    <col min="252" max="252" width="8.88671875" style="20" customWidth="1"/>
    <col min="253" max="259" width="10.33203125" style="20" customWidth="1"/>
    <col min="260" max="260" width="10.5546875" style="20" customWidth="1"/>
    <col min="261" max="261" width="9.44140625" style="20" bestFit="1" customWidth="1"/>
    <col min="262" max="262" width="8.109375" style="20" bestFit="1" customWidth="1"/>
    <col min="263" max="264" width="8" style="20" customWidth="1"/>
    <col min="265" max="265" width="12.109375" style="20" customWidth="1"/>
    <col min="266" max="271" width="8.44140625" style="20" customWidth="1"/>
    <col min="272" max="504" width="8" style="20"/>
    <col min="505" max="505" width="3.44140625" style="20" customWidth="1"/>
    <col min="506" max="506" width="8.5546875" style="20" customWidth="1"/>
    <col min="507" max="507" width="6.109375" style="20" customWidth="1"/>
    <col min="508" max="508" width="8.88671875" style="20" customWidth="1"/>
    <col min="509" max="515" width="10.33203125" style="20" customWidth="1"/>
    <col min="516" max="516" width="10.5546875" style="20" customWidth="1"/>
    <col min="517" max="517" width="9.44140625" style="20" bestFit="1" customWidth="1"/>
    <col min="518" max="518" width="8.109375" style="20" bestFit="1" customWidth="1"/>
    <col min="519" max="520" width="8" style="20" customWidth="1"/>
    <col min="521" max="521" width="12.109375" style="20" customWidth="1"/>
    <col min="522" max="527" width="8.44140625" style="20" customWidth="1"/>
    <col min="528" max="760" width="8" style="20"/>
    <col min="761" max="761" width="3.44140625" style="20" customWidth="1"/>
    <col min="762" max="762" width="8.5546875" style="20" customWidth="1"/>
    <col min="763" max="763" width="6.109375" style="20" customWidth="1"/>
    <col min="764" max="764" width="8.88671875" style="20" customWidth="1"/>
    <col min="765" max="771" width="10.33203125" style="20" customWidth="1"/>
    <col min="772" max="772" width="10.5546875" style="20" customWidth="1"/>
    <col min="773" max="773" width="9.44140625" style="20" bestFit="1" customWidth="1"/>
    <col min="774" max="774" width="8.109375" style="20" bestFit="1" customWidth="1"/>
    <col min="775" max="776" width="8" style="20" customWidth="1"/>
    <col min="777" max="777" width="12.109375" style="20" customWidth="1"/>
    <col min="778" max="783" width="8.44140625" style="20" customWidth="1"/>
    <col min="784" max="1016" width="8" style="20"/>
    <col min="1017" max="1017" width="3.44140625" style="20" customWidth="1"/>
    <col min="1018" max="1018" width="8.5546875" style="20" customWidth="1"/>
    <col min="1019" max="1019" width="6.109375" style="20" customWidth="1"/>
    <col min="1020" max="1020" width="8.88671875" style="20" customWidth="1"/>
    <col min="1021" max="1027" width="10.33203125" style="20" customWidth="1"/>
    <col min="1028" max="1028" width="10.5546875" style="20" customWidth="1"/>
    <col min="1029" max="1029" width="9.44140625" style="20" bestFit="1" customWidth="1"/>
    <col min="1030" max="1030" width="8.109375" style="20" bestFit="1" customWidth="1"/>
    <col min="1031" max="1032" width="8" style="20" customWidth="1"/>
    <col min="1033" max="1033" width="12.109375" style="20" customWidth="1"/>
    <col min="1034" max="1039" width="8.44140625" style="20" customWidth="1"/>
    <col min="1040" max="1272" width="8" style="20"/>
    <col min="1273" max="1273" width="3.44140625" style="20" customWidth="1"/>
    <col min="1274" max="1274" width="8.5546875" style="20" customWidth="1"/>
    <col min="1275" max="1275" width="6.109375" style="20" customWidth="1"/>
    <col min="1276" max="1276" width="8.88671875" style="20" customWidth="1"/>
    <col min="1277" max="1283" width="10.33203125" style="20" customWidth="1"/>
    <col min="1284" max="1284" width="10.5546875" style="20" customWidth="1"/>
    <col min="1285" max="1285" width="9.44140625" style="20" bestFit="1" customWidth="1"/>
    <col min="1286" max="1286" width="8.109375" style="20" bestFit="1" customWidth="1"/>
    <col min="1287" max="1288" width="8" style="20" customWidth="1"/>
    <col min="1289" max="1289" width="12.109375" style="20" customWidth="1"/>
    <col min="1290" max="1295" width="8.44140625" style="20" customWidth="1"/>
    <col min="1296" max="1528" width="8" style="20"/>
    <col min="1529" max="1529" width="3.44140625" style="20" customWidth="1"/>
    <col min="1530" max="1530" width="8.5546875" style="20" customWidth="1"/>
    <col min="1531" max="1531" width="6.109375" style="20" customWidth="1"/>
    <col min="1532" max="1532" width="8.88671875" style="20" customWidth="1"/>
    <col min="1533" max="1539" width="10.33203125" style="20" customWidth="1"/>
    <col min="1540" max="1540" width="10.5546875" style="20" customWidth="1"/>
    <col min="1541" max="1541" width="9.44140625" style="20" bestFit="1" customWidth="1"/>
    <col min="1542" max="1542" width="8.109375" style="20" bestFit="1" customWidth="1"/>
    <col min="1543" max="1544" width="8" style="20" customWidth="1"/>
    <col min="1545" max="1545" width="12.109375" style="20" customWidth="1"/>
    <col min="1546" max="1551" width="8.44140625" style="20" customWidth="1"/>
    <col min="1552" max="1784" width="8" style="20"/>
    <col min="1785" max="1785" width="3.44140625" style="20" customWidth="1"/>
    <col min="1786" max="1786" width="8.5546875" style="20" customWidth="1"/>
    <col min="1787" max="1787" width="6.109375" style="20" customWidth="1"/>
    <col min="1788" max="1788" width="8.88671875" style="20" customWidth="1"/>
    <col min="1789" max="1795" width="10.33203125" style="20" customWidth="1"/>
    <col min="1796" max="1796" width="10.5546875" style="20" customWidth="1"/>
    <col min="1797" max="1797" width="9.44140625" style="20" bestFit="1" customWidth="1"/>
    <col min="1798" max="1798" width="8.109375" style="20" bestFit="1" customWidth="1"/>
    <col min="1799" max="1800" width="8" style="20" customWidth="1"/>
    <col min="1801" max="1801" width="12.109375" style="20" customWidth="1"/>
    <col min="1802" max="1807" width="8.44140625" style="20" customWidth="1"/>
    <col min="1808" max="2040" width="8" style="20"/>
    <col min="2041" max="2041" width="3.44140625" style="20" customWidth="1"/>
    <col min="2042" max="2042" width="8.5546875" style="20" customWidth="1"/>
    <col min="2043" max="2043" width="6.109375" style="20" customWidth="1"/>
    <col min="2044" max="2044" width="8.88671875" style="20" customWidth="1"/>
    <col min="2045" max="2051" width="10.33203125" style="20" customWidth="1"/>
    <col min="2052" max="2052" width="10.5546875" style="20" customWidth="1"/>
    <col min="2053" max="2053" width="9.44140625" style="20" bestFit="1" customWidth="1"/>
    <col min="2054" max="2054" width="8.109375" style="20" bestFit="1" customWidth="1"/>
    <col min="2055" max="2056" width="8" style="20" customWidth="1"/>
    <col min="2057" max="2057" width="12.109375" style="20" customWidth="1"/>
    <col min="2058" max="2063" width="8.44140625" style="20" customWidth="1"/>
    <col min="2064" max="2296" width="8" style="20"/>
    <col min="2297" max="2297" width="3.44140625" style="20" customWidth="1"/>
    <col min="2298" max="2298" width="8.5546875" style="20" customWidth="1"/>
    <col min="2299" max="2299" width="6.109375" style="20" customWidth="1"/>
    <col min="2300" max="2300" width="8.88671875" style="20" customWidth="1"/>
    <col min="2301" max="2307" width="10.33203125" style="20" customWidth="1"/>
    <col min="2308" max="2308" width="10.5546875" style="20" customWidth="1"/>
    <col min="2309" max="2309" width="9.44140625" style="20" bestFit="1" customWidth="1"/>
    <col min="2310" max="2310" width="8.109375" style="20" bestFit="1" customWidth="1"/>
    <col min="2311" max="2312" width="8" style="20" customWidth="1"/>
    <col min="2313" max="2313" width="12.109375" style="20" customWidth="1"/>
    <col min="2314" max="2319" width="8.44140625" style="20" customWidth="1"/>
    <col min="2320" max="2552" width="8" style="20"/>
    <col min="2553" max="2553" width="3.44140625" style="20" customWidth="1"/>
    <col min="2554" max="2554" width="8.5546875" style="20" customWidth="1"/>
    <col min="2555" max="2555" width="6.109375" style="20" customWidth="1"/>
    <col min="2556" max="2556" width="8.88671875" style="20" customWidth="1"/>
    <col min="2557" max="2563" width="10.33203125" style="20" customWidth="1"/>
    <col min="2564" max="2564" width="10.5546875" style="20" customWidth="1"/>
    <col min="2565" max="2565" width="9.44140625" style="20" bestFit="1" customWidth="1"/>
    <col min="2566" max="2566" width="8.109375" style="20" bestFit="1" customWidth="1"/>
    <col min="2567" max="2568" width="8" style="20" customWidth="1"/>
    <col min="2569" max="2569" width="12.109375" style="20" customWidth="1"/>
    <col min="2570" max="2575" width="8.44140625" style="20" customWidth="1"/>
    <col min="2576" max="2808" width="8" style="20"/>
    <col min="2809" max="2809" width="3.44140625" style="20" customWidth="1"/>
    <col min="2810" max="2810" width="8.5546875" style="20" customWidth="1"/>
    <col min="2811" max="2811" width="6.109375" style="20" customWidth="1"/>
    <col min="2812" max="2812" width="8.88671875" style="20" customWidth="1"/>
    <col min="2813" max="2819" width="10.33203125" style="20" customWidth="1"/>
    <col min="2820" max="2820" width="10.5546875" style="20" customWidth="1"/>
    <col min="2821" max="2821" width="9.44140625" style="20" bestFit="1" customWidth="1"/>
    <col min="2822" max="2822" width="8.109375" style="20" bestFit="1" customWidth="1"/>
    <col min="2823" max="2824" width="8" style="20" customWidth="1"/>
    <col min="2825" max="2825" width="12.109375" style="20" customWidth="1"/>
    <col min="2826" max="2831" width="8.44140625" style="20" customWidth="1"/>
    <col min="2832" max="3064" width="8" style="20"/>
    <col min="3065" max="3065" width="3.44140625" style="20" customWidth="1"/>
    <col min="3066" max="3066" width="8.5546875" style="20" customWidth="1"/>
    <col min="3067" max="3067" width="6.109375" style="20" customWidth="1"/>
    <col min="3068" max="3068" width="8.88671875" style="20" customWidth="1"/>
    <col min="3069" max="3075" width="10.33203125" style="20" customWidth="1"/>
    <col min="3076" max="3076" width="10.5546875" style="20" customWidth="1"/>
    <col min="3077" max="3077" width="9.44140625" style="20" bestFit="1" customWidth="1"/>
    <col min="3078" max="3078" width="8.109375" style="20" bestFit="1" customWidth="1"/>
    <col min="3079" max="3080" width="8" style="20" customWidth="1"/>
    <col min="3081" max="3081" width="12.109375" style="20" customWidth="1"/>
    <col min="3082" max="3087" width="8.44140625" style="20" customWidth="1"/>
    <col min="3088" max="3320" width="8" style="20"/>
    <col min="3321" max="3321" width="3.44140625" style="20" customWidth="1"/>
    <col min="3322" max="3322" width="8.5546875" style="20" customWidth="1"/>
    <col min="3323" max="3323" width="6.109375" style="20" customWidth="1"/>
    <col min="3324" max="3324" width="8.88671875" style="20" customWidth="1"/>
    <col min="3325" max="3331" width="10.33203125" style="20" customWidth="1"/>
    <col min="3332" max="3332" width="10.5546875" style="20" customWidth="1"/>
    <col min="3333" max="3333" width="9.44140625" style="20" bestFit="1" customWidth="1"/>
    <col min="3334" max="3334" width="8.109375" style="20" bestFit="1" customWidth="1"/>
    <col min="3335" max="3336" width="8" style="20" customWidth="1"/>
    <col min="3337" max="3337" width="12.109375" style="20" customWidth="1"/>
    <col min="3338" max="3343" width="8.44140625" style="20" customWidth="1"/>
    <col min="3344" max="3576" width="8" style="20"/>
    <col min="3577" max="3577" width="3.44140625" style="20" customWidth="1"/>
    <col min="3578" max="3578" width="8.5546875" style="20" customWidth="1"/>
    <col min="3579" max="3579" width="6.109375" style="20" customWidth="1"/>
    <col min="3580" max="3580" width="8.88671875" style="20" customWidth="1"/>
    <col min="3581" max="3587" width="10.33203125" style="20" customWidth="1"/>
    <col min="3588" max="3588" width="10.5546875" style="20" customWidth="1"/>
    <col min="3589" max="3589" width="9.44140625" style="20" bestFit="1" customWidth="1"/>
    <col min="3590" max="3590" width="8.109375" style="20" bestFit="1" customWidth="1"/>
    <col min="3591" max="3592" width="8" style="20" customWidth="1"/>
    <col min="3593" max="3593" width="12.109375" style="20" customWidth="1"/>
    <col min="3594" max="3599" width="8.44140625" style="20" customWidth="1"/>
    <col min="3600" max="3832" width="8" style="20"/>
    <col min="3833" max="3833" width="3.44140625" style="20" customWidth="1"/>
    <col min="3834" max="3834" width="8.5546875" style="20" customWidth="1"/>
    <col min="3835" max="3835" width="6.109375" style="20" customWidth="1"/>
    <col min="3836" max="3836" width="8.88671875" style="20" customWidth="1"/>
    <col min="3837" max="3843" width="10.33203125" style="20" customWidth="1"/>
    <col min="3844" max="3844" width="10.5546875" style="20" customWidth="1"/>
    <col min="3845" max="3845" width="9.44140625" style="20" bestFit="1" customWidth="1"/>
    <col min="3846" max="3846" width="8.109375" style="20" bestFit="1" customWidth="1"/>
    <col min="3847" max="3848" width="8" style="20" customWidth="1"/>
    <col min="3849" max="3849" width="12.109375" style="20" customWidth="1"/>
    <col min="3850" max="3855" width="8.44140625" style="20" customWidth="1"/>
    <col min="3856" max="4088" width="8" style="20"/>
    <col min="4089" max="4089" width="3.44140625" style="20" customWidth="1"/>
    <col min="4090" max="4090" width="8.5546875" style="20" customWidth="1"/>
    <col min="4091" max="4091" width="6.109375" style="20" customWidth="1"/>
    <col min="4092" max="4092" width="8.88671875" style="20" customWidth="1"/>
    <col min="4093" max="4099" width="10.33203125" style="20" customWidth="1"/>
    <col min="4100" max="4100" width="10.5546875" style="20" customWidth="1"/>
    <col min="4101" max="4101" width="9.44140625" style="20" bestFit="1" customWidth="1"/>
    <col min="4102" max="4102" width="8.109375" style="20" bestFit="1" customWidth="1"/>
    <col min="4103" max="4104" width="8" style="20" customWidth="1"/>
    <col min="4105" max="4105" width="12.109375" style="20" customWidth="1"/>
    <col min="4106" max="4111" width="8.44140625" style="20" customWidth="1"/>
    <col min="4112" max="4344" width="8" style="20"/>
    <col min="4345" max="4345" width="3.44140625" style="20" customWidth="1"/>
    <col min="4346" max="4346" width="8.5546875" style="20" customWidth="1"/>
    <col min="4347" max="4347" width="6.109375" style="20" customWidth="1"/>
    <col min="4348" max="4348" width="8.88671875" style="20" customWidth="1"/>
    <col min="4349" max="4355" width="10.33203125" style="20" customWidth="1"/>
    <col min="4356" max="4356" width="10.5546875" style="20" customWidth="1"/>
    <col min="4357" max="4357" width="9.44140625" style="20" bestFit="1" customWidth="1"/>
    <col min="4358" max="4358" width="8.109375" style="20" bestFit="1" customWidth="1"/>
    <col min="4359" max="4360" width="8" style="20" customWidth="1"/>
    <col min="4361" max="4361" width="12.109375" style="20" customWidth="1"/>
    <col min="4362" max="4367" width="8.44140625" style="20" customWidth="1"/>
    <col min="4368" max="4600" width="8" style="20"/>
    <col min="4601" max="4601" width="3.44140625" style="20" customWidth="1"/>
    <col min="4602" max="4602" width="8.5546875" style="20" customWidth="1"/>
    <col min="4603" max="4603" width="6.109375" style="20" customWidth="1"/>
    <col min="4604" max="4604" width="8.88671875" style="20" customWidth="1"/>
    <col min="4605" max="4611" width="10.33203125" style="20" customWidth="1"/>
    <col min="4612" max="4612" width="10.5546875" style="20" customWidth="1"/>
    <col min="4613" max="4613" width="9.44140625" style="20" bestFit="1" customWidth="1"/>
    <col min="4614" max="4614" width="8.109375" style="20" bestFit="1" customWidth="1"/>
    <col min="4615" max="4616" width="8" style="20" customWidth="1"/>
    <col min="4617" max="4617" width="12.109375" style="20" customWidth="1"/>
    <col min="4618" max="4623" width="8.44140625" style="20" customWidth="1"/>
    <col min="4624" max="4856" width="8" style="20"/>
    <col min="4857" max="4857" width="3.44140625" style="20" customWidth="1"/>
    <col min="4858" max="4858" width="8.5546875" style="20" customWidth="1"/>
    <col min="4859" max="4859" width="6.109375" style="20" customWidth="1"/>
    <col min="4860" max="4860" width="8.88671875" style="20" customWidth="1"/>
    <col min="4861" max="4867" width="10.33203125" style="20" customWidth="1"/>
    <col min="4868" max="4868" width="10.5546875" style="20" customWidth="1"/>
    <col min="4869" max="4869" width="9.44140625" style="20" bestFit="1" customWidth="1"/>
    <col min="4870" max="4870" width="8.109375" style="20" bestFit="1" customWidth="1"/>
    <col min="4871" max="4872" width="8" style="20" customWidth="1"/>
    <col min="4873" max="4873" width="12.109375" style="20" customWidth="1"/>
    <col min="4874" max="4879" width="8.44140625" style="20" customWidth="1"/>
    <col min="4880" max="5112" width="8" style="20"/>
    <col min="5113" max="5113" width="3.44140625" style="20" customWidth="1"/>
    <col min="5114" max="5114" width="8.5546875" style="20" customWidth="1"/>
    <col min="5115" max="5115" width="6.109375" style="20" customWidth="1"/>
    <col min="5116" max="5116" width="8.88671875" style="20" customWidth="1"/>
    <col min="5117" max="5123" width="10.33203125" style="20" customWidth="1"/>
    <col min="5124" max="5124" width="10.5546875" style="20" customWidth="1"/>
    <col min="5125" max="5125" width="9.44140625" style="20" bestFit="1" customWidth="1"/>
    <col min="5126" max="5126" width="8.109375" style="20" bestFit="1" customWidth="1"/>
    <col min="5127" max="5128" width="8" style="20" customWidth="1"/>
    <col min="5129" max="5129" width="12.109375" style="20" customWidth="1"/>
    <col min="5130" max="5135" width="8.44140625" style="20" customWidth="1"/>
    <col min="5136" max="5368" width="8" style="20"/>
    <col min="5369" max="5369" width="3.44140625" style="20" customWidth="1"/>
    <col min="5370" max="5370" width="8.5546875" style="20" customWidth="1"/>
    <col min="5371" max="5371" width="6.109375" style="20" customWidth="1"/>
    <col min="5372" max="5372" width="8.88671875" style="20" customWidth="1"/>
    <col min="5373" max="5379" width="10.33203125" style="20" customWidth="1"/>
    <col min="5380" max="5380" width="10.5546875" style="20" customWidth="1"/>
    <col min="5381" max="5381" width="9.44140625" style="20" bestFit="1" customWidth="1"/>
    <col min="5382" max="5382" width="8.109375" style="20" bestFit="1" customWidth="1"/>
    <col min="5383" max="5384" width="8" style="20" customWidth="1"/>
    <col min="5385" max="5385" width="12.109375" style="20" customWidth="1"/>
    <col min="5386" max="5391" width="8.44140625" style="20" customWidth="1"/>
    <col min="5392" max="5624" width="8" style="20"/>
    <col min="5625" max="5625" width="3.44140625" style="20" customWidth="1"/>
    <col min="5626" max="5626" width="8.5546875" style="20" customWidth="1"/>
    <col min="5627" max="5627" width="6.109375" style="20" customWidth="1"/>
    <col min="5628" max="5628" width="8.88671875" style="20" customWidth="1"/>
    <col min="5629" max="5635" width="10.33203125" style="20" customWidth="1"/>
    <col min="5636" max="5636" width="10.5546875" style="20" customWidth="1"/>
    <col min="5637" max="5637" width="9.44140625" style="20" bestFit="1" customWidth="1"/>
    <col min="5638" max="5638" width="8.109375" style="20" bestFit="1" customWidth="1"/>
    <col min="5639" max="5640" width="8" style="20" customWidth="1"/>
    <col min="5641" max="5641" width="12.109375" style="20" customWidth="1"/>
    <col min="5642" max="5647" width="8.44140625" style="20" customWidth="1"/>
    <col min="5648" max="5880" width="8" style="20"/>
    <col min="5881" max="5881" width="3.44140625" style="20" customWidth="1"/>
    <col min="5882" max="5882" width="8.5546875" style="20" customWidth="1"/>
    <col min="5883" max="5883" width="6.109375" style="20" customWidth="1"/>
    <col min="5884" max="5884" width="8.88671875" style="20" customWidth="1"/>
    <col min="5885" max="5891" width="10.33203125" style="20" customWidth="1"/>
    <col min="5892" max="5892" width="10.5546875" style="20" customWidth="1"/>
    <col min="5893" max="5893" width="9.44140625" style="20" bestFit="1" customWidth="1"/>
    <col min="5894" max="5894" width="8.109375" style="20" bestFit="1" customWidth="1"/>
    <col min="5895" max="5896" width="8" style="20" customWidth="1"/>
    <col min="5897" max="5897" width="12.109375" style="20" customWidth="1"/>
    <col min="5898" max="5903" width="8.44140625" style="20" customWidth="1"/>
    <col min="5904" max="6136" width="8" style="20"/>
    <col min="6137" max="6137" width="3.44140625" style="20" customWidth="1"/>
    <col min="6138" max="6138" width="8.5546875" style="20" customWidth="1"/>
    <col min="6139" max="6139" width="6.109375" style="20" customWidth="1"/>
    <col min="6140" max="6140" width="8.88671875" style="20" customWidth="1"/>
    <col min="6141" max="6147" width="10.33203125" style="20" customWidth="1"/>
    <col min="6148" max="6148" width="10.5546875" style="20" customWidth="1"/>
    <col min="6149" max="6149" width="9.44140625" style="20" bestFit="1" customWidth="1"/>
    <col min="6150" max="6150" width="8.109375" style="20" bestFit="1" customWidth="1"/>
    <col min="6151" max="6152" width="8" style="20" customWidth="1"/>
    <col min="6153" max="6153" width="12.109375" style="20" customWidth="1"/>
    <col min="6154" max="6159" width="8.44140625" style="20" customWidth="1"/>
    <col min="6160" max="6392" width="8" style="20"/>
    <col min="6393" max="6393" width="3.44140625" style="20" customWidth="1"/>
    <col min="6394" max="6394" width="8.5546875" style="20" customWidth="1"/>
    <col min="6395" max="6395" width="6.109375" style="20" customWidth="1"/>
    <col min="6396" max="6396" width="8.88671875" style="20" customWidth="1"/>
    <col min="6397" max="6403" width="10.33203125" style="20" customWidth="1"/>
    <col min="6404" max="6404" width="10.5546875" style="20" customWidth="1"/>
    <col min="6405" max="6405" width="9.44140625" style="20" bestFit="1" customWidth="1"/>
    <col min="6406" max="6406" width="8.109375" style="20" bestFit="1" customWidth="1"/>
    <col min="6407" max="6408" width="8" style="20" customWidth="1"/>
    <col min="6409" max="6409" width="12.109375" style="20" customWidth="1"/>
    <col min="6410" max="6415" width="8.44140625" style="20" customWidth="1"/>
    <col min="6416" max="6648" width="8" style="20"/>
    <col min="6649" max="6649" width="3.44140625" style="20" customWidth="1"/>
    <col min="6650" max="6650" width="8.5546875" style="20" customWidth="1"/>
    <col min="6651" max="6651" width="6.109375" style="20" customWidth="1"/>
    <col min="6652" max="6652" width="8.88671875" style="20" customWidth="1"/>
    <col min="6653" max="6659" width="10.33203125" style="20" customWidth="1"/>
    <col min="6660" max="6660" width="10.5546875" style="20" customWidth="1"/>
    <col min="6661" max="6661" width="9.44140625" style="20" bestFit="1" customWidth="1"/>
    <col min="6662" max="6662" width="8.109375" style="20" bestFit="1" customWidth="1"/>
    <col min="6663" max="6664" width="8" style="20" customWidth="1"/>
    <col min="6665" max="6665" width="12.109375" style="20" customWidth="1"/>
    <col min="6666" max="6671" width="8.44140625" style="20" customWidth="1"/>
    <col min="6672" max="6904" width="8" style="20"/>
    <col min="6905" max="6905" width="3.44140625" style="20" customWidth="1"/>
    <col min="6906" max="6906" width="8.5546875" style="20" customWidth="1"/>
    <col min="6907" max="6907" width="6.109375" style="20" customWidth="1"/>
    <col min="6908" max="6908" width="8.88671875" style="20" customWidth="1"/>
    <col min="6909" max="6915" width="10.33203125" style="20" customWidth="1"/>
    <col min="6916" max="6916" width="10.5546875" style="20" customWidth="1"/>
    <col min="6917" max="6917" width="9.44140625" style="20" bestFit="1" customWidth="1"/>
    <col min="6918" max="6918" width="8.109375" style="20" bestFit="1" customWidth="1"/>
    <col min="6919" max="6920" width="8" style="20" customWidth="1"/>
    <col min="6921" max="6921" width="12.109375" style="20" customWidth="1"/>
    <col min="6922" max="6927" width="8.44140625" style="20" customWidth="1"/>
    <col min="6928" max="7160" width="8" style="20"/>
    <col min="7161" max="7161" width="3.44140625" style="20" customWidth="1"/>
    <col min="7162" max="7162" width="8.5546875" style="20" customWidth="1"/>
    <col min="7163" max="7163" width="6.109375" style="20" customWidth="1"/>
    <col min="7164" max="7164" width="8.88671875" style="20" customWidth="1"/>
    <col min="7165" max="7171" width="10.33203125" style="20" customWidth="1"/>
    <col min="7172" max="7172" width="10.5546875" style="20" customWidth="1"/>
    <col min="7173" max="7173" width="9.44140625" style="20" bestFit="1" customWidth="1"/>
    <col min="7174" max="7174" width="8.109375" style="20" bestFit="1" customWidth="1"/>
    <col min="7175" max="7176" width="8" style="20" customWidth="1"/>
    <col min="7177" max="7177" width="12.109375" style="20" customWidth="1"/>
    <col min="7178" max="7183" width="8.44140625" style="20" customWidth="1"/>
    <col min="7184" max="7416" width="8" style="20"/>
    <col min="7417" max="7417" width="3.44140625" style="20" customWidth="1"/>
    <col min="7418" max="7418" width="8.5546875" style="20" customWidth="1"/>
    <col min="7419" max="7419" width="6.109375" style="20" customWidth="1"/>
    <col min="7420" max="7420" width="8.88671875" style="20" customWidth="1"/>
    <col min="7421" max="7427" width="10.33203125" style="20" customWidth="1"/>
    <col min="7428" max="7428" width="10.5546875" style="20" customWidth="1"/>
    <col min="7429" max="7429" width="9.44140625" style="20" bestFit="1" customWidth="1"/>
    <col min="7430" max="7430" width="8.109375" style="20" bestFit="1" customWidth="1"/>
    <col min="7431" max="7432" width="8" style="20" customWidth="1"/>
    <col min="7433" max="7433" width="12.109375" style="20" customWidth="1"/>
    <col min="7434" max="7439" width="8.44140625" style="20" customWidth="1"/>
    <col min="7440" max="7672" width="8" style="20"/>
    <col min="7673" max="7673" width="3.44140625" style="20" customWidth="1"/>
    <col min="7674" max="7674" width="8.5546875" style="20" customWidth="1"/>
    <col min="7675" max="7675" width="6.109375" style="20" customWidth="1"/>
    <col min="7676" max="7676" width="8.88671875" style="20" customWidth="1"/>
    <col min="7677" max="7683" width="10.33203125" style="20" customWidth="1"/>
    <col min="7684" max="7684" width="10.5546875" style="20" customWidth="1"/>
    <col min="7685" max="7685" width="9.44140625" style="20" bestFit="1" customWidth="1"/>
    <col min="7686" max="7686" width="8.109375" style="20" bestFit="1" customWidth="1"/>
    <col min="7687" max="7688" width="8" style="20" customWidth="1"/>
    <col min="7689" max="7689" width="12.109375" style="20" customWidth="1"/>
    <col min="7690" max="7695" width="8.44140625" style="20" customWidth="1"/>
    <col min="7696" max="7928" width="8" style="20"/>
    <col min="7929" max="7929" width="3.44140625" style="20" customWidth="1"/>
    <col min="7930" max="7930" width="8.5546875" style="20" customWidth="1"/>
    <col min="7931" max="7931" width="6.109375" style="20" customWidth="1"/>
    <col min="7932" max="7932" width="8.88671875" style="20" customWidth="1"/>
    <col min="7933" max="7939" width="10.33203125" style="20" customWidth="1"/>
    <col min="7940" max="7940" width="10.5546875" style="20" customWidth="1"/>
    <col min="7941" max="7941" width="9.44140625" style="20" bestFit="1" customWidth="1"/>
    <col min="7942" max="7942" width="8.109375" style="20" bestFit="1" customWidth="1"/>
    <col min="7943" max="7944" width="8" style="20" customWidth="1"/>
    <col min="7945" max="7945" width="12.109375" style="20" customWidth="1"/>
    <col min="7946" max="7951" width="8.44140625" style="20" customWidth="1"/>
    <col min="7952" max="8184" width="8" style="20"/>
    <col min="8185" max="8185" width="3.44140625" style="20" customWidth="1"/>
    <col min="8186" max="8186" width="8.5546875" style="20" customWidth="1"/>
    <col min="8187" max="8187" width="6.109375" style="20" customWidth="1"/>
    <col min="8188" max="8188" width="8.88671875" style="20" customWidth="1"/>
    <col min="8189" max="8195" width="10.33203125" style="20" customWidth="1"/>
    <col min="8196" max="8196" width="10.5546875" style="20" customWidth="1"/>
    <col min="8197" max="8197" width="9.44140625" style="20" bestFit="1" customWidth="1"/>
    <col min="8198" max="8198" width="8.109375" style="20" bestFit="1" customWidth="1"/>
    <col min="8199" max="8200" width="8" style="20" customWidth="1"/>
    <col min="8201" max="8201" width="12.109375" style="20" customWidth="1"/>
    <col min="8202" max="8207" width="8.44140625" style="20" customWidth="1"/>
    <col min="8208" max="8440" width="8" style="20"/>
    <col min="8441" max="8441" width="3.44140625" style="20" customWidth="1"/>
    <col min="8442" max="8442" width="8.5546875" style="20" customWidth="1"/>
    <col min="8443" max="8443" width="6.109375" style="20" customWidth="1"/>
    <col min="8444" max="8444" width="8.88671875" style="20" customWidth="1"/>
    <col min="8445" max="8451" width="10.33203125" style="20" customWidth="1"/>
    <col min="8452" max="8452" width="10.5546875" style="20" customWidth="1"/>
    <col min="8453" max="8453" width="9.44140625" style="20" bestFit="1" customWidth="1"/>
    <col min="8454" max="8454" width="8.109375" style="20" bestFit="1" customWidth="1"/>
    <col min="8455" max="8456" width="8" style="20" customWidth="1"/>
    <col min="8457" max="8457" width="12.109375" style="20" customWidth="1"/>
    <col min="8458" max="8463" width="8.44140625" style="20" customWidth="1"/>
    <col min="8464" max="8696" width="8" style="20"/>
    <col min="8697" max="8697" width="3.44140625" style="20" customWidth="1"/>
    <col min="8698" max="8698" width="8.5546875" style="20" customWidth="1"/>
    <col min="8699" max="8699" width="6.109375" style="20" customWidth="1"/>
    <col min="8700" max="8700" width="8.88671875" style="20" customWidth="1"/>
    <col min="8701" max="8707" width="10.33203125" style="20" customWidth="1"/>
    <col min="8708" max="8708" width="10.5546875" style="20" customWidth="1"/>
    <col min="8709" max="8709" width="9.44140625" style="20" bestFit="1" customWidth="1"/>
    <col min="8710" max="8710" width="8.109375" style="20" bestFit="1" customWidth="1"/>
    <col min="8711" max="8712" width="8" style="20" customWidth="1"/>
    <col min="8713" max="8713" width="12.109375" style="20" customWidth="1"/>
    <col min="8714" max="8719" width="8.44140625" style="20" customWidth="1"/>
    <col min="8720" max="8952" width="8" style="20"/>
    <col min="8953" max="8953" width="3.44140625" style="20" customWidth="1"/>
    <col min="8954" max="8954" width="8.5546875" style="20" customWidth="1"/>
    <col min="8955" max="8955" width="6.109375" style="20" customWidth="1"/>
    <col min="8956" max="8956" width="8.88671875" style="20" customWidth="1"/>
    <col min="8957" max="8963" width="10.33203125" style="20" customWidth="1"/>
    <col min="8964" max="8964" width="10.5546875" style="20" customWidth="1"/>
    <col min="8965" max="8965" width="9.44140625" style="20" bestFit="1" customWidth="1"/>
    <col min="8966" max="8966" width="8.109375" style="20" bestFit="1" customWidth="1"/>
    <col min="8967" max="8968" width="8" style="20" customWidth="1"/>
    <col min="8969" max="8969" width="12.109375" style="20" customWidth="1"/>
    <col min="8970" max="8975" width="8.44140625" style="20" customWidth="1"/>
    <col min="8976" max="9208" width="8" style="20"/>
    <col min="9209" max="9209" width="3.44140625" style="20" customWidth="1"/>
    <col min="9210" max="9210" width="8.5546875" style="20" customWidth="1"/>
    <col min="9211" max="9211" width="6.109375" style="20" customWidth="1"/>
    <col min="9212" max="9212" width="8.88671875" style="20" customWidth="1"/>
    <col min="9213" max="9219" width="10.33203125" style="20" customWidth="1"/>
    <col min="9220" max="9220" width="10.5546875" style="20" customWidth="1"/>
    <col min="9221" max="9221" width="9.44140625" style="20" bestFit="1" customWidth="1"/>
    <col min="9222" max="9222" width="8.109375" style="20" bestFit="1" customWidth="1"/>
    <col min="9223" max="9224" width="8" style="20" customWidth="1"/>
    <col min="9225" max="9225" width="12.109375" style="20" customWidth="1"/>
    <col min="9226" max="9231" width="8.44140625" style="20" customWidth="1"/>
    <col min="9232" max="9464" width="8" style="20"/>
    <col min="9465" max="9465" width="3.44140625" style="20" customWidth="1"/>
    <col min="9466" max="9466" width="8.5546875" style="20" customWidth="1"/>
    <col min="9467" max="9467" width="6.109375" style="20" customWidth="1"/>
    <col min="9468" max="9468" width="8.88671875" style="20" customWidth="1"/>
    <col min="9469" max="9475" width="10.33203125" style="20" customWidth="1"/>
    <col min="9476" max="9476" width="10.5546875" style="20" customWidth="1"/>
    <col min="9477" max="9477" width="9.44140625" style="20" bestFit="1" customWidth="1"/>
    <col min="9478" max="9478" width="8.109375" style="20" bestFit="1" customWidth="1"/>
    <col min="9479" max="9480" width="8" style="20" customWidth="1"/>
    <col min="9481" max="9481" width="12.109375" style="20" customWidth="1"/>
    <col min="9482" max="9487" width="8.44140625" style="20" customWidth="1"/>
    <col min="9488" max="9720" width="8" style="20"/>
    <col min="9721" max="9721" width="3.44140625" style="20" customWidth="1"/>
    <col min="9722" max="9722" width="8.5546875" style="20" customWidth="1"/>
    <col min="9723" max="9723" width="6.109375" style="20" customWidth="1"/>
    <col min="9724" max="9724" width="8.88671875" style="20" customWidth="1"/>
    <col min="9725" max="9731" width="10.33203125" style="20" customWidth="1"/>
    <col min="9732" max="9732" width="10.5546875" style="20" customWidth="1"/>
    <col min="9733" max="9733" width="9.44140625" style="20" bestFit="1" customWidth="1"/>
    <col min="9734" max="9734" width="8.109375" style="20" bestFit="1" customWidth="1"/>
    <col min="9735" max="9736" width="8" style="20" customWidth="1"/>
    <col min="9737" max="9737" width="12.109375" style="20" customWidth="1"/>
    <col min="9738" max="9743" width="8.44140625" style="20" customWidth="1"/>
    <col min="9744" max="9976" width="8" style="20"/>
    <col min="9977" max="9977" width="3.44140625" style="20" customWidth="1"/>
    <col min="9978" max="9978" width="8.5546875" style="20" customWidth="1"/>
    <col min="9979" max="9979" width="6.109375" style="20" customWidth="1"/>
    <col min="9980" max="9980" width="8.88671875" style="20" customWidth="1"/>
    <col min="9981" max="9987" width="10.33203125" style="20" customWidth="1"/>
    <col min="9988" max="9988" width="10.5546875" style="20" customWidth="1"/>
    <col min="9989" max="9989" width="9.44140625" style="20" bestFit="1" customWidth="1"/>
    <col min="9990" max="9990" width="8.109375" style="20" bestFit="1" customWidth="1"/>
    <col min="9991" max="9992" width="8" style="20" customWidth="1"/>
    <col min="9993" max="9993" width="12.109375" style="20" customWidth="1"/>
    <col min="9994" max="9999" width="8.44140625" style="20" customWidth="1"/>
    <col min="10000" max="10232" width="8" style="20"/>
    <col min="10233" max="10233" width="3.44140625" style="20" customWidth="1"/>
    <col min="10234" max="10234" width="8.5546875" style="20" customWidth="1"/>
    <col min="10235" max="10235" width="6.109375" style="20" customWidth="1"/>
    <col min="10236" max="10236" width="8.88671875" style="20" customWidth="1"/>
    <col min="10237" max="10243" width="10.33203125" style="20" customWidth="1"/>
    <col min="10244" max="10244" width="10.5546875" style="20" customWidth="1"/>
    <col min="10245" max="10245" width="9.44140625" style="20" bestFit="1" customWidth="1"/>
    <col min="10246" max="10246" width="8.109375" style="20" bestFit="1" customWidth="1"/>
    <col min="10247" max="10248" width="8" style="20" customWidth="1"/>
    <col min="10249" max="10249" width="12.109375" style="20" customWidth="1"/>
    <col min="10250" max="10255" width="8.44140625" style="20" customWidth="1"/>
    <col min="10256" max="10488" width="8" style="20"/>
    <col min="10489" max="10489" width="3.44140625" style="20" customWidth="1"/>
    <col min="10490" max="10490" width="8.5546875" style="20" customWidth="1"/>
    <col min="10491" max="10491" width="6.109375" style="20" customWidth="1"/>
    <col min="10492" max="10492" width="8.88671875" style="20" customWidth="1"/>
    <col min="10493" max="10499" width="10.33203125" style="20" customWidth="1"/>
    <col min="10500" max="10500" width="10.5546875" style="20" customWidth="1"/>
    <col min="10501" max="10501" width="9.44140625" style="20" bestFit="1" customWidth="1"/>
    <col min="10502" max="10502" width="8.109375" style="20" bestFit="1" customWidth="1"/>
    <col min="10503" max="10504" width="8" style="20" customWidth="1"/>
    <col min="10505" max="10505" width="12.109375" style="20" customWidth="1"/>
    <col min="10506" max="10511" width="8.44140625" style="20" customWidth="1"/>
    <col min="10512" max="10744" width="8" style="20"/>
    <col min="10745" max="10745" width="3.44140625" style="20" customWidth="1"/>
    <col min="10746" max="10746" width="8.5546875" style="20" customWidth="1"/>
    <col min="10747" max="10747" width="6.109375" style="20" customWidth="1"/>
    <col min="10748" max="10748" width="8.88671875" style="20" customWidth="1"/>
    <col min="10749" max="10755" width="10.33203125" style="20" customWidth="1"/>
    <col min="10756" max="10756" width="10.5546875" style="20" customWidth="1"/>
    <col min="10757" max="10757" width="9.44140625" style="20" bestFit="1" customWidth="1"/>
    <col min="10758" max="10758" width="8.109375" style="20" bestFit="1" customWidth="1"/>
    <col min="10759" max="10760" width="8" style="20" customWidth="1"/>
    <col min="10761" max="10761" width="12.109375" style="20" customWidth="1"/>
    <col min="10762" max="10767" width="8.44140625" style="20" customWidth="1"/>
    <col min="10768" max="11000" width="8" style="20"/>
    <col min="11001" max="11001" width="3.44140625" style="20" customWidth="1"/>
    <col min="11002" max="11002" width="8.5546875" style="20" customWidth="1"/>
    <col min="11003" max="11003" width="6.109375" style="20" customWidth="1"/>
    <col min="11004" max="11004" width="8.88671875" style="20" customWidth="1"/>
    <col min="11005" max="11011" width="10.33203125" style="20" customWidth="1"/>
    <col min="11012" max="11012" width="10.5546875" style="20" customWidth="1"/>
    <col min="11013" max="11013" width="9.44140625" style="20" bestFit="1" customWidth="1"/>
    <col min="11014" max="11014" width="8.109375" style="20" bestFit="1" customWidth="1"/>
    <col min="11015" max="11016" width="8" style="20" customWidth="1"/>
    <col min="11017" max="11017" width="12.109375" style="20" customWidth="1"/>
    <col min="11018" max="11023" width="8.44140625" style="20" customWidth="1"/>
    <col min="11024" max="11256" width="8" style="20"/>
    <col min="11257" max="11257" width="3.44140625" style="20" customWidth="1"/>
    <col min="11258" max="11258" width="8.5546875" style="20" customWidth="1"/>
    <col min="11259" max="11259" width="6.109375" style="20" customWidth="1"/>
    <col min="11260" max="11260" width="8.88671875" style="20" customWidth="1"/>
    <col min="11261" max="11267" width="10.33203125" style="20" customWidth="1"/>
    <col min="11268" max="11268" width="10.5546875" style="20" customWidth="1"/>
    <col min="11269" max="11269" width="9.44140625" style="20" bestFit="1" customWidth="1"/>
    <col min="11270" max="11270" width="8.109375" style="20" bestFit="1" customWidth="1"/>
    <col min="11271" max="11272" width="8" style="20" customWidth="1"/>
    <col min="11273" max="11273" width="12.109375" style="20" customWidth="1"/>
    <col min="11274" max="11279" width="8.44140625" style="20" customWidth="1"/>
    <col min="11280" max="11512" width="8" style="20"/>
    <col min="11513" max="11513" width="3.44140625" style="20" customWidth="1"/>
    <col min="11514" max="11514" width="8.5546875" style="20" customWidth="1"/>
    <col min="11515" max="11515" width="6.109375" style="20" customWidth="1"/>
    <col min="11516" max="11516" width="8.88671875" style="20" customWidth="1"/>
    <col min="11517" max="11523" width="10.33203125" style="20" customWidth="1"/>
    <col min="11524" max="11524" width="10.5546875" style="20" customWidth="1"/>
    <col min="11525" max="11525" width="9.44140625" style="20" bestFit="1" customWidth="1"/>
    <col min="11526" max="11526" width="8.109375" style="20" bestFit="1" customWidth="1"/>
    <col min="11527" max="11528" width="8" style="20" customWidth="1"/>
    <col min="11529" max="11529" width="12.109375" style="20" customWidth="1"/>
    <col min="11530" max="11535" width="8.44140625" style="20" customWidth="1"/>
    <col min="11536" max="11768" width="8" style="20"/>
    <col min="11769" max="11769" width="3.44140625" style="20" customWidth="1"/>
    <col min="11770" max="11770" width="8.5546875" style="20" customWidth="1"/>
    <col min="11771" max="11771" width="6.109375" style="20" customWidth="1"/>
    <col min="11772" max="11772" width="8.88671875" style="20" customWidth="1"/>
    <col min="11773" max="11779" width="10.33203125" style="20" customWidth="1"/>
    <col min="11780" max="11780" width="10.5546875" style="20" customWidth="1"/>
    <col min="11781" max="11781" width="9.44140625" style="20" bestFit="1" customWidth="1"/>
    <col min="11782" max="11782" width="8.109375" style="20" bestFit="1" customWidth="1"/>
    <col min="11783" max="11784" width="8" style="20" customWidth="1"/>
    <col min="11785" max="11785" width="12.109375" style="20" customWidth="1"/>
    <col min="11786" max="11791" width="8.44140625" style="20" customWidth="1"/>
    <col min="11792" max="12024" width="8" style="20"/>
    <col min="12025" max="12025" width="3.44140625" style="20" customWidth="1"/>
    <col min="12026" max="12026" width="8.5546875" style="20" customWidth="1"/>
    <col min="12027" max="12027" width="6.109375" style="20" customWidth="1"/>
    <col min="12028" max="12028" width="8.88671875" style="20" customWidth="1"/>
    <col min="12029" max="12035" width="10.33203125" style="20" customWidth="1"/>
    <col min="12036" max="12036" width="10.5546875" style="20" customWidth="1"/>
    <col min="12037" max="12037" width="9.44140625" style="20" bestFit="1" customWidth="1"/>
    <col min="12038" max="12038" width="8.109375" style="20" bestFit="1" customWidth="1"/>
    <col min="12039" max="12040" width="8" style="20" customWidth="1"/>
    <col min="12041" max="12041" width="12.109375" style="20" customWidth="1"/>
    <col min="12042" max="12047" width="8.44140625" style="20" customWidth="1"/>
    <col min="12048" max="12280" width="8" style="20"/>
    <col min="12281" max="12281" width="3.44140625" style="20" customWidth="1"/>
    <col min="12282" max="12282" width="8.5546875" style="20" customWidth="1"/>
    <col min="12283" max="12283" width="6.109375" style="20" customWidth="1"/>
    <col min="12284" max="12284" width="8.88671875" style="20" customWidth="1"/>
    <col min="12285" max="12291" width="10.33203125" style="20" customWidth="1"/>
    <col min="12292" max="12292" width="10.5546875" style="20" customWidth="1"/>
    <col min="12293" max="12293" width="9.44140625" style="20" bestFit="1" customWidth="1"/>
    <col min="12294" max="12294" width="8.109375" style="20" bestFit="1" customWidth="1"/>
    <col min="12295" max="12296" width="8" style="20" customWidth="1"/>
    <col min="12297" max="12297" width="12.109375" style="20" customWidth="1"/>
    <col min="12298" max="12303" width="8.44140625" style="20" customWidth="1"/>
    <col min="12304" max="12536" width="8" style="20"/>
    <col min="12537" max="12537" width="3.44140625" style="20" customWidth="1"/>
    <col min="12538" max="12538" width="8.5546875" style="20" customWidth="1"/>
    <col min="12539" max="12539" width="6.109375" style="20" customWidth="1"/>
    <col min="12540" max="12540" width="8.88671875" style="20" customWidth="1"/>
    <col min="12541" max="12547" width="10.33203125" style="20" customWidth="1"/>
    <col min="12548" max="12548" width="10.5546875" style="20" customWidth="1"/>
    <col min="12549" max="12549" width="9.44140625" style="20" bestFit="1" customWidth="1"/>
    <col min="12550" max="12550" width="8.109375" style="20" bestFit="1" customWidth="1"/>
    <col min="12551" max="12552" width="8" style="20" customWidth="1"/>
    <col min="12553" max="12553" width="12.109375" style="20" customWidth="1"/>
    <col min="12554" max="12559" width="8.44140625" style="20" customWidth="1"/>
    <col min="12560" max="12792" width="8" style="20"/>
    <col min="12793" max="12793" width="3.44140625" style="20" customWidth="1"/>
    <col min="12794" max="12794" width="8.5546875" style="20" customWidth="1"/>
    <col min="12795" max="12795" width="6.109375" style="20" customWidth="1"/>
    <col min="12796" max="12796" width="8.88671875" style="20" customWidth="1"/>
    <col min="12797" max="12803" width="10.33203125" style="20" customWidth="1"/>
    <col min="12804" max="12804" width="10.5546875" style="20" customWidth="1"/>
    <col min="12805" max="12805" width="9.44140625" style="20" bestFit="1" customWidth="1"/>
    <col min="12806" max="12806" width="8.109375" style="20" bestFit="1" customWidth="1"/>
    <col min="12807" max="12808" width="8" style="20" customWidth="1"/>
    <col min="12809" max="12809" width="12.109375" style="20" customWidth="1"/>
    <col min="12810" max="12815" width="8.44140625" style="20" customWidth="1"/>
    <col min="12816" max="13048" width="8" style="20"/>
    <col min="13049" max="13049" width="3.44140625" style="20" customWidth="1"/>
    <col min="13050" max="13050" width="8.5546875" style="20" customWidth="1"/>
    <col min="13051" max="13051" width="6.109375" style="20" customWidth="1"/>
    <col min="13052" max="13052" width="8.88671875" style="20" customWidth="1"/>
    <col min="13053" max="13059" width="10.33203125" style="20" customWidth="1"/>
    <col min="13060" max="13060" width="10.5546875" style="20" customWidth="1"/>
    <col min="13061" max="13061" width="9.44140625" style="20" bestFit="1" customWidth="1"/>
    <col min="13062" max="13062" width="8.109375" style="20" bestFit="1" customWidth="1"/>
    <col min="13063" max="13064" width="8" style="20" customWidth="1"/>
    <col min="13065" max="13065" width="12.109375" style="20" customWidth="1"/>
    <col min="13066" max="13071" width="8.44140625" style="20" customWidth="1"/>
    <col min="13072" max="13304" width="8" style="20"/>
    <col min="13305" max="13305" width="3.44140625" style="20" customWidth="1"/>
    <col min="13306" max="13306" width="8.5546875" style="20" customWidth="1"/>
    <col min="13307" max="13307" width="6.109375" style="20" customWidth="1"/>
    <col min="13308" max="13308" width="8.88671875" style="20" customWidth="1"/>
    <col min="13309" max="13315" width="10.33203125" style="20" customWidth="1"/>
    <col min="13316" max="13316" width="10.5546875" style="20" customWidth="1"/>
    <col min="13317" max="13317" width="9.44140625" style="20" bestFit="1" customWidth="1"/>
    <col min="13318" max="13318" width="8.109375" style="20" bestFit="1" customWidth="1"/>
    <col min="13319" max="13320" width="8" style="20" customWidth="1"/>
    <col min="13321" max="13321" width="12.109375" style="20" customWidth="1"/>
    <col min="13322" max="13327" width="8.44140625" style="20" customWidth="1"/>
    <col min="13328" max="13560" width="8" style="20"/>
    <col min="13561" max="13561" width="3.44140625" style="20" customWidth="1"/>
    <col min="13562" max="13562" width="8.5546875" style="20" customWidth="1"/>
    <col min="13563" max="13563" width="6.109375" style="20" customWidth="1"/>
    <col min="13564" max="13564" width="8.88671875" style="20" customWidth="1"/>
    <col min="13565" max="13571" width="10.33203125" style="20" customWidth="1"/>
    <col min="13572" max="13572" width="10.5546875" style="20" customWidth="1"/>
    <col min="13573" max="13573" width="9.44140625" style="20" bestFit="1" customWidth="1"/>
    <col min="13574" max="13574" width="8.109375" style="20" bestFit="1" customWidth="1"/>
    <col min="13575" max="13576" width="8" style="20" customWidth="1"/>
    <col min="13577" max="13577" width="12.109375" style="20" customWidth="1"/>
    <col min="13578" max="13583" width="8.44140625" style="20" customWidth="1"/>
    <col min="13584" max="13816" width="8" style="20"/>
    <col min="13817" max="13817" width="3.44140625" style="20" customWidth="1"/>
    <col min="13818" max="13818" width="8.5546875" style="20" customWidth="1"/>
    <col min="13819" max="13819" width="6.109375" style="20" customWidth="1"/>
    <col min="13820" max="13820" width="8.88671875" style="20" customWidth="1"/>
    <col min="13821" max="13827" width="10.33203125" style="20" customWidth="1"/>
    <col min="13828" max="13828" width="10.5546875" style="20" customWidth="1"/>
    <col min="13829" max="13829" width="9.44140625" style="20" bestFit="1" customWidth="1"/>
    <col min="13830" max="13830" width="8.109375" style="20" bestFit="1" customWidth="1"/>
    <col min="13831" max="13832" width="8" style="20" customWidth="1"/>
    <col min="13833" max="13833" width="12.109375" style="20" customWidth="1"/>
    <col min="13834" max="13839" width="8.44140625" style="20" customWidth="1"/>
    <col min="13840" max="14072" width="8" style="20"/>
    <col min="14073" max="14073" width="3.44140625" style="20" customWidth="1"/>
    <col min="14074" max="14074" width="8.5546875" style="20" customWidth="1"/>
    <col min="14075" max="14075" width="6.109375" style="20" customWidth="1"/>
    <col min="14076" max="14076" width="8.88671875" style="20" customWidth="1"/>
    <col min="14077" max="14083" width="10.33203125" style="20" customWidth="1"/>
    <col min="14084" max="14084" width="10.5546875" style="20" customWidth="1"/>
    <col min="14085" max="14085" width="9.44140625" style="20" bestFit="1" customWidth="1"/>
    <col min="14086" max="14086" width="8.109375" style="20" bestFit="1" customWidth="1"/>
    <col min="14087" max="14088" width="8" style="20" customWidth="1"/>
    <col min="14089" max="14089" width="12.109375" style="20" customWidth="1"/>
    <col min="14090" max="14095" width="8.44140625" style="20" customWidth="1"/>
    <col min="14096" max="14328" width="8" style="20"/>
    <col min="14329" max="14329" width="3.44140625" style="20" customWidth="1"/>
    <col min="14330" max="14330" width="8.5546875" style="20" customWidth="1"/>
    <col min="14331" max="14331" width="6.109375" style="20" customWidth="1"/>
    <col min="14332" max="14332" width="8.88671875" style="20" customWidth="1"/>
    <col min="14333" max="14339" width="10.33203125" style="20" customWidth="1"/>
    <col min="14340" max="14340" width="10.5546875" style="20" customWidth="1"/>
    <col min="14341" max="14341" width="9.44140625" style="20" bestFit="1" customWidth="1"/>
    <col min="14342" max="14342" width="8.109375" style="20" bestFit="1" customWidth="1"/>
    <col min="14343" max="14344" width="8" style="20" customWidth="1"/>
    <col min="14345" max="14345" width="12.109375" style="20" customWidth="1"/>
    <col min="14346" max="14351" width="8.44140625" style="20" customWidth="1"/>
    <col min="14352" max="14584" width="8" style="20"/>
    <col min="14585" max="14585" width="3.44140625" style="20" customWidth="1"/>
    <col min="14586" max="14586" width="8.5546875" style="20" customWidth="1"/>
    <col min="14587" max="14587" width="6.109375" style="20" customWidth="1"/>
    <col min="14588" max="14588" width="8.88671875" style="20" customWidth="1"/>
    <col min="14589" max="14595" width="10.33203125" style="20" customWidth="1"/>
    <col min="14596" max="14596" width="10.5546875" style="20" customWidth="1"/>
    <col min="14597" max="14597" width="9.44140625" style="20" bestFit="1" customWidth="1"/>
    <col min="14598" max="14598" width="8.109375" style="20" bestFit="1" customWidth="1"/>
    <col min="14599" max="14600" width="8" style="20" customWidth="1"/>
    <col min="14601" max="14601" width="12.109375" style="20" customWidth="1"/>
    <col min="14602" max="14607" width="8.44140625" style="20" customWidth="1"/>
    <col min="14608" max="14840" width="8" style="20"/>
    <col min="14841" max="14841" width="3.44140625" style="20" customWidth="1"/>
    <col min="14842" max="14842" width="8.5546875" style="20" customWidth="1"/>
    <col min="14843" max="14843" width="6.109375" style="20" customWidth="1"/>
    <col min="14844" max="14844" width="8.88671875" style="20" customWidth="1"/>
    <col min="14845" max="14851" width="10.33203125" style="20" customWidth="1"/>
    <col min="14852" max="14852" width="10.5546875" style="20" customWidth="1"/>
    <col min="14853" max="14853" width="9.44140625" style="20" bestFit="1" customWidth="1"/>
    <col min="14854" max="14854" width="8.109375" style="20" bestFit="1" customWidth="1"/>
    <col min="14855" max="14856" width="8" style="20" customWidth="1"/>
    <col min="14857" max="14857" width="12.109375" style="20" customWidth="1"/>
    <col min="14858" max="14863" width="8.44140625" style="20" customWidth="1"/>
    <col min="14864" max="15096" width="8" style="20"/>
    <col min="15097" max="15097" width="3.44140625" style="20" customWidth="1"/>
    <col min="15098" max="15098" width="8.5546875" style="20" customWidth="1"/>
    <col min="15099" max="15099" width="6.109375" style="20" customWidth="1"/>
    <col min="15100" max="15100" width="8.88671875" style="20" customWidth="1"/>
    <col min="15101" max="15107" width="10.33203125" style="20" customWidth="1"/>
    <col min="15108" max="15108" width="10.5546875" style="20" customWidth="1"/>
    <col min="15109" max="15109" width="9.44140625" style="20" bestFit="1" customWidth="1"/>
    <col min="15110" max="15110" width="8.109375" style="20" bestFit="1" customWidth="1"/>
    <col min="15111" max="15112" width="8" style="20" customWidth="1"/>
    <col min="15113" max="15113" width="12.109375" style="20" customWidth="1"/>
    <col min="15114" max="15119" width="8.44140625" style="20" customWidth="1"/>
    <col min="15120" max="15352" width="8" style="20"/>
    <col min="15353" max="15353" width="3.44140625" style="20" customWidth="1"/>
    <col min="15354" max="15354" width="8.5546875" style="20" customWidth="1"/>
    <col min="15355" max="15355" width="6.109375" style="20" customWidth="1"/>
    <col min="15356" max="15356" width="8.88671875" style="20" customWidth="1"/>
    <col min="15357" max="15363" width="10.33203125" style="20" customWidth="1"/>
    <col min="15364" max="15364" width="10.5546875" style="20" customWidth="1"/>
    <col min="15365" max="15365" width="9.44140625" style="20" bestFit="1" customWidth="1"/>
    <col min="15366" max="15366" width="8.109375" style="20" bestFit="1" customWidth="1"/>
    <col min="15367" max="15368" width="8" style="20" customWidth="1"/>
    <col min="15369" max="15369" width="12.109375" style="20" customWidth="1"/>
    <col min="15370" max="15375" width="8.44140625" style="20" customWidth="1"/>
    <col min="15376" max="15608" width="8" style="20"/>
    <col min="15609" max="15609" width="3.44140625" style="20" customWidth="1"/>
    <col min="15610" max="15610" width="8.5546875" style="20" customWidth="1"/>
    <col min="15611" max="15611" width="6.109375" style="20" customWidth="1"/>
    <col min="15612" max="15612" width="8.88671875" style="20" customWidth="1"/>
    <col min="15613" max="15619" width="10.33203125" style="20" customWidth="1"/>
    <col min="15620" max="15620" width="10.5546875" style="20" customWidth="1"/>
    <col min="15621" max="15621" width="9.44140625" style="20" bestFit="1" customWidth="1"/>
    <col min="15622" max="15622" width="8.109375" style="20" bestFit="1" customWidth="1"/>
    <col min="15623" max="15624" width="8" style="20" customWidth="1"/>
    <col min="15625" max="15625" width="12.109375" style="20" customWidth="1"/>
    <col min="15626" max="15631" width="8.44140625" style="20" customWidth="1"/>
    <col min="15632" max="15864" width="8" style="20"/>
    <col min="15865" max="15865" width="3.44140625" style="20" customWidth="1"/>
    <col min="15866" max="15866" width="8.5546875" style="20" customWidth="1"/>
    <col min="15867" max="15867" width="6.109375" style="20" customWidth="1"/>
    <col min="15868" max="15868" width="8.88671875" style="20" customWidth="1"/>
    <col min="15869" max="15875" width="10.33203125" style="20" customWidth="1"/>
    <col min="15876" max="15876" width="10.5546875" style="20" customWidth="1"/>
    <col min="15877" max="15877" width="9.44140625" style="20" bestFit="1" customWidth="1"/>
    <col min="15878" max="15878" width="8.109375" style="20" bestFit="1" customWidth="1"/>
    <col min="15879" max="15880" width="8" style="20" customWidth="1"/>
    <col min="15881" max="15881" width="12.109375" style="20" customWidth="1"/>
    <col min="15882" max="15887" width="8.44140625" style="20" customWidth="1"/>
    <col min="15888" max="16120" width="8" style="20"/>
    <col min="16121" max="16121" width="3.44140625" style="20" customWidth="1"/>
    <col min="16122" max="16122" width="8.5546875" style="20" customWidth="1"/>
    <col min="16123" max="16123" width="6.109375" style="20" customWidth="1"/>
    <col min="16124" max="16124" width="8.88671875" style="20" customWidth="1"/>
    <col min="16125" max="16131" width="10.33203125" style="20" customWidth="1"/>
    <col min="16132" max="16132" width="10.5546875" style="20" customWidth="1"/>
    <col min="16133" max="16133" width="9.44140625" style="20" bestFit="1" customWidth="1"/>
    <col min="16134" max="16134" width="8.109375" style="20" bestFit="1" customWidth="1"/>
    <col min="16135" max="16136" width="8" style="20" customWidth="1"/>
    <col min="16137" max="16137" width="12.109375" style="20" customWidth="1"/>
    <col min="16138" max="16143" width="8.44140625" style="20" customWidth="1"/>
    <col min="16144" max="16384" width="8" style="20"/>
  </cols>
  <sheetData>
    <row r="1" spans="1:12" ht="17.399999999999999" x14ac:dyDescent="0.3">
      <c r="A1" s="61" t="s">
        <v>68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4.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3.8" x14ac:dyDescent="0.25">
      <c r="A3" s="54" t="s">
        <v>1</v>
      </c>
      <c r="B3" s="54"/>
      <c r="C3" s="54"/>
      <c r="D3" s="54"/>
      <c r="E3" s="55">
        <v>43100</v>
      </c>
      <c r="F3" s="55">
        <v>43465</v>
      </c>
      <c r="G3" s="55">
        <v>43830</v>
      </c>
      <c r="H3" s="55">
        <v>44196</v>
      </c>
      <c r="I3" s="55">
        <v>44561</v>
      </c>
      <c r="J3" s="55">
        <v>44926</v>
      </c>
      <c r="K3" s="55">
        <v>45291</v>
      </c>
      <c r="L3" s="7"/>
    </row>
    <row r="4" spans="1:12" s="56" customFormat="1" ht="14.4" x14ac:dyDescent="0.3">
      <c r="A4" s="8"/>
      <c r="B4" s="8"/>
      <c r="C4" s="8"/>
      <c r="D4" s="8"/>
      <c r="E4" s="9" t="s">
        <v>2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4"/>
    </row>
    <row r="5" spans="1:12" ht="13.8" x14ac:dyDescent="0.25">
      <c r="A5" s="11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3.8" x14ac:dyDescent="0.25">
      <c r="A6" s="11"/>
      <c r="B6" s="7" t="s">
        <v>5</v>
      </c>
      <c r="C6" s="7"/>
      <c r="D6" s="7"/>
      <c r="E6" s="12">
        <v>250</v>
      </c>
      <c r="F6" s="13">
        <v>250</v>
      </c>
      <c r="G6" s="13">
        <v>250</v>
      </c>
      <c r="H6" s="13">
        <v>250</v>
      </c>
      <c r="I6" s="13">
        <v>250</v>
      </c>
      <c r="J6" s="13">
        <v>250</v>
      </c>
      <c r="K6" s="13">
        <v>250</v>
      </c>
      <c r="L6" s="7"/>
    </row>
    <row r="7" spans="1:12" ht="13.8" x14ac:dyDescent="0.25">
      <c r="A7" s="7"/>
      <c r="B7" s="7" t="s">
        <v>6</v>
      </c>
      <c r="C7" s="7"/>
      <c r="D7" s="7"/>
      <c r="E7" s="12">
        <v>300</v>
      </c>
      <c r="F7" s="12">
        <v>315</v>
      </c>
      <c r="G7" s="12">
        <v>339</v>
      </c>
      <c r="H7" s="12">
        <v>356</v>
      </c>
      <c r="I7" s="12">
        <v>366</v>
      </c>
      <c r="J7" s="12">
        <v>375</v>
      </c>
      <c r="K7" s="12">
        <v>383</v>
      </c>
      <c r="L7" s="7"/>
    </row>
    <row r="8" spans="1:12" ht="6" customHeight="1" x14ac:dyDescent="0.25">
      <c r="A8" s="7"/>
      <c r="B8" s="7"/>
      <c r="C8" s="7"/>
      <c r="D8" s="7"/>
      <c r="E8" s="12"/>
      <c r="F8" s="12"/>
      <c r="G8" s="12"/>
      <c r="H8" s="12"/>
      <c r="I8" s="12"/>
      <c r="J8" s="12"/>
      <c r="K8" s="12"/>
      <c r="L8" s="7"/>
    </row>
    <row r="9" spans="1:12" ht="13.8" x14ac:dyDescent="0.25">
      <c r="A9" s="7"/>
      <c r="B9" s="7" t="s">
        <v>7</v>
      </c>
      <c r="C9" s="7"/>
      <c r="D9" s="7"/>
      <c r="E9" s="13">
        <v>180</v>
      </c>
      <c r="F9" s="13">
        <v>189</v>
      </c>
      <c r="G9" s="13">
        <v>203</v>
      </c>
      <c r="H9" s="13">
        <v>213</v>
      </c>
      <c r="I9" s="13">
        <v>220</v>
      </c>
      <c r="J9" s="13">
        <v>225</v>
      </c>
      <c r="K9" s="13">
        <v>230</v>
      </c>
      <c r="L9" s="7"/>
    </row>
    <row r="10" spans="1:12" ht="13.8" x14ac:dyDescent="0.25">
      <c r="A10" s="7"/>
      <c r="B10" s="7" t="s">
        <v>8</v>
      </c>
      <c r="C10" s="7"/>
      <c r="D10" s="7"/>
      <c r="E10" s="13">
        <v>144</v>
      </c>
      <c r="F10" s="13">
        <v>151</v>
      </c>
      <c r="G10" s="13">
        <v>163</v>
      </c>
      <c r="H10" s="13">
        <v>171</v>
      </c>
      <c r="I10" s="13">
        <v>176</v>
      </c>
      <c r="J10" s="13">
        <v>180</v>
      </c>
      <c r="K10" s="13">
        <v>184</v>
      </c>
      <c r="L10" s="7"/>
    </row>
    <row r="11" spans="1:12" ht="13.8" x14ac:dyDescent="0.25">
      <c r="A11" s="7"/>
      <c r="B11" s="7" t="s">
        <v>9</v>
      </c>
      <c r="C11" s="7"/>
      <c r="D11" s="7"/>
      <c r="E11" s="13">
        <v>84</v>
      </c>
      <c r="F11" s="13">
        <v>88</v>
      </c>
      <c r="G11" s="13">
        <v>95</v>
      </c>
      <c r="H11" s="13">
        <v>100</v>
      </c>
      <c r="I11" s="13">
        <v>103</v>
      </c>
      <c r="J11" s="13">
        <v>105</v>
      </c>
      <c r="K11" s="13">
        <v>107</v>
      </c>
      <c r="L11" s="7"/>
    </row>
    <row r="12" spans="1:12" ht="5.25" customHeight="1" x14ac:dyDescent="0.25">
      <c r="A12" s="7"/>
      <c r="B12" s="7"/>
      <c r="C12" s="7"/>
      <c r="D12" s="7"/>
      <c r="E12" s="13"/>
      <c r="F12" s="13"/>
      <c r="G12" s="13"/>
      <c r="H12" s="13"/>
      <c r="I12" s="13"/>
      <c r="J12" s="13"/>
      <c r="K12" s="13"/>
      <c r="L12" s="7"/>
    </row>
    <row r="13" spans="1:12" ht="13.8" x14ac:dyDescent="0.25">
      <c r="A13" s="7"/>
      <c r="B13" s="7" t="s">
        <v>10</v>
      </c>
      <c r="C13" s="7"/>
      <c r="D13" s="7"/>
      <c r="E13" s="13">
        <v>55</v>
      </c>
      <c r="F13" s="13">
        <v>54</v>
      </c>
      <c r="G13" s="13">
        <v>40</v>
      </c>
      <c r="H13" s="13">
        <v>38</v>
      </c>
      <c r="I13" s="13">
        <v>48</v>
      </c>
      <c r="J13" s="13">
        <v>61</v>
      </c>
      <c r="K13" s="13">
        <v>75</v>
      </c>
      <c r="L13" s="7"/>
    </row>
    <row r="14" spans="1:12" ht="13.8" x14ac:dyDescent="0.25">
      <c r="A14" s="7"/>
      <c r="B14" s="14" t="s">
        <v>11</v>
      </c>
      <c r="C14" s="7"/>
      <c r="D14" s="7"/>
      <c r="E14" s="15">
        <f t="shared" ref="E14:K14" si="0">SUM(E6:E13)</f>
        <v>1013</v>
      </c>
      <c r="F14" s="15">
        <f t="shared" si="0"/>
        <v>1047</v>
      </c>
      <c r="G14" s="15">
        <f t="shared" si="0"/>
        <v>1090</v>
      </c>
      <c r="H14" s="15">
        <f t="shared" si="0"/>
        <v>1128</v>
      </c>
      <c r="I14" s="15">
        <f t="shared" si="0"/>
        <v>1163</v>
      </c>
      <c r="J14" s="15">
        <f t="shared" si="0"/>
        <v>1196</v>
      </c>
      <c r="K14" s="15">
        <f t="shared" si="0"/>
        <v>1229</v>
      </c>
      <c r="L14" s="7"/>
    </row>
    <row r="15" spans="1:12" ht="13.8" x14ac:dyDescent="0.25">
      <c r="A15" s="7"/>
      <c r="B15" s="7"/>
      <c r="C15" s="7"/>
      <c r="D15" s="7"/>
      <c r="E15" s="13"/>
      <c r="F15" s="13"/>
      <c r="G15" s="13"/>
      <c r="H15" s="13"/>
      <c r="I15" s="13"/>
      <c r="J15" s="13"/>
      <c r="K15" s="13"/>
      <c r="L15" s="7"/>
    </row>
    <row r="16" spans="1:12" ht="13.8" x14ac:dyDescent="0.25">
      <c r="A16" s="7"/>
      <c r="B16" s="7" t="s">
        <v>12</v>
      </c>
      <c r="C16" s="7"/>
      <c r="D16" s="7"/>
      <c r="E16" s="13">
        <v>450</v>
      </c>
      <c r="F16" s="13">
        <v>467</v>
      </c>
      <c r="G16" s="13">
        <v>488</v>
      </c>
      <c r="H16" s="13">
        <v>508</v>
      </c>
      <c r="I16" s="13">
        <v>530</v>
      </c>
      <c r="J16" s="13">
        <v>552</v>
      </c>
      <c r="K16" s="13">
        <v>574</v>
      </c>
      <c r="L16" s="7"/>
    </row>
    <row r="17" spans="1:19" ht="7.5" customHeight="1" x14ac:dyDescent="0.25">
      <c r="A17" s="7"/>
      <c r="B17" s="7"/>
      <c r="C17" s="7"/>
      <c r="D17" s="7"/>
      <c r="E17" s="13"/>
      <c r="F17" s="13"/>
      <c r="G17" s="13"/>
      <c r="H17" s="13"/>
      <c r="I17" s="13"/>
      <c r="J17" s="13"/>
      <c r="K17" s="13"/>
      <c r="L17" s="7"/>
    </row>
    <row r="18" spans="1:19" ht="13.8" x14ac:dyDescent="0.25">
      <c r="A18" s="7"/>
      <c r="B18" s="7" t="s">
        <v>13</v>
      </c>
      <c r="C18" s="7"/>
      <c r="D18" s="7"/>
      <c r="E18" s="13">
        <v>250</v>
      </c>
      <c r="F18" s="13">
        <v>250</v>
      </c>
      <c r="G18" s="13">
        <v>250</v>
      </c>
      <c r="H18" s="13">
        <v>250</v>
      </c>
      <c r="I18" s="13">
        <v>250</v>
      </c>
      <c r="J18" s="13">
        <v>250</v>
      </c>
      <c r="K18" s="13">
        <v>250</v>
      </c>
      <c r="L18" s="7"/>
    </row>
    <row r="19" spans="1:19" ht="6.75" customHeight="1" x14ac:dyDescent="0.25">
      <c r="A19" s="7"/>
      <c r="B19" s="7"/>
      <c r="C19" s="7"/>
      <c r="D19" s="7"/>
      <c r="E19" s="13"/>
      <c r="F19" s="13"/>
      <c r="G19" s="13"/>
      <c r="H19" s="13"/>
      <c r="I19" s="13"/>
      <c r="J19" s="13"/>
      <c r="K19" s="13"/>
      <c r="L19" s="7"/>
    </row>
    <row r="20" spans="1:19" ht="13.8" x14ac:dyDescent="0.25">
      <c r="A20" s="7"/>
      <c r="B20" s="7" t="s">
        <v>14</v>
      </c>
      <c r="C20" s="7"/>
      <c r="D20" s="7"/>
      <c r="E20" s="13">
        <v>90</v>
      </c>
      <c r="F20" s="13">
        <v>95</v>
      </c>
      <c r="G20" s="13">
        <v>100</v>
      </c>
      <c r="H20" s="13">
        <v>105</v>
      </c>
      <c r="I20" s="13">
        <v>110</v>
      </c>
      <c r="J20" s="13">
        <v>115</v>
      </c>
      <c r="K20" s="13">
        <v>120</v>
      </c>
      <c r="L20" s="7"/>
    </row>
    <row r="21" spans="1:19" ht="5.25" customHeight="1" x14ac:dyDescent="0.25">
      <c r="A21" s="7"/>
      <c r="B21" s="7"/>
      <c r="C21" s="7"/>
      <c r="D21" s="7"/>
      <c r="E21" s="13"/>
      <c r="F21" s="13"/>
      <c r="G21" s="13"/>
      <c r="H21" s="13"/>
      <c r="I21" s="13"/>
      <c r="J21" s="13"/>
      <c r="K21" s="13"/>
      <c r="L21" s="7"/>
    </row>
    <row r="22" spans="1:19" ht="13.8" x14ac:dyDescent="0.25">
      <c r="A22" s="7"/>
      <c r="B22" s="7" t="s">
        <v>15</v>
      </c>
      <c r="C22" s="7"/>
      <c r="D22" s="7"/>
      <c r="E22" s="13">
        <v>187</v>
      </c>
      <c r="F22" s="13">
        <v>197</v>
      </c>
      <c r="G22" s="13">
        <v>211</v>
      </c>
      <c r="H22" s="13">
        <v>222</v>
      </c>
      <c r="I22" s="13">
        <v>229</v>
      </c>
      <c r="J22" s="13">
        <v>234</v>
      </c>
      <c r="K22" s="13">
        <v>239</v>
      </c>
      <c r="L22" s="7"/>
    </row>
    <row r="23" spans="1:19" ht="13.8" x14ac:dyDescent="0.25">
      <c r="A23" s="7"/>
      <c r="B23" s="7" t="s">
        <v>16</v>
      </c>
      <c r="C23" s="7"/>
      <c r="D23" s="7"/>
      <c r="E23" s="13">
        <v>36</v>
      </c>
      <c r="F23" s="13">
        <v>38</v>
      </c>
      <c r="G23" s="13">
        <v>41</v>
      </c>
      <c r="H23" s="13">
        <v>43</v>
      </c>
      <c r="I23" s="13">
        <v>44</v>
      </c>
      <c r="J23" s="13">
        <v>45</v>
      </c>
      <c r="K23" s="13">
        <v>46</v>
      </c>
      <c r="L23" s="7"/>
    </row>
    <row r="24" spans="1:19" ht="13.8" x14ac:dyDescent="0.25">
      <c r="A24" s="7"/>
      <c r="B24" s="14" t="s">
        <v>11</v>
      </c>
      <c r="C24" s="7"/>
      <c r="D24" s="7"/>
      <c r="E24" s="15">
        <f t="shared" ref="E24:K24" si="1">SUM(E16:E23)</f>
        <v>1013</v>
      </c>
      <c r="F24" s="15">
        <f t="shared" si="1"/>
        <v>1047</v>
      </c>
      <c r="G24" s="15">
        <f t="shared" si="1"/>
        <v>1090</v>
      </c>
      <c r="H24" s="15">
        <f t="shared" si="1"/>
        <v>1128</v>
      </c>
      <c r="I24" s="15">
        <f>SUM(I16:I23)</f>
        <v>1163</v>
      </c>
      <c r="J24" s="15">
        <f t="shared" si="1"/>
        <v>1196</v>
      </c>
      <c r="K24" s="15">
        <f t="shared" si="1"/>
        <v>1229</v>
      </c>
      <c r="L24" s="7"/>
    </row>
    <row r="25" spans="1:19" ht="13.8" x14ac:dyDescent="0.25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7"/>
    </row>
    <row r="26" spans="1:19" ht="13.8" x14ac:dyDescent="0.25">
      <c r="A26" s="11" t="s">
        <v>17</v>
      </c>
      <c r="B26" s="7"/>
      <c r="C26" s="7"/>
      <c r="D26" s="7"/>
      <c r="E26" s="13"/>
      <c r="F26" s="13"/>
      <c r="G26" s="13"/>
      <c r="H26" s="13"/>
      <c r="I26" s="13"/>
      <c r="J26" s="13"/>
      <c r="K26" s="13"/>
      <c r="L26" s="7"/>
    </row>
    <row r="27" spans="1:19" ht="13.8" x14ac:dyDescent="0.25">
      <c r="A27" s="7"/>
      <c r="B27" s="7" t="s">
        <v>18</v>
      </c>
      <c r="C27" s="7"/>
      <c r="D27" s="7"/>
      <c r="E27" s="12">
        <v>1200</v>
      </c>
      <c r="F27" s="12">
        <v>1260</v>
      </c>
      <c r="G27" s="12">
        <v>1355</v>
      </c>
      <c r="H27" s="12">
        <v>1422</v>
      </c>
      <c r="I27" s="12">
        <v>1465</v>
      </c>
      <c r="J27" s="12">
        <v>1502</v>
      </c>
      <c r="K27" s="12">
        <v>1532</v>
      </c>
      <c r="L27" s="7"/>
    </row>
    <row r="28" spans="1:19" ht="13.8" x14ac:dyDescent="0.25">
      <c r="A28" s="7"/>
      <c r="B28" s="16" t="s">
        <v>19</v>
      </c>
      <c r="C28" s="7"/>
      <c r="D28" s="7"/>
      <c r="E28" s="12">
        <v>720</v>
      </c>
      <c r="F28" s="12">
        <v>756</v>
      </c>
      <c r="G28" s="12">
        <v>813</v>
      </c>
      <c r="H28" s="12">
        <v>853</v>
      </c>
      <c r="I28" s="12">
        <v>879</v>
      </c>
      <c r="J28" s="12">
        <v>901</v>
      </c>
      <c r="K28" s="12">
        <v>919</v>
      </c>
      <c r="L28" s="7"/>
    </row>
    <row r="29" spans="1:19" ht="13.8" x14ac:dyDescent="0.25">
      <c r="A29" s="7"/>
      <c r="B29" s="14" t="s">
        <v>20</v>
      </c>
      <c r="C29" s="7"/>
      <c r="D29" s="7"/>
      <c r="E29" s="15">
        <f>E27-E28</f>
        <v>480</v>
      </c>
      <c r="F29" s="15">
        <f t="shared" ref="F29:K29" si="2">F27-F28</f>
        <v>504</v>
      </c>
      <c r="G29" s="15">
        <f t="shared" si="2"/>
        <v>542</v>
      </c>
      <c r="H29" s="15">
        <f t="shared" si="2"/>
        <v>569</v>
      </c>
      <c r="I29" s="15">
        <f t="shared" si="2"/>
        <v>586</v>
      </c>
      <c r="J29" s="15">
        <f t="shared" si="2"/>
        <v>601</v>
      </c>
      <c r="K29" s="15">
        <f t="shared" si="2"/>
        <v>613</v>
      </c>
      <c r="L29" s="7"/>
      <c r="M29" s="57"/>
      <c r="N29" s="57"/>
      <c r="O29" s="57"/>
      <c r="P29" s="57"/>
      <c r="Q29" s="57"/>
      <c r="R29" s="57"/>
      <c r="S29" s="57"/>
    </row>
    <row r="30" spans="1:19" ht="6" customHeight="1" x14ac:dyDescent="0.25">
      <c r="A30" s="7"/>
      <c r="B30" s="7"/>
      <c r="C30" s="7"/>
      <c r="D30" s="7"/>
      <c r="E30" s="13"/>
      <c r="F30" s="13"/>
      <c r="G30" s="13"/>
      <c r="H30" s="13"/>
      <c r="I30" s="13"/>
      <c r="J30" s="13"/>
      <c r="K30" s="13"/>
      <c r="L30" s="7"/>
    </row>
    <row r="31" spans="1:19" ht="13.8" x14ac:dyDescent="0.25">
      <c r="A31" s="7"/>
      <c r="B31" s="16" t="s">
        <v>21</v>
      </c>
      <c r="C31" s="7"/>
      <c r="D31" s="7"/>
      <c r="E31" s="12">
        <v>225</v>
      </c>
      <c r="F31" s="12">
        <v>237</v>
      </c>
      <c r="G31" s="12">
        <v>254</v>
      </c>
      <c r="H31" s="12">
        <v>267</v>
      </c>
      <c r="I31" s="12">
        <v>275</v>
      </c>
      <c r="J31" s="12">
        <v>282</v>
      </c>
      <c r="K31" s="12">
        <v>288</v>
      </c>
      <c r="L31" s="7"/>
    </row>
    <row r="32" spans="1:19" ht="13.8" x14ac:dyDescent="0.25">
      <c r="A32" s="7"/>
      <c r="B32" s="16" t="s">
        <v>22</v>
      </c>
      <c r="C32" s="7"/>
      <c r="D32" s="7"/>
      <c r="E32" s="12">
        <v>120</v>
      </c>
      <c r="F32" s="12">
        <v>126</v>
      </c>
      <c r="G32" s="12">
        <v>135</v>
      </c>
      <c r="H32" s="12">
        <v>142</v>
      </c>
      <c r="I32" s="12">
        <v>146</v>
      </c>
      <c r="J32" s="12">
        <v>150</v>
      </c>
      <c r="K32" s="12">
        <v>153</v>
      </c>
      <c r="L32" s="7"/>
    </row>
    <row r="33" spans="1:19" ht="13.8" x14ac:dyDescent="0.25">
      <c r="A33" s="7"/>
      <c r="B33" s="14" t="s">
        <v>23</v>
      </c>
      <c r="C33" s="7"/>
      <c r="D33" s="7"/>
      <c r="E33" s="15">
        <f>E29-E31-E32</f>
        <v>135</v>
      </c>
      <c r="F33" s="15">
        <f t="shared" ref="F33:K33" si="3">F29-F31-F32</f>
        <v>141</v>
      </c>
      <c r="G33" s="15">
        <f t="shared" si="3"/>
        <v>153</v>
      </c>
      <c r="H33" s="15">
        <f t="shared" si="3"/>
        <v>160</v>
      </c>
      <c r="I33" s="15">
        <f t="shared" si="3"/>
        <v>165</v>
      </c>
      <c r="J33" s="15">
        <f t="shared" si="3"/>
        <v>169</v>
      </c>
      <c r="K33" s="15">
        <f t="shared" si="3"/>
        <v>172</v>
      </c>
      <c r="L33" s="7"/>
      <c r="M33" s="57"/>
      <c r="N33" s="57"/>
      <c r="O33" s="57"/>
      <c r="P33" s="57"/>
      <c r="Q33" s="57"/>
      <c r="R33" s="57"/>
      <c r="S33" s="57"/>
    </row>
    <row r="34" spans="1:19" ht="13.8" x14ac:dyDescent="0.25">
      <c r="A34" s="7"/>
      <c r="B34" s="16" t="s">
        <v>24</v>
      </c>
      <c r="C34" s="7"/>
      <c r="D34" s="7"/>
      <c r="E34" s="12">
        <v>30</v>
      </c>
      <c r="F34" s="12">
        <v>31</v>
      </c>
      <c r="G34" s="12">
        <v>33</v>
      </c>
      <c r="H34" s="12">
        <v>34</v>
      </c>
      <c r="I34" s="12">
        <v>36</v>
      </c>
      <c r="J34" s="12">
        <v>37</v>
      </c>
      <c r="K34" s="12">
        <v>39</v>
      </c>
      <c r="L34" s="7"/>
    </row>
    <row r="35" spans="1:19" ht="13.8" x14ac:dyDescent="0.25">
      <c r="A35" s="7"/>
      <c r="B35" s="14" t="s">
        <v>25</v>
      </c>
      <c r="C35" s="7"/>
      <c r="D35" s="7"/>
      <c r="E35" s="15">
        <f>E33-E34</f>
        <v>105</v>
      </c>
      <c r="F35" s="15">
        <f t="shared" ref="F35:K35" si="4">F33-F34</f>
        <v>110</v>
      </c>
      <c r="G35" s="15">
        <f t="shared" si="4"/>
        <v>120</v>
      </c>
      <c r="H35" s="15">
        <f t="shared" si="4"/>
        <v>126</v>
      </c>
      <c r="I35" s="15">
        <f t="shared" si="4"/>
        <v>129</v>
      </c>
      <c r="J35" s="15">
        <f t="shared" si="4"/>
        <v>132</v>
      </c>
      <c r="K35" s="15">
        <f t="shared" si="4"/>
        <v>133</v>
      </c>
      <c r="L35" s="7"/>
      <c r="M35" s="57"/>
      <c r="N35" s="57"/>
      <c r="O35" s="57"/>
      <c r="P35" s="57"/>
      <c r="Q35" s="57"/>
      <c r="R35" s="57"/>
      <c r="S35" s="57"/>
    </row>
    <row r="36" spans="1:19" ht="13.8" x14ac:dyDescent="0.25">
      <c r="A36" s="7"/>
      <c r="B36" s="16" t="s">
        <v>26</v>
      </c>
      <c r="C36" s="7"/>
      <c r="D36" s="7"/>
      <c r="E36" s="13">
        <v>15</v>
      </c>
      <c r="F36" s="13">
        <v>15</v>
      </c>
      <c r="G36" s="13">
        <v>15</v>
      </c>
      <c r="H36" s="13">
        <v>15</v>
      </c>
      <c r="I36" s="13">
        <v>15</v>
      </c>
      <c r="J36" s="13">
        <v>15</v>
      </c>
      <c r="K36" s="13">
        <v>15</v>
      </c>
      <c r="L36" s="7"/>
    </row>
    <row r="37" spans="1:19" ht="13.8" x14ac:dyDescent="0.25">
      <c r="A37" s="7"/>
      <c r="B37" s="14" t="s">
        <v>27</v>
      </c>
      <c r="C37" s="7"/>
      <c r="D37" s="7"/>
      <c r="E37" s="15">
        <f>E35-E36</f>
        <v>90</v>
      </c>
      <c r="F37" s="15">
        <f t="shared" ref="F37:K37" si="5">F35-F36</f>
        <v>95</v>
      </c>
      <c r="G37" s="15">
        <f t="shared" si="5"/>
        <v>105</v>
      </c>
      <c r="H37" s="15">
        <f t="shared" si="5"/>
        <v>111</v>
      </c>
      <c r="I37" s="15">
        <f t="shared" si="5"/>
        <v>114</v>
      </c>
      <c r="J37" s="15">
        <f t="shared" si="5"/>
        <v>117</v>
      </c>
      <c r="K37" s="15">
        <f t="shared" si="5"/>
        <v>118</v>
      </c>
      <c r="L37" s="7"/>
      <c r="M37" s="57"/>
      <c r="N37" s="57"/>
      <c r="O37" s="57"/>
      <c r="P37" s="57"/>
      <c r="Q37" s="57"/>
      <c r="R37" s="57"/>
      <c r="S37" s="57"/>
    </row>
    <row r="38" spans="1:19" ht="13.8" x14ac:dyDescent="0.25">
      <c r="A38" s="7"/>
      <c r="B38" s="16" t="s">
        <v>28</v>
      </c>
      <c r="C38" s="7"/>
      <c r="D38" s="7"/>
      <c r="E38" s="12">
        <v>23</v>
      </c>
      <c r="F38" s="12">
        <v>24</v>
      </c>
      <c r="G38" s="12">
        <v>26</v>
      </c>
      <c r="H38" s="12">
        <v>28</v>
      </c>
      <c r="I38" s="12">
        <v>29</v>
      </c>
      <c r="J38" s="12">
        <v>29</v>
      </c>
      <c r="K38" s="12">
        <v>30</v>
      </c>
      <c r="L38" s="7"/>
    </row>
    <row r="39" spans="1:19" ht="13.8" x14ac:dyDescent="0.25">
      <c r="A39" s="7"/>
      <c r="B39" s="14" t="s">
        <v>29</v>
      </c>
      <c r="C39" s="7"/>
      <c r="D39" s="7"/>
      <c r="E39" s="17">
        <f>E37-E38</f>
        <v>67</v>
      </c>
      <c r="F39" s="17">
        <f t="shared" ref="F39:K39" si="6">F37-F38</f>
        <v>71</v>
      </c>
      <c r="G39" s="17">
        <f t="shared" si="6"/>
        <v>79</v>
      </c>
      <c r="H39" s="17">
        <f t="shared" si="6"/>
        <v>83</v>
      </c>
      <c r="I39" s="17">
        <f t="shared" si="6"/>
        <v>85</v>
      </c>
      <c r="J39" s="17">
        <f t="shared" si="6"/>
        <v>88</v>
      </c>
      <c r="K39" s="17">
        <f t="shared" si="6"/>
        <v>88</v>
      </c>
      <c r="L39" s="7"/>
      <c r="M39" s="57"/>
      <c r="N39" s="57"/>
      <c r="O39" s="57"/>
      <c r="P39" s="57"/>
      <c r="Q39" s="57"/>
      <c r="R39" s="57"/>
      <c r="S39" s="57"/>
    </row>
    <row r="40" spans="1:19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9" ht="13.8" x14ac:dyDescent="0.25">
      <c r="A41" s="11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9" ht="13.8" x14ac:dyDescent="0.25">
      <c r="A42" s="53"/>
      <c r="B42" s="7" t="s">
        <v>31</v>
      </c>
      <c r="C42" s="7"/>
      <c r="D42" s="19">
        <v>0.25</v>
      </c>
      <c r="F42" s="7" t="s">
        <v>32</v>
      </c>
      <c r="G42" s="7"/>
      <c r="H42" s="21">
        <v>5.5E-2</v>
      </c>
      <c r="I42" s="60" t="s">
        <v>33</v>
      </c>
      <c r="J42" s="60"/>
      <c r="K42" s="21">
        <v>1.4999999999999999E-2</v>
      </c>
      <c r="L42" s="19"/>
    </row>
    <row r="43" spans="1:19" ht="13.8" x14ac:dyDescent="0.25">
      <c r="A43" s="53"/>
      <c r="B43" s="7" t="s">
        <v>34</v>
      </c>
      <c r="C43" s="7"/>
      <c r="D43" s="22">
        <v>0.5</v>
      </c>
      <c r="F43" s="7" t="s">
        <v>35</v>
      </c>
      <c r="G43" s="7"/>
      <c r="H43" s="21">
        <v>2.5000000000000001E-2</v>
      </c>
      <c r="I43" s="60" t="s">
        <v>36</v>
      </c>
      <c r="J43" s="60"/>
      <c r="K43" s="21">
        <v>0.08</v>
      </c>
      <c r="L43" s="22"/>
    </row>
    <row r="44" spans="1:19" ht="13.8" x14ac:dyDescent="0.25">
      <c r="A44" s="7"/>
      <c r="B44" s="7" t="s">
        <v>37</v>
      </c>
      <c r="C44" s="7"/>
      <c r="D44" s="22">
        <v>0.4</v>
      </c>
      <c r="F44" s="7" t="s">
        <v>38</v>
      </c>
      <c r="G44" s="7"/>
      <c r="H44" s="21">
        <v>2.5000000000000001E-2</v>
      </c>
      <c r="J44" s="7"/>
      <c r="K44" s="7"/>
      <c r="L44" s="22"/>
    </row>
    <row r="45" spans="1:19" ht="13.8" x14ac:dyDescent="0.25">
      <c r="A45" s="7"/>
      <c r="B45" s="7" t="s">
        <v>39</v>
      </c>
      <c r="C45" s="7"/>
      <c r="D45" s="23" t="s">
        <v>40</v>
      </c>
      <c r="F45" s="7" t="s">
        <v>41</v>
      </c>
      <c r="G45" s="7"/>
      <c r="H45" s="21">
        <v>1.4999999999999999E-2</v>
      </c>
      <c r="J45" s="7"/>
      <c r="K45" s="7"/>
      <c r="L45" s="23"/>
    </row>
    <row r="46" spans="1:19" ht="13.8" x14ac:dyDescent="0.25">
      <c r="A46" s="20"/>
      <c r="L46" s="7"/>
    </row>
    <row r="47" spans="1:19" ht="13.8" x14ac:dyDescent="0.25">
      <c r="A47" s="20"/>
      <c r="L47" s="7"/>
    </row>
    <row r="48" spans="1:19" x14ac:dyDescent="0.25">
      <c r="A48" s="20"/>
      <c r="E48" s="52"/>
    </row>
  </sheetData>
  <mergeCells count="3">
    <mergeCell ref="I42:J42"/>
    <mergeCell ref="I43:J43"/>
    <mergeCell ref="A1:L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3"/>
  <sheetViews>
    <sheetView tabSelected="1" topLeftCell="A46" zoomScale="70" zoomScaleNormal="70" workbookViewId="0">
      <selection activeCell="E67" sqref="E67"/>
    </sheetView>
  </sheetViews>
  <sheetFormatPr defaultColWidth="8" defaultRowHeight="13.2" x14ac:dyDescent="0.25"/>
  <cols>
    <col min="1" max="1" width="3.44140625" style="51" customWidth="1"/>
    <col min="2" max="2" width="22.6640625" style="3" customWidth="1"/>
    <col min="3" max="3" width="6.109375" style="3" customWidth="1"/>
    <col min="4" max="4" width="8.88671875" style="3" customWidth="1"/>
    <col min="5" max="8" width="10.6640625" style="3" customWidth="1"/>
    <col min="9" max="9" width="11" style="3" customWidth="1"/>
    <col min="10" max="11" width="10.6640625" style="3" customWidth="1"/>
    <col min="12" max="12" width="12" style="3" customWidth="1"/>
    <col min="13" max="14" width="8.44140625" style="3" customWidth="1"/>
    <col min="15" max="247" width="8" style="3"/>
    <col min="248" max="248" width="3.44140625" style="3" customWidth="1"/>
    <col min="249" max="249" width="8.5546875" style="3" customWidth="1"/>
    <col min="250" max="250" width="6.109375" style="3" customWidth="1"/>
    <col min="251" max="251" width="8.88671875" style="3" customWidth="1"/>
    <col min="252" max="258" width="10.33203125" style="3" customWidth="1"/>
    <col min="259" max="259" width="10.5546875" style="3" customWidth="1"/>
    <col min="260" max="260" width="9.44140625" style="3" bestFit="1" customWidth="1"/>
    <col min="261" max="261" width="8.109375" style="3" bestFit="1" customWidth="1"/>
    <col min="262" max="263" width="8" style="3" customWidth="1"/>
    <col min="264" max="264" width="12.109375" style="3" customWidth="1"/>
    <col min="265" max="270" width="8.44140625" style="3" customWidth="1"/>
    <col min="271" max="503" width="8" style="3"/>
    <col min="504" max="504" width="3.44140625" style="3" customWidth="1"/>
    <col min="505" max="505" width="8.5546875" style="3" customWidth="1"/>
    <col min="506" max="506" width="6.109375" style="3" customWidth="1"/>
    <col min="507" max="507" width="8.88671875" style="3" customWidth="1"/>
    <col min="508" max="514" width="10.33203125" style="3" customWidth="1"/>
    <col min="515" max="515" width="10.5546875" style="3" customWidth="1"/>
    <col min="516" max="516" width="9.44140625" style="3" bestFit="1" customWidth="1"/>
    <col min="517" max="517" width="8.109375" style="3" bestFit="1" customWidth="1"/>
    <col min="518" max="519" width="8" style="3" customWidth="1"/>
    <col min="520" max="520" width="12.109375" style="3" customWidth="1"/>
    <col min="521" max="526" width="8.44140625" style="3" customWidth="1"/>
    <col min="527" max="759" width="8" style="3"/>
    <col min="760" max="760" width="3.44140625" style="3" customWidth="1"/>
    <col min="761" max="761" width="8.5546875" style="3" customWidth="1"/>
    <col min="762" max="762" width="6.109375" style="3" customWidth="1"/>
    <col min="763" max="763" width="8.88671875" style="3" customWidth="1"/>
    <col min="764" max="770" width="10.33203125" style="3" customWidth="1"/>
    <col min="771" max="771" width="10.5546875" style="3" customWidth="1"/>
    <col min="772" max="772" width="9.44140625" style="3" bestFit="1" customWidth="1"/>
    <col min="773" max="773" width="8.109375" style="3" bestFit="1" customWidth="1"/>
    <col min="774" max="775" width="8" style="3" customWidth="1"/>
    <col min="776" max="776" width="12.109375" style="3" customWidth="1"/>
    <col min="777" max="782" width="8.44140625" style="3" customWidth="1"/>
    <col min="783" max="1015" width="8" style="3"/>
    <col min="1016" max="1016" width="3.44140625" style="3" customWidth="1"/>
    <col min="1017" max="1017" width="8.5546875" style="3" customWidth="1"/>
    <col min="1018" max="1018" width="6.109375" style="3" customWidth="1"/>
    <col min="1019" max="1019" width="8.88671875" style="3" customWidth="1"/>
    <col min="1020" max="1026" width="10.33203125" style="3" customWidth="1"/>
    <col min="1027" max="1027" width="10.5546875" style="3" customWidth="1"/>
    <col min="1028" max="1028" width="9.44140625" style="3" bestFit="1" customWidth="1"/>
    <col min="1029" max="1029" width="8.109375" style="3" bestFit="1" customWidth="1"/>
    <col min="1030" max="1031" width="8" style="3" customWidth="1"/>
    <col min="1032" max="1032" width="12.109375" style="3" customWidth="1"/>
    <col min="1033" max="1038" width="8.44140625" style="3" customWidth="1"/>
    <col min="1039" max="1271" width="8" style="3"/>
    <col min="1272" max="1272" width="3.44140625" style="3" customWidth="1"/>
    <col min="1273" max="1273" width="8.5546875" style="3" customWidth="1"/>
    <col min="1274" max="1274" width="6.109375" style="3" customWidth="1"/>
    <col min="1275" max="1275" width="8.88671875" style="3" customWidth="1"/>
    <col min="1276" max="1282" width="10.33203125" style="3" customWidth="1"/>
    <col min="1283" max="1283" width="10.5546875" style="3" customWidth="1"/>
    <col min="1284" max="1284" width="9.44140625" style="3" bestFit="1" customWidth="1"/>
    <col min="1285" max="1285" width="8.109375" style="3" bestFit="1" customWidth="1"/>
    <col min="1286" max="1287" width="8" style="3" customWidth="1"/>
    <col min="1288" max="1288" width="12.109375" style="3" customWidth="1"/>
    <col min="1289" max="1294" width="8.44140625" style="3" customWidth="1"/>
    <col min="1295" max="1527" width="8" style="3"/>
    <col min="1528" max="1528" width="3.44140625" style="3" customWidth="1"/>
    <col min="1529" max="1529" width="8.5546875" style="3" customWidth="1"/>
    <col min="1530" max="1530" width="6.109375" style="3" customWidth="1"/>
    <col min="1531" max="1531" width="8.88671875" style="3" customWidth="1"/>
    <col min="1532" max="1538" width="10.33203125" style="3" customWidth="1"/>
    <col min="1539" max="1539" width="10.5546875" style="3" customWidth="1"/>
    <col min="1540" max="1540" width="9.44140625" style="3" bestFit="1" customWidth="1"/>
    <col min="1541" max="1541" width="8.109375" style="3" bestFit="1" customWidth="1"/>
    <col min="1542" max="1543" width="8" style="3" customWidth="1"/>
    <col min="1544" max="1544" width="12.109375" style="3" customWidth="1"/>
    <col min="1545" max="1550" width="8.44140625" style="3" customWidth="1"/>
    <col min="1551" max="1783" width="8" style="3"/>
    <col min="1784" max="1784" width="3.44140625" style="3" customWidth="1"/>
    <col min="1785" max="1785" width="8.5546875" style="3" customWidth="1"/>
    <col min="1786" max="1786" width="6.109375" style="3" customWidth="1"/>
    <col min="1787" max="1787" width="8.88671875" style="3" customWidth="1"/>
    <col min="1788" max="1794" width="10.33203125" style="3" customWidth="1"/>
    <col min="1795" max="1795" width="10.5546875" style="3" customWidth="1"/>
    <col min="1796" max="1796" width="9.44140625" style="3" bestFit="1" customWidth="1"/>
    <col min="1797" max="1797" width="8.109375" style="3" bestFit="1" customWidth="1"/>
    <col min="1798" max="1799" width="8" style="3" customWidth="1"/>
    <col min="1800" max="1800" width="12.109375" style="3" customWidth="1"/>
    <col min="1801" max="1806" width="8.44140625" style="3" customWidth="1"/>
    <col min="1807" max="2039" width="8" style="3"/>
    <col min="2040" max="2040" width="3.44140625" style="3" customWidth="1"/>
    <col min="2041" max="2041" width="8.5546875" style="3" customWidth="1"/>
    <col min="2042" max="2042" width="6.109375" style="3" customWidth="1"/>
    <col min="2043" max="2043" width="8.88671875" style="3" customWidth="1"/>
    <col min="2044" max="2050" width="10.33203125" style="3" customWidth="1"/>
    <col min="2051" max="2051" width="10.5546875" style="3" customWidth="1"/>
    <col min="2052" max="2052" width="9.44140625" style="3" bestFit="1" customWidth="1"/>
    <col min="2053" max="2053" width="8.109375" style="3" bestFit="1" customWidth="1"/>
    <col min="2054" max="2055" width="8" style="3" customWidth="1"/>
    <col min="2056" max="2056" width="12.109375" style="3" customWidth="1"/>
    <col min="2057" max="2062" width="8.44140625" style="3" customWidth="1"/>
    <col min="2063" max="2295" width="8" style="3"/>
    <col min="2296" max="2296" width="3.44140625" style="3" customWidth="1"/>
    <col min="2297" max="2297" width="8.5546875" style="3" customWidth="1"/>
    <col min="2298" max="2298" width="6.109375" style="3" customWidth="1"/>
    <col min="2299" max="2299" width="8.88671875" style="3" customWidth="1"/>
    <col min="2300" max="2306" width="10.33203125" style="3" customWidth="1"/>
    <col min="2307" max="2307" width="10.5546875" style="3" customWidth="1"/>
    <col min="2308" max="2308" width="9.44140625" style="3" bestFit="1" customWidth="1"/>
    <col min="2309" max="2309" width="8.109375" style="3" bestFit="1" customWidth="1"/>
    <col min="2310" max="2311" width="8" style="3" customWidth="1"/>
    <col min="2312" max="2312" width="12.109375" style="3" customWidth="1"/>
    <col min="2313" max="2318" width="8.44140625" style="3" customWidth="1"/>
    <col min="2319" max="2551" width="8" style="3"/>
    <col min="2552" max="2552" width="3.44140625" style="3" customWidth="1"/>
    <col min="2553" max="2553" width="8.5546875" style="3" customWidth="1"/>
    <col min="2554" max="2554" width="6.109375" style="3" customWidth="1"/>
    <col min="2555" max="2555" width="8.88671875" style="3" customWidth="1"/>
    <col min="2556" max="2562" width="10.33203125" style="3" customWidth="1"/>
    <col min="2563" max="2563" width="10.5546875" style="3" customWidth="1"/>
    <col min="2564" max="2564" width="9.44140625" style="3" bestFit="1" customWidth="1"/>
    <col min="2565" max="2565" width="8.109375" style="3" bestFit="1" customWidth="1"/>
    <col min="2566" max="2567" width="8" style="3" customWidth="1"/>
    <col min="2568" max="2568" width="12.109375" style="3" customWidth="1"/>
    <col min="2569" max="2574" width="8.44140625" style="3" customWidth="1"/>
    <col min="2575" max="2807" width="8" style="3"/>
    <col min="2808" max="2808" width="3.44140625" style="3" customWidth="1"/>
    <col min="2809" max="2809" width="8.5546875" style="3" customWidth="1"/>
    <col min="2810" max="2810" width="6.109375" style="3" customWidth="1"/>
    <col min="2811" max="2811" width="8.88671875" style="3" customWidth="1"/>
    <col min="2812" max="2818" width="10.33203125" style="3" customWidth="1"/>
    <col min="2819" max="2819" width="10.5546875" style="3" customWidth="1"/>
    <col min="2820" max="2820" width="9.44140625" style="3" bestFit="1" customWidth="1"/>
    <col min="2821" max="2821" width="8.109375" style="3" bestFit="1" customWidth="1"/>
    <col min="2822" max="2823" width="8" style="3" customWidth="1"/>
    <col min="2824" max="2824" width="12.109375" style="3" customWidth="1"/>
    <col min="2825" max="2830" width="8.44140625" style="3" customWidth="1"/>
    <col min="2831" max="3063" width="8" style="3"/>
    <col min="3064" max="3064" width="3.44140625" style="3" customWidth="1"/>
    <col min="3065" max="3065" width="8.5546875" style="3" customWidth="1"/>
    <col min="3066" max="3066" width="6.109375" style="3" customWidth="1"/>
    <col min="3067" max="3067" width="8.88671875" style="3" customWidth="1"/>
    <col min="3068" max="3074" width="10.33203125" style="3" customWidth="1"/>
    <col min="3075" max="3075" width="10.5546875" style="3" customWidth="1"/>
    <col min="3076" max="3076" width="9.44140625" style="3" bestFit="1" customWidth="1"/>
    <col min="3077" max="3077" width="8.109375" style="3" bestFit="1" customWidth="1"/>
    <col min="3078" max="3079" width="8" style="3" customWidth="1"/>
    <col min="3080" max="3080" width="12.109375" style="3" customWidth="1"/>
    <col min="3081" max="3086" width="8.44140625" style="3" customWidth="1"/>
    <col min="3087" max="3319" width="8" style="3"/>
    <col min="3320" max="3320" width="3.44140625" style="3" customWidth="1"/>
    <col min="3321" max="3321" width="8.5546875" style="3" customWidth="1"/>
    <col min="3322" max="3322" width="6.109375" style="3" customWidth="1"/>
    <col min="3323" max="3323" width="8.88671875" style="3" customWidth="1"/>
    <col min="3324" max="3330" width="10.33203125" style="3" customWidth="1"/>
    <col min="3331" max="3331" width="10.5546875" style="3" customWidth="1"/>
    <col min="3332" max="3332" width="9.44140625" style="3" bestFit="1" customWidth="1"/>
    <col min="3333" max="3333" width="8.109375" style="3" bestFit="1" customWidth="1"/>
    <col min="3334" max="3335" width="8" style="3" customWidth="1"/>
    <col min="3336" max="3336" width="12.109375" style="3" customWidth="1"/>
    <col min="3337" max="3342" width="8.44140625" style="3" customWidth="1"/>
    <col min="3343" max="3575" width="8" style="3"/>
    <col min="3576" max="3576" width="3.44140625" style="3" customWidth="1"/>
    <col min="3577" max="3577" width="8.5546875" style="3" customWidth="1"/>
    <col min="3578" max="3578" width="6.109375" style="3" customWidth="1"/>
    <col min="3579" max="3579" width="8.88671875" style="3" customWidth="1"/>
    <col min="3580" max="3586" width="10.33203125" style="3" customWidth="1"/>
    <col min="3587" max="3587" width="10.5546875" style="3" customWidth="1"/>
    <col min="3588" max="3588" width="9.44140625" style="3" bestFit="1" customWidth="1"/>
    <col min="3589" max="3589" width="8.109375" style="3" bestFit="1" customWidth="1"/>
    <col min="3590" max="3591" width="8" style="3" customWidth="1"/>
    <col min="3592" max="3592" width="12.109375" style="3" customWidth="1"/>
    <col min="3593" max="3598" width="8.44140625" style="3" customWidth="1"/>
    <col min="3599" max="3831" width="8" style="3"/>
    <col min="3832" max="3832" width="3.44140625" style="3" customWidth="1"/>
    <col min="3833" max="3833" width="8.5546875" style="3" customWidth="1"/>
    <col min="3834" max="3834" width="6.109375" style="3" customWidth="1"/>
    <col min="3835" max="3835" width="8.88671875" style="3" customWidth="1"/>
    <col min="3836" max="3842" width="10.33203125" style="3" customWidth="1"/>
    <col min="3843" max="3843" width="10.5546875" style="3" customWidth="1"/>
    <col min="3844" max="3844" width="9.44140625" style="3" bestFit="1" customWidth="1"/>
    <col min="3845" max="3845" width="8.109375" style="3" bestFit="1" customWidth="1"/>
    <col min="3846" max="3847" width="8" style="3" customWidth="1"/>
    <col min="3848" max="3848" width="12.109375" style="3" customWidth="1"/>
    <col min="3849" max="3854" width="8.44140625" style="3" customWidth="1"/>
    <col min="3855" max="4087" width="8" style="3"/>
    <col min="4088" max="4088" width="3.44140625" style="3" customWidth="1"/>
    <col min="4089" max="4089" width="8.5546875" style="3" customWidth="1"/>
    <col min="4090" max="4090" width="6.109375" style="3" customWidth="1"/>
    <col min="4091" max="4091" width="8.88671875" style="3" customWidth="1"/>
    <col min="4092" max="4098" width="10.33203125" style="3" customWidth="1"/>
    <col min="4099" max="4099" width="10.5546875" style="3" customWidth="1"/>
    <col min="4100" max="4100" width="9.44140625" style="3" bestFit="1" customWidth="1"/>
    <col min="4101" max="4101" width="8.109375" style="3" bestFit="1" customWidth="1"/>
    <col min="4102" max="4103" width="8" style="3" customWidth="1"/>
    <col min="4104" max="4104" width="12.109375" style="3" customWidth="1"/>
    <col min="4105" max="4110" width="8.44140625" style="3" customWidth="1"/>
    <col min="4111" max="4343" width="8" style="3"/>
    <col min="4344" max="4344" width="3.44140625" style="3" customWidth="1"/>
    <col min="4345" max="4345" width="8.5546875" style="3" customWidth="1"/>
    <col min="4346" max="4346" width="6.109375" style="3" customWidth="1"/>
    <col min="4347" max="4347" width="8.88671875" style="3" customWidth="1"/>
    <col min="4348" max="4354" width="10.33203125" style="3" customWidth="1"/>
    <col min="4355" max="4355" width="10.5546875" style="3" customWidth="1"/>
    <col min="4356" max="4356" width="9.44140625" style="3" bestFit="1" customWidth="1"/>
    <col min="4357" max="4357" width="8.109375" style="3" bestFit="1" customWidth="1"/>
    <col min="4358" max="4359" width="8" style="3" customWidth="1"/>
    <col min="4360" max="4360" width="12.109375" style="3" customWidth="1"/>
    <col min="4361" max="4366" width="8.44140625" style="3" customWidth="1"/>
    <col min="4367" max="4599" width="8" style="3"/>
    <col min="4600" max="4600" width="3.44140625" style="3" customWidth="1"/>
    <col min="4601" max="4601" width="8.5546875" style="3" customWidth="1"/>
    <col min="4602" max="4602" width="6.109375" style="3" customWidth="1"/>
    <col min="4603" max="4603" width="8.88671875" style="3" customWidth="1"/>
    <col min="4604" max="4610" width="10.33203125" style="3" customWidth="1"/>
    <col min="4611" max="4611" width="10.5546875" style="3" customWidth="1"/>
    <col min="4612" max="4612" width="9.44140625" style="3" bestFit="1" customWidth="1"/>
    <col min="4613" max="4613" width="8.109375" style="3" bestFit="1" customWidth="1"/>
    <col min="4614" max="4615" width="8" style="3" customWidth="1"/>
    <col min="4616" max="4616" width="12.109375" style="3" customWidth="1"/>
    <col min="4617" max="4622" width="8.44140625" style="3" customWidth="1"/>
    <col min="4623" max="4855" width="8" style="3"/>
    <col min="4856" max="4856" width="3.44140625" style="3" customWidth="1"/>
    <col min="4857" max="4857" width="8.5546875" style="3" customWidth="1"/>
    <col min="4858" max="4858" width="6.109375" style="3" customWidth="1"/>
    <col min="4859" max="4859" width="8.88671875" style="3" customWidth="1"/>
    <col min="4860" max="4866" width="10.33203125" style="3" customWidth="1"/>
    <col min="4867" max="4867" width="10.5546875" style="3" customWidth="1"/>
    <col min="4868" max="4868" width="9.44140625" style="3" bestFit="1" customWidth="1"/>
    <col min="4869" max="4869" width="8.109375" style="3" bestFit="1" customWidth="1"/>
    <col min="4870" max="4871" width="8" style="3" customWidth="1"/>
    <col min="4872" max="4872" width="12.109375" style="3" customWidth="1"/>
    <col min="4873" max="4878" width="8.44140625" style="3" customWidth="1"/>
    <col min="4879" max="5111" width="8" style="3"/>
    <col min="5112" max="5112" width="3.44140625" style="3" customWidth="1"/>
    <col min="5113" max="5113" width="8.5546875" style="3" customWidth="1"/>
    <col min="5114" max="5114" width="6.109375" style="3" customWidth="1"/>
    <col min="5115" max="5115" width="8.88671875" style="3" customWidth="1"/>
    <col min="5116" max="5122" width="10.33203125" style="3" customWidth="1"/>
    <col min="5123" max="5123" width="10.5546875" style="3" customWidth="1"/>
    <col min="5124" max="5124" width="9.44140625" style="3" bestFit="1" customWidth="1"/>
    <col min="5125" max="5125" width="8.109375" style="3" bestFit="1" customWidth="1"/>
    <col min="5126" max="5127" width="8" style="3" customWidth="1"/>
    <col min="5128" max="5128" width="12.109375" style="3" customWidth="1"/>
    <col min="5129" max="5134" width="8.44140625" style="3" customWidth="1"/>
    <col min="5135" max="5367" width="8" style="3"/>
    <col min="5368" max="5368" width="3.44140625" style="3" customWidth="1"/>
    <col min="5369" max="5369" width="8.5546875" style="3" customWidth="1"/>
    <col min="5370" max="5370" width="6.109375" style="3" customWidth="1"/>
    <col min="5371" max="5371" width="8.88671875" style="3" customWidth="1"/>
    <col min="5372" max="5378" width="10.33203125" style="3" customWidth="1"/>
    <col min="5379" max="5379" width="10.5546875" style="3" customWidth="1"/>
    <col min="5380" max="5380" width="9.44140625" style="3" bestFit="1" customWidth="1"/>
    <col min="5381" max="5381" width="8.109375" style="3" bestFit="1" customWidth="1"/>
    <col min="5382" max="5383" width="8" style="3" customWidth="1"/>
    <col min="5384" max="5384" width="12.109375" style="3" customWidth="1"/>
    <col min="5385" max="5390" width="8.44140625" style="3" customWidth="1"/>
    <col min="5391" max="5623" width="8" style="3"/>
    <col min="5624" max="5624" width="3.44140625" style="3" customWidth="1"/>
    <col min="5625" max="5625" width="8.5546875" style="3" customWidth="1"/>
    <col min="5626" max="5626" width="6.109375" style="3" customWidth="1"/>
    <col min="5627" max="5627" width="8.88671875" style="3" customWidth="1"/>
    <col min="5628" max="5634" width="10.33203125" style="3" customWidth="1"/>
    <col min="5635" max="5635" width="10.5546875" style="3" customWidth="1"/>
    <col min="5636" max="5636" width="9.44140625" style="3" bestFit="1" customWidth="1"/>
    <col min="5637" max="5637" width="8.109375" style="3" bestFit="1" customWidth="1"/>
    <col min="5638" max="5639" width="8" style="3" customWidth="1"/>
    <col min="5640" max="5640" width="12.109375" style="3" customWidth="1"/>
    <col min="5641" max="5646" width="8.44140625" style="3" customWidth="1"/>
    <col min="5647" max="5879" width="8" style="3"/>
    <col min="5880" max="5880" width="3.44140625" style="3" customWidth="1"/>
    <col min="5881" max="5881" width="8.5546875" style="3" customWidth="1"/>
    <col min="5882" max="5882" width="6.109375" style="3" customWidth="1"/>
    <col min="5883" max="5883" width="8.88671875" style="3" customWidth="1"/>
    <col min="5884" max="5890" width="10.33203125" style="3" customWidth="1"/>
    <col min="5891" max="5891" width="10.5546875" style="3" customWidth="1"/>
    <col min="5892" max="5892" width="9.44140625" style="3" bestFit="1" customWidth="1"/>
    <col min="5893" max="5893" width="8.109375" style="3" bestFit="1" customWidth="1"/>
    <col min="5894" max="5895" width="8" style="3" customWidth="1"/>
    <col min="5896" max="5896" width="12.109375" style="3" customWidth="1"/>
    <col min="5897" max="5902" width="8.44140625" style="3" customWidth="1"/>
    <col min="5903" max="6135" width="8" style="3"/>
    <col min="6136" max="6136" width="3.44140625" style="3" customWidth="1"/>
    <col min="6137" max="6137" width="8.5546875" style="3" customWidth="1"/>
    <col min="6138" max="6138" width="6.109375" style="3" customWidth="1"/>
    <col min="6139" max="6139" width="8.88671875" style="3" customWidth="1"/>
    <col min="6140" max="6146" width="10.33203125" style="3" customWidth="1"/>
    <col min="6147" max="6147" width="10.5546875" style="3" customWidth="1"/>
    <col min="6148" max="6148" width="9.44140625" style="3" bestFit="1" customWidth="1"/>
    <col min="6149" max="6149" width="8.109375" style="3" bestFit="1" customWidth="1"/>
    <col min="6150" max="6151" width="8" style="3" customWidth="1"/>
    <col min="6152" max="6152" width="12.109375" style="3" customWidth="1"/>
    <col min="6153" max="6158" width="8.44140625" style="3" customWidth="1"/>
    <col min="6159" max="6391" width="8" style="3"/>
    <col min="6392" max="6392" width="3.44140625" style="3" customWidth="1"/>
    <col min="6393" max="6393" width="8.5546875" style="3" customWidth="1"/>
    <col min="6394" max="6394" width="6.109375" style="3" customWidth="1"/>
    <col min="6395" max="6395" width="8.88671875" style="3" customWidth="1"/>
    <col min="6396" max="6402" width="10.33203125" style="3" customWidth="1"/>
    <col min="6403" max="6403" width="10.5546875" style="3" customWidth="1"/>
    <col min="6404" max="6404" width="9.44140625" style="3" bestFit="1" customWidth="1"/>
    <col min="6405" max="6405" width="8.109375" style="3" bestFit="1" customWidth="1"/>
    <col min="6406" max="6407" width="8" style="3" customWidth="1"/>
    <col min="6408" max="6408" width="12.109375" style="3" customWidth="1"/>
    <col min="6409" max="6414" width="8.44140625" style="3" customWidth="1"/>
    <col min="6415" max="6647" width="8" style="3"/>
    <col min="6648" max="6648" width="3.44140625" style="3" customWidth="1"/>
    <col min="6649" max="6649" width="8.5546875" style="3" customWidth="1"/>
    <col min="6650" max="6650" width="6.109375" style="3" customWidth="1"/>
    <col min="6651" max="6651" width="8.88671875" style="3" customWidth="1"/>
    <col min="6652" max="6658" width="10.33203125" style="3" customWidth="1"/>
    <col min="6659" max="6659" width="10.5546875" style="3" customWidth="1"/>
    <col min="6660" max="6660" width="9.44140625" style="3" bestFit="1" customWidth="1"/>
    <col min="6661" max="6661" width="8.109375" style="3" bestFit="1" customWidth="1"/>
    <col min="6662" max="6663" width="8" style="3" customWidth="1"/>
    <col min="6664" max="6664" width="12.109375" style="3" customWidth="1"/>
    <col min="6665" max="6670" width="8.44140625" style="3" customWidth="1"/>
    <col min="6671" max="6903" width="8" style="3"/>
    <col min="6904" max="6904" width="3.44140625" style="3" customWidth="1"/>
    <col min="6905" max="6905" width="8.5546875" style="3" customWidth="1"/>
    <col min="6906" max="6906" width="6.109375" style="3" customWidth="1"/>
    <col min="6907" max="6907" width="8.88671875" style="3" customWidth="1"/>
    <col min="6908" max="6914" width="10.33203125" style="3" customWidth="1"/>
    <col min="6915" max="6915" width="10.5546875" style="3" customWidth="1"/>
    <col min="6916" max="6916" width="9.44140625" style="3" bestFit="1" customWidth="1"/>
    <col min="6917" max="6917" width="8.109375" style="3" bestFit="1" customWidth="1"/>
    <col min="6918" max="6919" width="8" style="3" customWidth="1"/>
    <col min="6920" max="6920" width="12.109375" style="3" customWidth="1"/>
    <col min="6921" max="6926" width="8.44140625" style="3" customWidth="1"/>
    <col min="6927" max="7159" width="8" style="3"/>
    <col min="7160" max="7160" width="3.44140625" style="3" customWidth="1"/>
    <col min="7161" max="7161" width="8.5546875" style="3" customWidth="1"/>
    <col min="7162" max="7162" width="6.109375" style="3" customWidth="1"/>
    <col min="7163" max="7163" width="8.88671875" style="3" customWidth="1"/>
    <col min="7164" max="7170" width="10.33203125" style="3" customWidth="1"/>
    <col min="7171" max="7171" width="10.5546875" style="3" customWidth="1"/>
    <col min="7172" max="7172" width="9.44140625" style="3" bestFit="1" customWidth="1"/>
    <col min="7173" max="7173" width="8.109375" style="3" bestFit="1" customWidth="1"/>
    <col min="7174" max="7175" width="8" style="3" customWidth="1"/>
    <col min="7176" max="7176" width="12.109375" style="3" customWidth="1"/>
    <col min="7177" max="7182" width="8.44140625" style="3" customWidth="1"/>
    <col min="7183" max="7415" width="8" style="3"/>
    <col min="7416" max="7416" width="3.44140625" style="3" customWidth="1"/>
    <col min="7417" max="7417" width="8.5546875" style="3" customWidth="1"/>
    <col min="7418" max="7418" width="6.109375" style="3" customWidth="1"/>
    <col min="7419" max="7419" width="8.88671875" style="3" customWidth="1"/>
    <col min="7420" max="7426" width="10.33203125" style="3" customWidth="1"/>
    <col min="7427" max="7427" width="10.5546875" style="3" customWidth="1"/>
    <col min="7428" max="7428" width="9.44140625" style="3" bestFit="1" customWidth="1"/>
    <col min="7429" max="7429" width="8.109375" style="3" bestFit="1" customWidth="1"/>
    <col min="7430" max="7431" width="8" style="3" customWidth="1"/>
    <col min="7432" max="7432" width="12.109375" style="3" customWidth="1"/>
    <col min="7433" max="7438" width="8.44140625" style="3" customWidth="1"/>
    <col min="7439" max="7671" width="8" style="3"/>
    <col min="7672" max="7672" width="3.44140625" style="3" customWidth="1"/>
    <col min="7673" max="7673" width="8.5546875" style="3" customWidth="1"/>
    <col min="7674" max="7674" width="6.109375" style="3" customWidth="1"/>
    <col min="7675" max="7675" width="8.88671875" style="3" customWidth="1"/>
    <col min="7676" max="7682" width="10.33203125" style="3" customWidth="1"/>
    <col min="7683" max="7683" width="10.5546875" style="3" customWidth="1"/>
    <col min="7684" max="7684" width="9.44140625" style="3" bestFit="1" customWidth="1"/>
    <col min="7685" max="7685" width="8.109375" style="3" bestFit="1" customWidth="1"/>
    <col min="7686" max="7687" width="8" style="3" customWidth="1"/>
    <col min="7688" max="7688" width="12.109375" style="3" customWidth="1"/>
    <col min="7689" max="7694" width="8.44140625" style="3" customWidth="1"/>
    <col min="7695" max="7927" width="8" style="3"/>
    <col min="7928" max="7928" width="3.44140625" style="3" customWidth="1"/>
    <col min="7929" max="7929" width="8.5546875" style="3" customWidth="1"/>
    <col min="7930" max="7930" width="6.109375" style="3" customWidth="1"/>
    <col min="7931" max="7931" width="8.88671875" style="3" customWidth="1"/>
    <col min="7932" max="7938" width="10.33203125" style="3" customWidth="1"/>
    <col min="7939" max="7939" width="10.5546875" style="3" customWidth="1"/>
    <col min="7940" max="7940" width="9.44140625" style="3" bestFit="1" customWidth="1"/>
    <col min="7941" max="7941" width="8.109375" style="3" bestFit="1" customWidth="1"/>
    <col min="7942" max="7943" width="8" style="3" customWidth="1"/>
    <col min="7944" max="7944" width="12.109375" style="3" customWidth="1"/>
    <col min="7945" max="7950" width="8.44140625" style="3" customWidth="1"/>
    <col min="7951" max="8183" width="8" style="3"/>
    <col min="8184" max="8184" width="3.44140625" style="3" customWidth="1"/>
    <col min="8185" max="8185" width="8.5546875" style="3" customWidth="1"/>
    <col min="8186" max="8186" width="6.109375" style="3" customWidth="1"/>
    <col min="8187" max="8187" width="8.88671875" style="3" customWidth="1"/>
    <col min="8188" max="8194" width="10.33203125" style="3" customWidth="1"/>
    <col min="8195" max="8195" width="10.5546875" style="3" customWidth="1"/>
    <col min="8196" max="8196" width="9.44140625" style="3" bestFit="1" customWidth="1"/>
    <col min="8197" max="8197" width="8.109375" style="3" bestFit="1" customWidth="1"/>
    <col min="8198" max="8199" width="8" style="3" customWidth="1"/>
    <col min="8200" max="8200" width="12.109375" style="3" customWidth="1"/>
    <col min="8201" max="8206" width="8.44140625" style="3" customWidth="1"/>
    <col min="8207" max="8439" width="8" style="3"/>
    <col min="8440" max="8440" width="3.44140625" style="3" customWidth="1"/>
    <col min="8441" max="8441" width="8.5546875" style="3" customWidth="1"/>
    <col min="8442" max="8442" width="6.109375" style="3" customWidth="1"/>
    <col min="8443" max="8443" width="8.88671875" style="3" customWidth="1"/>
    <col min="8444" max="8450" width="10.33203125" style="3" customWidth="1"/>
    <col min="8451" max="8451" width="10.5546875" style="3" customWidth="1"/>
    <col min="8452" max="8452" width="9.44140625" style="3" bestFit="1" customWidth="1"/>
    <col min="8453" max="8453" width="8.109375" style="3" bestFit="1" customWidth="1"/>
    <col min="8454" max="8455" width="8" style="3" customWidth="1"/>
    <col min="8456" max="8456" width="12.109375" style="3" customWidth="1"/>
    <col min="8457" max="8462" width="8.44140625" style="3" customWidth="1"/>
    <col min="8463" max="8695" width="8" style="3"/>
    <col min="8696" max="8696" width="3.44140625" style="3" customWidth="1"/>
    <col min="8697" max="8697" width="8.5546875" style="3" customWidth="1"/>
    <col min="8698" max="8698" width="6.109375" style="3" customWidth="1"/>
    <col min="8699" max="8699" width="8.88671875" style="3" customWidth="1"/>
    <col min="8700" max="8706" width="10.33203125" style="3" customWidth="1"/>
    <col min="8707" max="8707" width="10.5546875" style="3" customWidth="1"/>
    <col min="8708" max="8708" width="9.44140625" style="3" bestFit="1" customWidth="1"/>
    <col min="8709" max="8709" width="8.109375" style="3" bestFit="1" customWidth="1"/>
    <col min="8710" max="8711" width="8" style="3" customWidth="1"/>
    <col min="8712" max="8712" width="12.109375" style="3" customWidth="1"/>
    <col min="8713" max="8718" width="8.44140625" style="3" customWidth="1"/>
    <col min="8719" max="8951" width="8" style="3"/>
    <col min="8952" max="8952" width="3.44140625" style="3" customWidth="1"/>
    <col min="8953" max="8953" width="8.5546875" style="3" customWidth="1"/>
    <col min="8954" max="8954" width="6.109375" style="3" customWidth="1"/>
    <col min="8955" max="8955" width="8.88671875" style="3" customWidth="1"/>
    <col min="8956" max="8962" width="10.33203125" style="3" customWidth="1"/>
    <col min="8963" max="8963" width="10.5546875" style="3" customWidth="1"/>
    <col min="8964" max="8964" width="9.44140625" style="3" bestFit="1" customWidth="1"/>
    <col min="8965" max="8965" width="8.109375" style="3" bestFit="1" customWidth="1"/>
    <col min="8966" max="8967" width="8" style="3" customWidth="1"/>
    <col min="8968" max="8968" width="12.109375" style="3" customWidth="1"/>
    <col min="8969" max="8974" width="8.44140625" style="3" customWidth="1"/>
    <col min="8975" max="9207" width="8" style="3"/>
    <col min="9208" max="9208" width="3.44140625" style="3" customWidth="1"/>
    <col min="9209" max="9209" width="8.5546875" style="3" customWidth="1"/>
    <col min="9210" max="9210" width="6.109375" style="3" customWidth="1"/>
    <col min="9211" max="9211" width="8.88671875" style="3" customWidth="1"/>
    <col min="9212" max="9218" width="10.33203125" style="3" customWidth="1"/>
    <col min="9219" max="9219" width="10.5546875" style="3" customWidth="1"/>
    <col min="9220" max="9220" width="9.44140625" style="3" bestFit="1" customWidth="1"/>
    <col min="9221" max="9221" width="8.109375" style="3" bestFit="1" customWidth="1"/>
    <col min="9222" max="9223" width="8" style="3" customWidth="1"/>
    <col min="9224" max="9224" width="12.109375" style="3" customWidth="1"/>
    <col min="9225" max="9230" width="8.44140625" style="3" customWidth="1"/>
    <col min="9231" max="9463" width="8" style="3"/>
    <col min="9464" max="9464" width="3.44140625" style="3" customWidth="1"/>
    <col min="9465" max="9465" width="8.5546875" style="3" customWidth="1"/>
    <col min="9466" max="9466" width="6.109375" style="3" customWidth="1"/>
    <col min="9467" max="9467" width="8.88671875" style="3" customWidth="1"/>
    <col min="9468" max="9474" width="10.33203125" style="3" customWidth="1"/>
    <col min="9475" max="9475" width="10.5546875" style="3" customWidth="1"/>
    <col min="9476" max="9476" width="9.44140625" style="3" bestFit="1" customWidth="1"/>
    <col min="9477" max="9477" width="8.109375" style="3" bestFit="1" customWidth="1"/>
    <col min="9478" max="9479" width="8" style="3" customWidth="1"/>
    <col min="9480" max="9480" width="12.109375" style="3" customWidth="1"/>
    <col min="9481" max="9486" width="8.44140625" style="3" customWidth="1"/>
    <col min="9487" max="9719" width="8" style="3"/>
    <col min="9720" max="9720" width="3.44140625" style="3" customWidth="1"/>
    <col min="9721" max="9721" width="8.5546875" style="3" customWidth="1"/>
    <col min="9722" max="9722" width="6.109375" style="3" customWidth="1"/>
    <col min="9723" max="9723" width="8.88671875" style="3" customWidth="1"/>
    <col min="9724" max="9730" width="10.33203125" style="3" customWidth="1"/>
    <col min="9731" max="9731" width="10.5546875" style="3" customWidth="1"/>
    <col min="9732" max="9732" width="9.44140625" style="3" bestFit="1" customWidth="1"/>
    <col min="9733" max="9733" width="8.109375" style="3" bestFit="1" customWidth="1"/>
    <col min="9734" max="9735" width="8" style="3" customWidth="1"/>
    <col min="9736" max="9736" width="12.109375" style="3" customWidth="1"/>
    <col min="9737" max="9742" width="8.44140625" style="3" customWidth="1"/>
    <col min="9743" max="9975" width="8" style="3"/>
    <col min="9976" max="9976" width="3.44140625" style="3" customWidth="1"/>
    <col min="9977" max="9977" width="8.5546875" style="3" customWidth="1"/>
    <col min="9978" max="9978" width="6.109375" style="3" customWidth="1"/>
    <col min="9979" max="9979" width="8.88671875" style="3" customWidth="1"/>
    <col min="9980" max="9986" width="10.33203125" style="3" customWidth="1"/>
    <col min="9987" max="9987" width="10.5546875" style="3" customWidth="1"/>
    <col min="9988" max="9988" width="9.44140625" style="3" bestFit="1" customWidth="1"/>
    <col min="9989" max="9989" width="8.109375" style="3" bestFit="1" customWidth="1"/>
    <col min="9990" max="9991" width="8" style="3" customWidth="1"/>
    <col min="9992" max="9992" width="12.109375" style="3" customWidth="1"/>
    <col min="9993" max="9998" width="8.44140625" style="3" customWidth="1"/>
    <col min="9999" max="10231" width="8" style="3"/>
    <col min="10232" max="10232" width="3.44140625" style="3" customWidth="1"/>
    <col min="10233" max="10233" width="8.5546875" style="3" customWidth="1"/>
    <col min="10234" max="10234" width="6.109375" style="3" customWidth="1"/>
    <col min="10235" max="10235" width="8.88671875" style="3" customWidth="1"/>
    <col min="10236" max="10242" width="10.33203125" style="3" customWidth="1"/>
    <col min="10243" max="10243" width="10.5546875" style="3" customWidth="1"/>
    <col min="10244" max="10244" width="9.44140625" style="3" bestFit="1" customWidth="1"/>
    <col min="10245" max="10245" width="8.109375" style="3" bestFit="1" customWidth="1"/>
    <col min="10246" max="10247" width="8" style="3" customWidth="1"/>
    <col min="10248" max="10248" width="12.109375" style="3" customWidth="1"/>
    <col min="10249" max="10254" width="8.44140625" style="3" customWidth="1"/>
    <col min="10255" max="10487" width="8" style="3"/>
    <col min="10488" max="10488" width="3.44140625" style="3" customWidth="1"/>
    <col min="10489" max="10489" width="8.5546875" style="3" customWidth="1"/>
    <col min="10490" max="10490" width="6.109375" style="3" customWidth="1"/>
    <col min="10491" max="10491" width="8.88671875" style="3" customWidth="1"/>
    <col min="10492" max="10498" width="10.33203125" style="3" customWidth="1"/>
    <col min="10499" max="10499" width="10.5546875" style="3" customWidth="1"/>
    <col min="10500" max="10500" width="9.44140625" style="3" bestFit="1" customWidth="1"/>
    <col min="10501" max="10501" width="8.109375" style="3" bestFit="1" customWidth="1"/>
    <col min="10502" max="10503" width="8" style="3" customWidth="1"/>
    <col min="10504" max="10504" width="12.109375" style="3" customWidth="1"/>
    <col min="10505" max="10510" width="8.44140625" style="3" customWidth="1"/>
    <col min="10511" max="10743" width="8" style="3"/>
    <col min="10744" max="10744" width="3.44140625" style="3" customWidth="1"/>
    <col min="10745" max="10745" width="8.5546875" style="3" customWidth="1"/>
    <col min="10746" max="10746" width="6.109375" style="3" customWidth="1"/>
    <col min="10747" max="10747" width="8.88671875" style="3" customWidth="1"/>
    <col min="10748" max="10754" width="10.33203125" style="3" customWidth="1"/>
    <col min="10755" max="10755" width="10.5546875" style="3" customWidth="1"/>
    <col min="10756" max="10756" width="9.44140625" style="3" bestFit="1" customWidth="1"/>
    <col min="10757" max="10757" width="8.109375" style="3" bestFit="1" customWidth="1"/>
    <col min="10758" max="10759" width="8" style="3" customWidth="1"/>
    <col min="10760" max="10760" width="12.109375" style="3" customWidth="1"/>
    <col min="10761" max="10766" width="8.44140625" style="3" customWidth="1"/>
    <col min="10767" max="10999" width="8" style="3"/>
    <col min="11000" max="11000" width="3.44140625" style="3" customWidth="1"/>
    <col min="11001" max="11001" width="8.5546875" style="3" customWidth="1"/>
    <col min="11002" max="11002" width="6.109375" style="3" customWidth="1"/>
    <col min="11003" max="11003" width="8.88671875" style="3" customWidth="1"/>
    <col min="11004" max="11010" width="10.33203125" style="3" customWidth="1"/>
    <col min="11011" max="11011" width="10.5546875" style="3" customWidth="1"/>
    <col min="11012" max="11012" width="9.44140625" style="3" bestFit="1" customWidth="1"/>
    <col min="11013" max="11013" width="8.109375" style="3" bestFit="1" customWidth="1"/>
    <col min="11014" max="11015" width="8" style="3" customWidth="1"/>
    <col min="11016" max="11016" width="12.109375" style="3" customWidth="1"/>
    <col min="11017" max="11022" width="8.44140625" style="3" customWidth="1"/>
    <col min="11023" max="11255" width="8" style="3"/>
    <col min="11256" max="11256" width="3.44140625" style="3" customWidth="1"/>
    <col min="11257" max="11257" width="8.5546875" style="3" customWidth="1"/>
    <col min="11258" max="11258" width="6.109375" style="3" customWidth="1"/>
    <col min="11259" max="11259" width="8.88671875" style="3" customWidth="1"/>
    <col min="11260" max="11266" width="10.33203125" style="3" customWidth="1"/>
    <col min="11267" max="11267" width="10.5546875" style="3" customWidth="1"/>
    <col min="11268" max="11268" width="9.44140625" style="3" bestFit="1" customWidth="1"/>
    <col min="11269" max="11269" width="8.109375" style="3" bestFit="1" customWidth="1"/>
    <col min="11270" max="11271" width="8" style="3" customWidth="1"/>
    <col min="11272" max="11272" width="12.109375" style="3" customWidth="1"/>
    <col min="11273" max="11278" width="8.44140625" style="3" customWidth="1"/>
    <col min="11279" max="11511" width="8" style="3"/>
    <col min="11512" max="11512" width="3.44140625" style="3" customWidth="1"/>
    <col min="11513" max="11513" width="8.5546875" style="3" customWidth="1"/>
    <col min="11514" max="11514" width="6.109375" style="3" customWidth="1"/>
    <col min="11515" max="11515" width="8.88671875" style="3" customWidth="1"/>
    <col min="11516" max="11522" width="10.33203125" style="3" customWidth="1"/>
    <col min="11523" max="11523" width="10.5546875" style="3" customWidth="1"/>
    <col min="11524" max="11524" width="9.44140625" style="3" bestFit="1" customWidth="1"/>
    <col min="11525" max="11525" width="8.109375" style="3" bestFit="1" customWidth="1"/>
    <col min="11526" max="11527" width="8" style="3" customWidth="1"/>
    <col min="11528" max="11528" width="12.109375" style="3" customWidth="1"/>
    <col min="11529" max="11534" width="8.44140625" style="3" customWidth="1"/>
    <col min="11535" max="11767" width="8" style="3"/>
    <col min="11768" max="11768" width="3.44140625" style="3" customWidth="1"/>
    <col min="11769" max="11769" width="8.5546875" style="3" customWidth="1"/>
    <col min="11770" max="11770" width="6.109375" style="3" customWidth="1"/>
    <col min="11771" max="11771" width="8.88671875" style="3" customWidth="1"/>
    <col min="11772" max="11778" width="10.33203125" style="3" customWidth="1"/>
    <col min="11779" max="11779" width="10.5546875" style="3" customWidth="1"/>
    <col min="11780" max="11780" width="9.44140625" style="3" bestFit="1" customWidth="1"/>
    <col min="11781" max="11781" width="8.109375" style="3" bestFit="1" customWidth="1"/>
    <col min="11782" max="11783" width="8" style="3" customWidth="1"/>
    <col min="11784" max="11784" width="12.109375" style="3" customWidth="1"/>
    <col min="11785" max="11790" width="8.44140625" style="3" customWidth="1"/>
    <col min="11791" max="12023" width="8" style="3"/>
    <col min="12024" max="12024" width="3.44140625" style="3" customWidth="1"/>
    <col min="12025" max="12025" width="8.5546875" style="3" customWidth="1"/>
    <col min="12026" max="12026" width="6.109375" style="3" customWidth="1"/>
    <col min="12027" max="12027" width="8.88671875" style="3" customWidth="1"/>
    <col min="12028" max="12034" width="10.33203125" style="3" customWidth="1"/>
    <col min="12035" max="12035" width="10.5546875" style="3" customWidth="1"/>
    <col min="12036" max="12036" width="9.44140625" style="3" bestFit="1" customWidth="1"/>
    <col min="12037" max="12037" width="8.109375" style="3" bestFit="1" customWidth="1"/>
    <col min="12038" max="12039" width="8" style="3" customWidth="1"/>
    <col min="12040" max="12040" width="12.109375" style="3" customWidth="1"/>
    <col min="12041" max="12046" width="8.44140625" style="3" customWidth="1"/>
    <col min="12047" max="12279" width="8" style="3"/>
    <col min="12280" max="12280" width="3.44140625" style="3" customWidth="1"/>
    <col min="12281" max="12281" width="8.5546875" style="3" customWidth="1"/>
    <col min="12282" max="12282" width="6.109375" style="3" customWidth="1"/>
    <col min="12283" max="12283" width="8.88671875" style="3" customWidth="1"/>
    <col min="12284" max="12290" width="10.33203125" style="3" customWidth="1"/>
    <col min="12291" max="12291" width="10.5546875" style="3" customWidth="1"/>
    <col min="12292" max="12292" width="9.44140625" style="3" bestFit="1" customWidth="1"/>
    <col min="12293" max="12293" width="8.109375" style="3" bestFit="1" customWidth="1"/>
    <col min="12294" max="12295" width="8" style="3" customWidth="1"/>
    <col min="12296" max="12296" width="12.109375" style="3" customWidth="1"/>
    <col min="12297" max="12302" width="8.44140625" style="3" customWidth="1"/>
    <col min="12303" max="12535" width="8" style="3"/>
    <col min="12536" max="12536" width="3.44140625" style="3" customWidth="1"/>
    <col min="12537" max="12537" width="8.5546875" style="3" customWidth="1"/>
    <col min="12538" max="12538" width="6.109375" style="3" customWidth="1"/>
    <col min="12539" max="12539" width="8.88671875" style="3" customWidth="1"/>
    <col min="12540" max="12546" width="10.33203125" style="3" customWidth="1"/>
    <col min="12547" max="12547" width="10.5546875" style="3" customWidth="1"/>
    <col min="12548" max="12548" width="9.44140625" style="3" bestFit="1" customWidth="1"/>
    <col min="12549" max="12549" width="8.109375" style="3" bestFit="1" customWidth="1"/>
    <col min="12550" max="12551" width="8" style="3" customWidth="1"/>
    <col min="12552" max="12552" width="12.109375" style="3" customWidth="1"/>
    <col min="12553" max="12558" width="8.44140625" style="3" customWidth="1"/>
    <col min="12559" max="12791" width="8" style="3"/>
    <col min="12792" max="12792" width="3.44140625" style="3" customWidth="1"/>
    <col min="12793" max="12793" width="8.5546875" style="3" customWidth="1"/>
    <col min="12794" max="12794" width="6.109375" style="3" customWidth="1"/>
    <col min="12795" max="12795" width="8.88671875" style="3" customWidth="1"/>
    <col min="12796" max="12802" width="10.33203125" style="3" customWidth="1"/>
    <col min="12803" max="12803" width="10.5546875" style="3" customWidth="1"/>
    <col min="12804" max="12804" width="9.44140625" style="3" bestFit="1" customWidth="1"/>
    <col min="12805" max="12805" width="8.109375" style="3" bestFit="1" customWidth="1"/>
    <col min="12806" max="12807" width="8" style="3" customWidth="1"/>
    <col min="12808" max="12808" width="12.109375" style="3" customWidth="1"/>
    <col min="12809" max="12814" width="8.44140625" style="3" customWidth="1"/>
    <col min="12815" max="13047" width="8" style="3"/>
    <col min="13048" max="13048" width="3.44140625" style="3" customWidth="1"/>
    <col min="13049" max="13049" width="8.5546875" style="3" customWidth="1"/>
    <col min="13050" max="13050" width="6.109375" style="3" customWidth="1"/>
    <col min="13051" max="13051" width="8.88671875" style="3" customWidth="1"/>
    <col min="13052" max="13058" width="10.33203125" style="3" customWidth="1"/>
    <col min="13059" max="13059" width="10.5546875" style="3" customWidth="1"/>
    <col min="13060" max="13060" width="9.44140625" style="3" bestFit="1" customWidth="1"/>
    <col min="13061" max="13061" width="8.109375" style="3" bestFit="1" customWidth="1"/>
    <col min="13062" max="13063" width="8" style="3" customWidth="1"/>
    <col min="13064" max="13064" width="12.109375" style="3" customWidth="1"/>
    <col min="13065" max="13070" width="8.44140625" style="3" customWidth="1"/>
    <col min="13071" max="13303" width="8" style="3"/>
    <col min="13304" max="13304" width="3.44140625" style="3" customWidth="1"/>
    <col min="13305" max="13305" width="8.5546875" style="3" customWidth="1"/>
    <col min="13306" max="13306" width="6.109375" style="3" customWidth="1"/>
    <col min="13307" max="13307" width="8.88671875" style="3" customWidth="1"/>
    <col min="13308" max="13314" width="10.33203125" style="3" customWidth="1"/>
    <col min="13315" max="13315" width="10.5546875" style="3" customWidth="1"/>
    <col min="13316" max="13316" width="9.44140625" style="3" bestFit="1" customWidth="1"/>
    <col min="13317" max="13317" width="8.109375" style="3" bestFit="1" customWidth="1"/>
    <col min="13318" max="13319" width="8" style="3" customWidth="1"/>
    <col min="13320" max="13320" width="12.109375" style="3" customWidth="1"/>
    <col min="13321" max="13326" width="8.44140625" style="3" customWidth="1"/>
    <col min="13327" max="13559" width="8" style="3"/>
    <col min="13560" max="13560" width="3.44140625" style="3" customWidth="1"/>
    <col min="13561" max="13561" width="8.5546875" style="3" customWidth="1"/>
    <col min="13562" max="13562" width="6.109375" style="3" customWidth="1"/>
    <col min="13563" max="13563" width="8.88671875" style="3" customWidth="1"/>
    <col min="13564" max="13570" width="10.33203125" style="3" customWidth="1"/>
    <col min="13571" max="13571" width="10.5546875" style="3" customWidth="1"/>
    <col min="13572" max="13572" width="9.44140625" style="3" bestFit="1" customWidth="1"/>
    <col min="13573" max="13573" width="8.109375" style="3" bestFit="1" customWidth="1"/>
    <col min="13574" max="13575" width="8" style="3" customWidth="1"/>
    <col min="13576" max="13576" width="12.109375" style="3" customWidth="1"/>
    <col min="13577" max="13582" width="8.44140625" style="3" customWidth="1"/>
    <col min="13583" max="13815" width="8" style="3"/>
    <col min="13816" max="13816" width="3.44140625" style="3" customWidth="1"/>
    <col min="13817" max="13817" width="8.5546875" style="3" customWidth="1"/>
    <col min="13818" max="13818" width="6.109375" style="3" customWidth="1"/>
    <col min="13819" max="13819" width="8.88671875" style="3" customWidth="1"/>
    <col min="13820" max="13826" width="10.33203125" style="3" customWidth="1"/>
    <col min="13827" max="13827" width="10.5546875" style="3" customWidth="1"/>
    <col min="13828" max="13828" width="9.44140625" style="3" bestFit="1" customWidth="1"/>
    <col min="13829" max="13829" width="8.109375" style="3" bestFit="1" customWidth="1"/>
    <col min="13830" max="13831" width="8" style="3" customWidth="1"/>
    <col min="13832" max="13832" width="12.109375" style="3" customWidth="1"/>
    <col min="13833" max="13838" width="8.44140625" style="3" customWidth="1"/>
    <col min="13839" max="14071" width="8" style="3"/>
    <col min="14072" max="14072" width="3.44140625" style="3" customWidth="1"/>
    <col min="14073" max="14073" width="8.5546875" style="3" customWidth="1"/>
    <col min="14074" max="14074" width="6.109375" style="3" customWidth="1"/>
    <col min="14075" max="14075" width="8.88671875" style="3" customWidth="1"/>
    <col min="14076" max="14082" width="10.33203125" style="3" customWidth="1"/>
    <col min="14083" max="14083" width="10.5546875" style="3" customWidth="1"/>
    <col min="14084" max="14084" width="9.44140625" style="3" bestFit="1" customWidth="1"/>
    <col min="14085" max="14085" width="8.109375" style="3" bestFit="1" customWidth="1"/>
    <col min="14086" max="14087" width="8" style="3" customWidth="1"/>
    <col min="14088" max="14088" width="12.109375" style="3" customWidth="1"/>
    <col min="14089" max="14094" width="8.44140625" style="3" customWidth="1"/>
    <col min="14095" max="14327" width="8" style="3"/>
    <col min="14328" max="14328" width="3.44140625" style="3" customWidth="1"/>
    <col min="14329" max="14329" width="8.5546875" style="3" customWidth="1"/>
    <col min="14330" max="14330" width="6.109375" style="3" customWidth="1"/>
    <col min="14331" max="14331" width="8.88671875" style="3" customWidth="1"/>
    <col min="14332" max="14338" width="10.33203125" style="3" customWidth="1"/>
    <col min="14339" max="14339" width="10.5546875" style="3" customWidth="1"/>
    <col min="14340" max="14340" width="9.44140625" style="3" bestFit="1" customWidth="1"/>
    <col min="14341" max="14341" width="8.109375" style="3" bestFit="1" customWidth="1"/>
    <col min="14342" max="14343" width="8" style="3" customWidth="1"/>
    <col min="14344" max="14344" width="12.109375" style="3" customWidth="1"/>
    <col min="14345" max="14350" width="8.44140625" style="3" customWidth="1"/>
    <col min="14351" max="14583" width="8" style="3"/>
    <col min="14584" max="14584" width="3.44140625" style="3" customWidth="1"/>
    <col min="14585" max="14585" width="8.5546875" style="3" customWidth="1"/>
    <col min="14586" max="14586" width="6.109375" style="3" customWidth="1"/>
    <col min="14587" max="14587" width="8.88671875" style="3" customWidth="1"/>
    <col min="14588" max="14594" width="10.33203125" style="3" customWidth="1"/>
    <col min="14595" max="14595" width="10.5546875" style="3" customWidth="1"/>
    <col min="14596" max="14596" width="9.44140625" style="3" bestFit="1" customWidth="1"/>
    <col min="14597" max="14597" width="8.109375" style="3" bestFit="1" customWidth="1"/>
    <col min="14598" max="14599" width="8" style="3" customWidth="1"/>
    <col min="14600" max="14600" width="12.109375" style="3" customWidth="1"/>
    <col min="14601" max="14606" width="8.44140625" style="3" customWidth="1"/>
    <col min="14607" max="14839" width="8" style="3"/>
    <col min="14840" max="14840" width="3.44140625" style="3" customWidth="1"/>
    <col min="14841" max="14841" width="8.5546875" style="3" customWidth="1"/>
    <col min="14842" max="14842" width="6.109375" style="3" customWidth="1"/>
    <col min="14843" max="14843" width="8.88671875" style="3" customWidth="1"/>
    <col min="14844" max="14850" width="10.33203125" style="3" customWidth="1"/>
    <col min="14851" max="14851" width="10.5546875" style="3" customWidth="1"/>
    <col min="14852" max="14852" width="9.44140625" style="3" bestFit="1" customWidth="1"/>
    <col min="14853" max="14853" width="8.109375" style="3" bestFit="1" customWidth="1"/>
    <col min="14854" max="14855" width="8" style="3" customWidth="1"/>
    <col min="14856" max="14856" width="12.109375" style="3" customWidth="1"/>
    <col min="14857" max="14862" width="8.44140625" style="3" customWidth="1"/>
    <col min="14863" max="15095" width="8" style="3"/>
    <col min="15096" max="15096" width="3.44140625" style="3" customWidth="1"/>
    <col min="15097" max="15097" width="8.5546875" style="3" customWidth="1"/>
    <col min="15098" max="15098" width="6.109375" style="3" customWidth="1"/>
    <col min="15099" max="15099" width="8.88671875" style="3" customWidth="1"/>
    <col min="15100" max="15106" width="10.33203125" style="3" customWidth="1"/>
    <col min="15107" max="15107" width="10.5546875" style="3" customWidth="1"/>
    <col min="15108" max="15108" width="9.44140625" style="3" bestFit="1" customWidth="1"/>
    <col min="15109" max="15109" width="8.109375" style="3" bestFit="1" customWidth="1"/>
    <col min="15110" max="15111" width="8" style="3" customWidth="1"/>
    <col min="15112" max="15112" width="12.109375" style="3" customWidth="1"/>
    <col min="15113" max="15118" width="8.44140625" style="3" customWidth="1"/>
    <col min="15119" max="15351" width="8" style="3"/>
    <col min="15352" max="15352" width="3.44140625" style="3" customWidth="1"/>
    <col min="15353" max="15353" width="8.5546875" style="3" customWidth="1"/>
    <col min="15354" max="15354" width="6.109375" style="3" customWidth="1"/>
    <col min="15355" max="15355" width="8.88671875" style="3" customWidth="1"/>
    <col min="15356" max="15362" width="10.33203125" style="3" customWidth="1"/>
    <col min="15363" max="15363" width="10.5546875" style="3" customWidth="1"/>
    <col min="15364" max="15364" width="9.44140625" style="3" bestFit="1" customWidth="1"/>
    <col min="15365" max="15365" width="8.109375" style="3" bestFit="1" customWidth="1"/>
    <col min="15366" max="15367" width="8" style="3" customWidth="1"/>
    <col min="15368" max="15368" width="12.109375" style="3" customWidth="1"/>
    <col min="15369" max="15374" width="8.44140625" style="3" customWidth="1"/>
    <col min="15375" max="15607" width="8" style="3"/>
    <col min="15608" max="15608" width="3.44140625" style="3" customWidth="1"/>
    <col min="15609" max="15609" width="8.5546875" style="3" customWidth="1"/>
    <col min="15610" max="15610" width="6.109375" style="3" customWidth="1"/>
    <col min="15611" max="15611" width="8.88671875" style="3" customWidth="1"/>
    <col min="15612" max="15618" width="10.33203125" style="3" customWidth="1"/>
    <col min="15619" max="15619" width="10.5546875" style="3" customWidth="1"/>
    <col min="15620" max="15620" width="9.44140625" style="3" bestFit="1" customWidth="1"/>
    <col min="15621" max="15621" width="8.109375" style="3" bestFit="1" customWidth="1"/>
    <col min="15622" max="15623" width="8" style="3" customWidth="1"/>
    <col min="15624" max="15624" width="12.109375" style="3" customWidth="1"/>
    <col min="15625" max="15630" width="8.44140625" style="3" customWidth="1"/>
    <col min="15631" max="15863" width="8" style="3"/>
    <col min="15864" max="15864" width="3.44140625" style="3" customWidth="1"/>
    <col min="15865" max="15865" width="8.5546875" style="3" customWidth="1"/>
    <col min="15866" max="15866" width="6.109375" style="3" customWidth="1"/>
    <col min="15867" max="15867" width="8.88671875" style="3" customWidth="1"/>
    <col min="15868" max="15874" width="10.33203125" style="3" customWidth="1"/>
    <col min="15875" max="15875" width="10.5546875" style="3" customWidth="1"/>
    <col min="15876" max="15876" width="9.44140625" style="3" bestFit="1" customWidth="1"/>
    <col min="15877" max="15877" width="8.109375" style="3" bestFit="1" customWidth="1"/>
    <col min="15878" max="15879" width="8" style="3" customWidth="1"/>
    <col min="15880" max="15880" width="12.109375" style="3" customWidth="1"/>
    <col min="15881" max="15886" width="8.44140625" style="3" customWidth="1"/>
    <col min="15887" max="16119" width="8" style="3"/>
    <col min="16120" max="16120" width="3.44140625" style="3" customWidth="1"/>
    <col min="16121" max="16121" width="8.5546875" style="3" customWidth="1"/>
    <col min="16122" max="16122" width="6.109375" style="3" customWidth="1"/>
    <col min="16123" max="16123" width="8.88671875" style="3" customWidth="1"/>
    <col min="16124" max="16130" width="10.33203125" style="3" customWidth="1"/>
    <col min="16131" max="16131" width="10.5546875" style="3" customWidth="1"/>
    <col min="16132" max="16132" width="9.44140625" style="3" bestFit="1" customWidth="1"/>
    <col min="16133" max="16133" width="8.109375" style="3" bestFit="1" customWidth="1"/>
    <col min="16134" max="16135" width="8" style="3" customWidth="1"/>
    <col min="16136" max="16136" width="12.109375" style="3" customWidth="1"/>
    <col min="16137" max="16142" width="8.44140625" style="3" customWidth="1"/>
    <col min="16143" max="16384" width="8" style="3"/>
  </cols>
  <sheetData>
    <row r="1" spans="1:12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3.8" x14ac:dyDescent="0.25">
      <c r="A3" s="5" t="s">
        <v>1</v>
      </c>
      <c r="B3" s="5"/>
      <c r="C3" s="5"/>
      <c r="D3" s="5"/>
      <c r="E3" s="6">
        <v>43100</v>
      </c>
      <c r="F3" s="6">
        <v>43465</v>
      </c>
      <c r="G3" s="6">
        <v>43830</v>
      </c>
      <c r="H3" s="6">
        <v>44196</v>
      </c>
      <c r="I3" s="6">
        <v>44561</v>
      </c>
      <c r="J3" s="6">
        <v>44926</v>
      </c>
      <c r="K3" s="6">
        <v>45291</v>
      </c>
      <c r="L3" s="7"/>
    </row>
    <row r="4" spans="1:12" s="10" customFormat="1" ht="14.4" x14ac:dyDescent="0.3">
      <c r="A4" s="8"/>
      <c r="B4" s="8"/>
      <c r="C4" s="8"/>
      <c r="D4" s="8"/>
      <c r="E4" s="9" t="s">
        <v>2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4"/>
    </row>
    <row r="5" spans="1:12" ht="13.8" x14ac:dyDescent="0.25">
      <c r="A5" s="11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3.8" x14ac:dyDescent="0.25">
      <c r="A6" s="11"/>
      <c r="B6" s="7" t="s">
        <v>5</v>
      </c>
      <c r="C6" s="7"/>
      <c r="D6" s="7"/>
      <c r="E6" s="12">
        <v>250</v>
      </c>
      <c r="F6" s="13">
        <v>250</v>
      </c>
      <c r="G6" s="13">
        <v>250</v>
      </c>
      <c r="H6" s="13">
        <v>250</v>
      </c>
      <c r="I6" s="13">
        <v>250</v>
      </c>
      <c r="J6" s="13">
        <v>250</v>
      </c>
      <c r="K6" s="13">
        <v>250</v>
      </c>
      <c r="L6" s="7"/>
    </row>
    <row r="7" spans="1:12" ht="13.8" x14ac:dyDescent="0.25">
      <c r="A7" s="7"/>
      <c r="B7" s="7" t="s">
        <v>6</v>
      </c>
      <c r="C7" s="7"/>
      <c r="D7" s="7"/>
      <c r="E7" s="12">
        <v>300</v>
      </c>
      <c r="F7" s="12">
        <v>315</v>
      </c>
      <c r="G7" s="12">
        <v>339</v>
      </c>
      <c r="H7" s="12">
        <v>356</v>
      </c>
      <c r="I7" s="12">
        <v>366</v>
      </c>
      <c r="J7" s="12">
        <v>375</v>
      </c>
      <c r="K7" s="12">
        <v>383</v>
      </c>
      <c r="L7" s="7"/>
    </row>
    <row r="8" spans="1:12" ht="6" customHeight="1" x14ac:dyDescent="0.25">
      <c r="A8" s="7"/>
      <c r="B8" s="7"/>
      <c r="C8" s="7"/>
      <c r="D8" s="7"/>
      <c r="E8" s="12"/>
      <c r="F8" s="12"/>
      <c r="G8" s="12"/>
      <c r="H8" s="12"/>
      <c r="I8" s="12"/>
      <c r="J8" s="12"/>
      <c r="K8" s="12"/>
      <c r="L8" s="7"/>
    </row>
    <row r="9" spans="1:12" ht="13.8" x14ac:dyDescent="0.25">
      <c r="A9" s="7"/>
      <c r="B9" s="7" t="s">
        <v>7</v>
      </c>
      <c r="C9" s="7"/>
      <c r="D9" s="7"/>
      <c r="E9" s="13">
        <v>180</v>
      </c>
      <c r="F9" s="13">
        <v>189</v>
      </c>
      <c r="G9" s="13">
        <v>203</v>
      </c>
      <c r="H9" s="13">
        <v>213</v>
      </c>
      <c r="I9" s="13">
        <v>220</v>
      </c>
      <c r="J9" s="13">
        <v>225</v>
      </c>
      <c r="K9" s="13">
        <v>230</v>
      </c>
      <c r="L9" s="7"/>
    </row>
    <row r="10" spans="1:12" ht="13.8" x14ac:dyDescent="0.25">
      <c r="A10" s="7"/>
      <c r="B10" s="7" t="s">
        <v>8</v>
      </c>
      <c r="C10" s="7"/>
      <c r="D10" s="7"/>
      <c r="E10" s="13">
        <v>144</v>
      </c>
      <c r="F10" s="13">
        <v>151</v>
      </c>
      <c r="G10" s="13">
        <v>163</v>
      </c>
      <c r="H10" s="13">
        <v>171</v>
      </c>
      <c r="I10" s="13">
        <v>176</v>
      </c>
      <c r="J10" s="13">
        <v>180</v>
      </c>
      <c r="K10" s="13">
        <v>184</v>
      </c>
      <c r="L10" s="7"/>
    </row>
    <row r="11" spans="1:12" ht="13.8" x14ac:dyDescent="0.25">
      <c r="A11" s="7"/>
      <c r="B11" s="7" t="s">
        <v>9</v>
      </c>
      <c r="C11" s="7"/>
      <c r="D11" s="7"/>
      <c r="E11" s="13">
        <v>84</v>
      </c>
      <c r="F11" s="13">
        <v>88</v>
      </c>
      <c r="G11" s="13">
        <v>95</v>
      </c>
      <c r="H11" s="13">
        <v>100</v>
      </c>
      <c r="I11" s="13">
        <v>103</v>
      </c>
      <c r="J11" s="13">
        <v>105</v>
      </c>
      <c r="K11" s="13">
        <v>107</v>
      </c>
      <c r="L11" s="7"/>
    </row>
    <row r="12" spans="1:12" ht="5.25" customHeight="1" x14ac:dyDescent="0.25">
      <c r="A12" s="7"/>
      <c r="B12" s="7"/>
      <c r="C12" s="7"/>
      <c r="D12" s="7"/>
      <c r="E12" s="13"/>
      <c r="F12" s="13"/>
      <c r="G12" s="13"/>
      <c r="H12" s="13"/>
      <c r="I12" s="13"/>
      <c r="J12" s="13"/>
      <c r="K12" s="13"/>
      <c r="L12" s="7"/>
    </row>
    <row r="13" spans="1:12" ht="13.8" x14ac:dyDescent="0.25">
      <c r="A13" s="7"/>
      <c r="B13" s="7" t="s">
        <v>10</v>
      </c>
      <c r="C13" s="7"/>
      <c r="D13" s="7"/>
      <c r="E13" s="13">
        <v>55</v>
      </c>
      <c r="F13" s="13">
        <v>54</v>
      </c>
      <c r="G13" s="13">
        <v>40</v>
      </c>
      <c r="H13" s="13">
        <v>39</v>
      </c>
      <c r="I13" s="13">
        <v>48</v>
      </c>
      <c r="J13" s="13">
        <v>60</v>
      </c>
      <c r="K13" s="13">
        <v>75</v>
      </c>
      <c r="L13" s="7"/>
    </row>
    <row r="14" spans="1:12" ht="13.8" x14ac:dyDescent="0.25">
      <c r="A14" s="7"/>
      <c r="B14" s="14" t="s">
        <v>11</v>
      </c>
      <c r="C14" s="7"/>
      <c r="D14" s="7"/>
      <c r="E14" s="15">
        <v>1013</v>
      </c>
      <c r="F14" s="15">
        <v>1047</v>
      </c>
      <c r="G14" s="15">
        <v>1089</v>
      </c>
      <c r="H14" s="15">
        <v>1128</v>
      </c>
      <c r="I14" s="15">
        <v>1162</v>
      </c>
      <c r="J14" s="15">
        <v>1196</v>
      </c>
      <c r="K14" s="15">
        <v>1229</v>
      </c>
      <c r="L14" s="7"/>
    </row>
    <row r="15" spans="1:12" ht="13.8" x14ac:dyDescent="0.25">
      <c r="A15" s="7"/>
      <c r="B15" s="7"/>
      <c r="C15" s="7"/>
      <c r="D15" s="7"/>
      <c r="E15" s="13"/>
      <c r="F15" s="13"/>
      <c r="G15" s="13"/>
      <c r="H15" s="13"/>
      <c r="I15" s="13"/>
      <c r="J15" s="13"/>
      <c r="K15" s="13"/>
      <c r="L15" s="7"/>
    </row>
    <row r="16" spans="1:12" ht="13.8" x14ac:dyDescent="0.25">
      <c r="A16" s="7"/>
      <c r="B16" s="7" t="s">
        <v>12</v>
      </c>
      <c r="C16" s="7"/>
      <c r="D16" s="7"/>
      <c r="E16" s="13">
        <v>450</v>
      </c>
      <c r="F16" s="13">
        <v>468</v>
      </c>
      <c r="G16" s="13">
        <v>488</v>
      </c>
      <c r="H16" s="13">
        <v>508</v>
      </c>
      <c r="I16" s="13">
        <v>530</v>
      </c>
      <c r="J16" s="13">
        <v>552</v>
      </c>
      <c r="K16" s="13">
        <v>574</v>
      </c>
      <c r="L16" s="7"/>
    </row>
    <row r="17" spans="1:12" ht="7.5" customHeight="1" x14ac:dyDescent="0.25">
      <c r="A17" s="7"/>
      <c r="B17" s="7"/>
      <c r="C17" s="7"/>
      <c r="D17" s="7"/>
      <c r="E17" s="13"/>
      <c r="F17" s="13"/>
      <c r="G17" s="13"/>
      <c r="H17" s="13"/>
      <c r="I17" s="13"/>
      <c r="J17" s="13"/>
      <c r="K17" s="13"/>
      <c r="L17" s="7"/>
    </row>
    <row r="18" spans="1:12" ht="13.8" x14ac:dyDescent="0.25">
      <c r="A18" s="7"/>
      <c r="B18" s="7" t="s">
        <v>13</v>
      </c>
      <c r="C18" s="7"/>
      <c r="D18" s="7"/>
      <c r="E18" s="13">
        <v>250</v>
      </c>
      <c r="F18" s="13">
        <v>250</v>
      </c>
      <c r="G18" s="13">
        <v>250</v>
      </c>
      <c r="H18" s="13">
        <v>250</v>
      </c>
      <c r="I18" s="13">
        <v>250</v>
      </c>
      <c r="J18" s="13">
        <v>250</v>
      </c>
      <c r="K18" s="13">
        <v>250</v>
      </c>
      <c r="L18" s="7"/>
    </row>
    <row r="19" spans="1:12" ht="6.75" customHeight="1" x14ac:dyDescent="0.25">
      <c r="A19" s="7"/>
      <c r="B19" s="7"/>
      <c r="C19" s="7"/>
      <c r="D19" s="7"/>
      <c r="E19" s="13"/>
      <c r="F19" s="13"/>
      <c r="G19" s="13"/>
      <c r="H19" s="13"/>
      <c r="I19" s="13"/>
      <c r="J19" s="13"/>
      <c r="K19" s="13"/>
      <c r="L19" s="7"/>
    </row>
    <row r="20" spans="1:12" ht="13.8" x14ac:dyDescent="0.25">
      <c r="A20" s="7"/>
      <c r="B20" s="7" t="s">
        <v>14</v>
      </c>
      <c r="C20" s="7"/>
      <c r="D20" s="7"/>
      <c r="E20" s="13">
        <v>90</v>
      </c>
      <c r="F20" s="13">
        <v>95</v>
      </c>
      <c r="G20" s="13">
        <v>100</v>
      </c>
      <c r="H20" s="13">
        <v>105</v>
      </c>
      <c r="I20" s="13">
        <v>110</v>
      </c>
      <c r="J20" s="13">
        <v>115</v>
      </c>
      <c r="K20" s="13">
        <v>120</v>
      </c>
      <c r="L20" s="7"/>
    </row>
    <row r="21" spans="1:12" ht="5.25" customHeight="1" x14ac:dyDescent="0.25">
      <c r="A21" s="7"/>
      <c r="B21" s="7"/>
      <c r="C21" s="7"/>
      <c r="D21" s="7"/>
      <c r="E21" s="13"/>
      <c r="F21" s="13"/>
      <c r="G21" s="13"/>
      <c r="H21" s="13"/>
      <c r="I21" s="13"/>
      <c r="J21" s="13"/>
      <c r="K21" s="13"/>
      <c r="L21" s="7"/>
    </row>
    <row r="22" spans="1:12" ht="13.8" x14ac:dyDescent="0.25">
      <c r="A22" s="7"/>
      <c r="B22" s="7" t="s">
        <v>15</v>
      </c>
      <c r="C22" s="7"/>
      <c r="D22" s="7"/>
      <c r="E22" s="13">
        <v>187</v>
      </c>
      <c r="F22" s="13">
        <v>197</v>
      </c>
      <c r="G22" s="13">
        <v>211</v>
      </c>
      <c r="H22" s="13">
        <v>222</v>
      </c>
      <c r="I22" s="13">
        <v>229</v>
      </c>
      <c r="J22" s="13">
        <v>234</v>
      </c>
      <c r="K22" s="13">
        <v>239</v>
      </c>
      <c r="L22" s="7"/>
    </row>
    <row r="23" spans="1:12" ht="13.8" x14ac:dyDescent="0.25">
      <c r="A23" s="7"/>
      <c r="B23" s="7" t="s">
        <v>16</v>
      </c>
      <c r="C23" s="7"/>
      <c r="D23" s="7"/>
      <c r="E23" s="13">
        <v>36</v>
      </c>
      <c r="F23" s="13">
        <v>38</v>
      </c>
      <c r="G23" s="13">
        <v>41</v>
      </c>
      <c r="H23" s="13">
        <v>43</v>
      </c>
      <c r="I23" s="13">
        <v>44</v>
      </c>
      <c r="J23" s="13">
        <v>45</v>
      </c>
      <c r="K23" s="13">
        <v>46</v>
      </c>
      <c r="L23" s="7"/>
    </row>
    <row r="24" spans="1:12" ht="13.8" x14ac:dyDescent="0.25">
      <c r="A24" s="7"/>
      <c r="B24" s="14" t="s">
        <v>11</v>
      </c>
      <c r="C24" s="7"/>
      <c r="D24" s="7"/>
      <c r="E24" s="15">
        <v>1013</v>
      </c>
      <c r="F24" s="15">
        <v>1047</v>
      </c>
      <c r="G24" s="15">
        <v>1089</v>
      </c>
      <c r="H24" s="15">
        <v>1128</v>
      </c>
      <c r="I24" s="15">
        <v>1162</v>
      </c>
      <c r="J24" s="15">
        <v>1196</v>
      </c>
      <c r="K24" s="15">
        <v>1229</v>
      </c>
      <c r="L24" s="7"/>
    </row>
    <row r="25" spans="1:12" ht="13.8" x14ac:dyDescent="0.25">
      <c r="A25" s="7"/>
      <c r="B25" s="7"/>
      <c r="C25" s="7"/>
      <c r="D25" s="7"/>
      <c r="E25" s="13"/>
      <c r="F25" s="13"/>
      <c r="G25" s="13"/>
      <c r="H25" s="13"/>
      <c r="I25" s="13"/>
      <c r="J25" s="13"/>
      <c r="K25" s="13"/>
      <c r="L25" s="7"/>
    </row>
    <row r="26" spans="1:12" ht="13.8" x14ac:dyDescent="0.25">
      <c r="A26" s="11" t="s">
        <v>17</v>
      </c>
      <c r="B26" s="7"/>
      <c r="C26" s="7"/>
      <c r="D26" s="7"/>
      <c r="E26" s="13"/>
      <c r="F26" s="13"/>
      <c r="G26" s="13"/>
      <c r="H26" s="13"/>
      <c r="I26" s="13"/>
      <c r="J26" s="13"/>
      <c r="K26" s="13"/>
      <c r="L26" s="7"/>
    </row>
    <row r="27" spans="1:12" ht="13.8" x14ac:dyDescent="0.25">
      <c r="A27" s="7"/>
      <c r="B27" s="7" t="s">
        <v>18</v>
      </c>
      <c r="C27" s="7"/>
      <c r="D27" s="7"/>
      <c r="E27" s="12">
        <v>1200</v>
      </c>
      <c r="F27" s="12">
        <v>1260</v>
      </c>
      <c r="G27" s="12">
        <v>1355</v>
      </c>
      <c r="H27" s="12">
        <v>1422</v>
      </c>
      <c r="I27" s="12">
        <v>1465</v>
      </c>
      <c r="J27" s="12">
        <v>1502</v>
      </c>
      <c r="K27" s="12">
        <v>1532</v>
      </c>
      <c r="L27" s="7"/>
    </row>
    <row r="28" spans="1:12" ht="13.8" x14ac:dyDescent="0.25">
      <c r="A28" s="7"/>
      <c r="B28" s="16" t="s">
        <v>19</v>
      </c>
      <c r="C28" s="7"/>
      <c r="D28" s="7"/>
      <c r="E28" s="12">
        <v>720</v>
      </c>
      <c r="F28" s="12">
        <v>756</v>
      </c>
      <c r="G28" s="12">
        <v>813</v>
      </c>
      <c r="H28" s="12">
        <v>853</v>
      </c>
      <c r="I28" s="12">
        <v>879</v>
      </c>
      <c r="J28" s="12">
        <v>901</v>
      </c>
      <c r="K28" s="12">
        <v>919</v>
      </c>
      <c r="L28" s="7"/>
    </row>
    <row r="29" spans="1:12" ht="13.8" x14ac:dyDescent="0.25">
      <c r="A29" s="7"/>
      <c r="B29" s="14" t="s">
        <v>20</v>
      </c>
      <c r="C29" s="7"/>
      <c r="D29" s="7"/>
      <c r="E29" s="15">
        <v>480</v>
      </c>
      <c r="F29" s="15">
        <v>504</v>
      </c>
      <c r="G29" s="15">
        <v>542</v>
      </c>
      <c r="H29" s="15">
        <v>569</v>
      </c>
      <c r="I29" s="15">
        <v>586</v>
      </c>
      <c r="J29" s="15">
        <v>601</v>
      </c>
      <c r="K29" s="15">
        <v>613</v>
      </c>
      <c r="L29" s="7"/>
    </row>
    <row r="30" spans="1:12" ht="6" customHeight="1" x14ac:dyDescent="0.25">
      <c r="A30" s="7"/>
      <c r="B30" s="7"/>
      <c r="C30" s="7"/>
      <c r="D30" s="7"/>
      <c r="E30" s="13"/>
      <c r="F30" s="13"/>
      <c r="G30" s="13"/>
      <c r="H30" s="13"/>
      <c r="I30" s="13"/>
      <c r="J30" s="13"/>
      <c r="K30" s="13"/>
      <c r="L30" s="7"/>
    </row>
    <row r="31" spans="1:12" ht="13.8" x14ac:dyDescent="0.25">
      <c r="A31" s="7"/>
      <c r="B31" s="16" t="s">
        <v>21</v>
      </c>
      <c r="C31" s="7"/>
      <c r="D31" s="7"/>
      <c r="E31" s="12">
        <v>225</v>
      </c>
      <c r="F31" s="12">
        <v>236</v>
      </c>
      <c r="G31" s="12">
        <v>254</v>
      </c>
      <c r="H31" s="12">
        <v>267</v>
      </c>
      <c r="I31" s="12">
        <v>275</v>
      </c>
      <c r="J31" s="12">
        <v>282</v>
      </c>
      <c r="K31" s="12">
        <v>287</v>
      </c>
      <c r="L31" s="7"/>
    </row>
    <row r="32" spans="1:12" ht="13.8" x14ac:dyDescent="0.25">
      <c r="A32" s="7"/>
      <c r="B32" s="16" t="s">
        <v>22</v>
      </c>
      <c r="C32" s="7"/>
      <c r="D32" s="7"/>
      <c r="E32" s="12">
        <v>120</v>
      </c>
      <c r="F32" s="12">
        <v>126</v>
      </c>
      <c r="G32" s="12">
        <v>135</v>
      </c>
      <c r="H32" s="12">
        <v>142</v>
      </c>
      <c r="I32" s="12">
        <v>146</v>
      </c>
      <c r="J32" s="12">
        <v>150</v>
      </c>
      <c r="K32" s="12">
        <v>153</v>
      </c>
      <c r="L32" s="7"/>
    </row>
    <row r="33" spans="1:12" ht="13.8" x14ac:dyDescent="0.25">
      <c r="A33" s="7"/>
      <c r="B33" s="14" t="s">
        <v>23</v>
      </c>
      <c r="C33" s="7"/>
      <c r="D33" s="7"/>
      <c r="E33" s="15">
        <v>135</v>
      </c>
      <c r="F33" s="15">
        <v>142</v>
      </c>
      <c r="G33" s="15">
        <v>152</v>
      </c>
      <c r="H33" s="15">
        <v>160</v>
      </c>
      <c r="I33" s="15">
        <v>165</v>
      </c>
      <c r="J33" s="15">
        <v>169</v>
      </c>
      <c r="K33" s="15">
        <v>172</v>
      </c>
      <c r="L33" s="7"/>
    </row>
    <row r="34" spans="1:12" ht="13.8" x14ac:dyDescent="0.25">
      <c r="A34" s="7"/>
      <c r="B34" s="16" t="s">
        <v>24</v>
      </c>
      <c r="C34" s="7"/>
      <c r="D34" s="7"/>
      <c r="E34" s="12">
        <v>30</v>
      </c>
      <c r="F34" s="12">
        <v>31</v>
      </c>
      <c r="G34" s="12">
        <v>33</v>
      </c>
      <c r="H34" s="12">
        <v>34</v>
      </c>
      <c r="I34" s="12">
        <v>36</v>
      </c>
      <c r="J34" s="12">
        <v>37</v>
      </c>
      <c r="K34" s="12">
        <v>39</v>
      </c>
      <c r="L34" s="7"/>
    </row>
    <row r="35" spans="1:12" ht="13.8" x14ac:dyDescent="0.25">
      <c r="A35" s="7"/>
      <c r="B35" s="14" t="s">
        <v>25</v>
      </c>
      <c r="C35" s="7"/>
      <c r="D35" s="7"/>
      <c r="E35" s="15">
        <v>105</v>
      </c>
      <c r="F35" s="15">
        <v>110</v>
      </c>
      <c r="G35" s="15">
        <v>120</v>
      </c>
      <c r="H35" s="15">
        <v>126</v>
      </c>
      <c r="I35" s="15">
        <v>129</v>
      </c>
      <c r="J35" s="15">
        <v>132</v>
      </c>
      <c r="K35" s="15">
        <v>133</v>
      </c>
      <c r="L35" s="7"/>
    </row>
    <row r="36" spans="1:12" ht="13.8" x14ac:dyDescent="0.25">
      <c r="A36" s="7"/>
      <c r="B36" s="16" t="s">
        <v>26</v>
      </c>
      <c r="C36" s="7"/>
      <c r="D36" s="7"/>
      <c r="E36" s="13">
        <v>15</v>
      </c>
      <c r="F36" s="13">
        <v>15</v>
      </c>
      <c r="G36" s="13">
        <v>15</v>
      </c>
      <c r="H36" s="13">
        <v>15</v>
      </c>
      <c r="I36" s="13">
        <v>15</v>
      </c>
      <c r="J36" s="13">
        <v>15</v>
      </c>
      <c r="K36" s="13">
        <v>15</v>
      </c>
      <c r="L36" s="7"/>
    </row>
    <row r="37" spans="1:12" ht="13.8" x14ac:dyDescent="0.25">
      <c r="A37" s="7"/>
      <c r="B37" s="14" t="s">
        <v>27</v>
      </c>
      <c r="C37" s="7"/>
      <c r="D37" s="7"/>
      <c r="E37" s="15">
        <v>90</v>
      </c>
      <c r="F37" s="15">
        <v>95</v>
      </c>
      <c r="G37" s="15">
        <v>105</v>
      </c>
      <c r="H37" s="15">
        <v>111</v>
      </c>
      <c r="I37" s="15">
        <v>114</v>
      </c>
      <c r="J37" s="15">
        <v>117</v>
      </c>
      <c r="K37" s="15">
        <v>118</v>
      </c>
      <c r="L37" s="7"/>
    </row>
    <row r="38" spans="1:12" ht="13.8" x14ac:dyDescent="0.25">
      <c r="A38" s="7"/>
      <c r="B38" s="16" t="s">
        <v>28</v>
      </c>
      <c r="C38" s="7"/>
      <c r="D38" s="7"/>
      <c r="E38" s="12">
        <v>23</v>
      </c>
      <c r="F38" s="12">
        <v>24</v>
      </c>
      <c r="G38" s="12">
        <v>26</v>
      </c>
      <c r="H38" s="12">
        <v>28</v>
      </c>
      <c r="I38" s="12">
        <v>29</v>
      </c>
      <c r="J38" s="12">
        <v>29</v>
      </c>
      <c r="K38" s="12">
        <v>30</v>
      </c>
      <c r="L38" s="7"/>
    </row>
    <row r="39" spans="1:12" ht="13.8" x14ac:dyDescent="0.25">
      <c r="A39" s="7"/>
      <c r="B39" s="14" t="s">
        <v>29</v>
      </c>
      <c r="C39" s="7"/>
      <c r="D39" s="7"/>
      <c r="E39" s="17">
        <v>68</v>
      </c>
      <c r="F39" s="17">
        <v>72</v>
      </c>
      <c r="G39" s="17">
        <v>78</v>
      </c>
      <c r="H39" s="17">
        <v>83</v>
      </c>
      <c r="I39" s="17">
        <v>86</v>
      </c>
      <c r="J39" s="17">
        <v>87</v>
      </c>
      <c r="K39" s="17">
        <v>89</v>
      </c>
      <c r="L39" s="7"/>
    </row>
    <row r="40" spans="1:12" ht="13.8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3.8" x14ac:dyDescent="0.25">
      <c r="A41" s="11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3.8" x14ac:dyDescent="0.25">
      <c r="A42" s="18"/>
      <c r="B42" s="7" t="s">
        <v>31</v>
      </c>
      <c r="C42" s="7"/>
      <c r="D42" s="19">
        <v>0.25</v>
      </c>
      <c r="E42" s="20"/>
      <c r="F42" s="7" t="s">
        <v>32</v>
      </c>
      <c r="G42" s="7"/>
      <c r="H42" s="21">
        <v>5.5E-2</v>
      </c>
      <c r="I42" s="60" t="s">
        <v>33</v>
      </c>
      <c r="J42" s="60"/>
      <c r="K42" s="21">
        <v>1.4999999999999999E-2</v>
      </c>
      <c r="L42" s="19"/>
    </row>
    <row r="43" spans="1:12" ht="13.8" x14ac:dyDescent="0.25">
      <c r="A43" s="18"/>
      <c r="B43" s="7" t="s">
        <v>34</v>
      </c>
      <c r="C43" s="7"/>
      <c r="D43" s="22">
        <v>0.5</v>
      </c>
      <c r="E43" s="20"/>
      <c r="F43" s="7" t="s">
        <v>35</v>
      </c>
      <c r="G43" s="7"/>
      <c r="H43" s="21">
        <v>2.5000000000000001E-2</v>
      </c>
      <c r="I43" s="60" t="s">
        <v>36</v>
      </c>
      <c r="J43" s="60"/>
      <c r="K43" s="21">
        <v>0.08</v>
      </c>
      <c r="L43" s="22"/>
    </row>
    <row r="44" spans="1:12" ht="13.8" x14ac:dyDescent="0.25">
      <c r="A44" s="7"/>
      <c r="B44" s="7" t="s">
        <v>37</v>
      </c>
      <c r="C44" s="7"/>
      <c r="D44" s="22">
        <v>0.4</v>
      </c>
      <c r="E44" s="20"/>
      <c r="F44" s="7" t="s">
        <v>38</v>
      </c>
      <c r="G44" s="7"/>
      <c r="H44" s="21">
        <v>2.5000000000000001E-2</v>
      </c>
      <c r="I44" s="20"/>
      <c r="J44" s="7"/>
      <c r="K44" s="7"/>
      <c r="L44" s="22"/>
    </row>
    <row r="45" spans="1:12" ht="13.8" x14ac:dyDescent="0.25">
      <c r="A45" s="7"/>
      <c r="B45" s="7" t="s">
        <v>39</v>
      </c>
      <c r="C45" s="7"/>
      <c r="D45" s="23" t="s">
        <v>40</v>
      </c>
      <c r="E45" s="20"/>
      <c r="F45" s="7" t="s">
        <v>41</v>
      </c>
      <c r="G45" s="7"/>
      <c r="H45" s="21">
        <v>1.4999999999999999E-2</v>
      </c>
      <c r="I45" s="20"/>
      <c r="J45" s="7"/>
      <c r="K45" s="7"/>
      <c r="L45" s="23"/>
    </row>
    <row r="46" spans="1:12" ht="13.8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7"/>
    </row>
    <row r="47" spans="1:12" x14ac:dyDescent="0.25">
      <c r="A47" s="3"/>
      <c r="E47" s="24"/>
    </row>
    <row r="48" spans="1:12" s="27" customFormat="1" ht="15.6" x14ac:dyDescent="0.3">
      <c r="A48" s="25" t="s">
        <v>42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s="27" customFormat="1" ht="15" x14ac:dyDescent="0.25">
      <c r="A49" s="28"/>
      <c r="B49" s="28"/>
      <c r="C49" s="28"/>
      <c r="D49" s="28"/>
      <c r="E49" s="29"/>
    </row>
    <row r="50" spans="1:12" s="27" customFormat="1" ht="15" x14ac:dyDescent="0.25">
      <c r="A50" s="28" t="str">
        <f>B43</f>
        <v>Unlevered beta</v>
      </c>
      <c r="B50" s="28"/>
      <c r="C50" s="28"/>
      <c r="D50" s="28"/>
      <c r="E50" s="30">
        <f>+D43</f>
        <v>0.5</v>
      </c>
    </row>
    <row r="51" spans="1:12" s="27" customFormat="1" ht="15" x14ac:dyDescent="0.25">
      <c r="A51" s="28" t="s">
        <v>43</v>
      </c>
      <c r="B51" s="28"/>
      <c r="C51" s="28"/>
      <c r="D51" s="28"/>
      <c r="E51" s="30">
        <f>E50*(1+(1-D42)*D44)</f>
        <v>0.65</v>
      </c>
    </row>
    <row r="52" spans="1:12" s="27" customFormat="1" ht="15" x14ac:dyDescent="0.25">
      <c r="A52" s="28" t="s">
        <v>44</v>
      </c>
      <c r="B52" s="28"/>
      <c r="C52" s="28"/>
      <c r="D52" s="28"/>
      <c r="E52" s="31">
        <f>E51*H42+H43+H44</f>
        <v>8.5750000000000007E-2</v>
      </c>
    </row>
    <row r="53" spans="1:12" s="27" customFormat="1" ht="15" x14ac:dyDescent="0.25">
      <c r="A53" s="28" t="s">
        <v>45</v>
      </c>
      <c r="B53" s="28"/>
      <c r="C53" s="28"/>
      <c r="D53" s="28"/>
      <c r="E53" s="31">
        <f>H45+H43</f>
        <v>0.04</v>
      </c>
    </row>
    <row r="54" spans="1:12" s="27" customFormat="1" ht="15" x14ac:dyDescent="0.25">
      <c r="A54" s="28" t="s">
        <v>46</v>
      </c>
      <c r="B54" s="28"/>
      <c r="C54" s="28"/>
      <c r="D54" s="28"/>
      <c r="E54" s="29">
        <f>1/(1+D44)</f>
        <v>0.7142857142857143</v>
      </c>
    </row>
    <row r="55" spans="1:12" s="27" customFormat="1" ht="15.6" x14ac:dyDescent="0.3">
      <c r="A55" s="32" t="s">
        <v>42</v>
      </c>
      <c r="B55" s="32"/>
      <c r="C55" s="32"/>
      <c r="D55" s="32" t="s">
        <v>42</v>
      </c>
      <c r="E55" s="33">
        <f>E53*(1-D42)*(1-E54)+E54*E52</f>
        <v>6.9821428571428576E-2</v>
      </c>
    </row>
    <row r="56" spans="1:12" s="27" customFormat="1" ht="15.6" x14ac:dyDescent="0.3">
      <c r="A56" s="34"/>
      <c r="B56" s="34"/>
      <c r="C56" s="34"/>
      <c r="D56" s="34"/>
      <c r="E56" s="35"/>
    </row>
    <row r="57" spans="1:12" s="27" customFormat="1" ht="15.6" x14ac:dyDescent="0.3">
      <c r="A57" s="34"/>
      <c r="B57" s="34"/>
      <c r="C57" s="34"/>
      <c r="D57" s="34"/>
      <c r="E57" s="35"/>
    </row>
    <row r="58" spans="1:12" s="27" customFormat="1" ht="15.6" x14ac:dyDescent="0.3">
      <c r="A58" s="25" t="s">
        <v>47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s="27" customFormat="1" ht="15.6" x14ac:dyDescent="0.3">
      <c r="A59" s="28"/>
      <c r="B59" s="32"/>
      <c r="C59" s="32"/>
      <c r="D59" s="32"/>
      <c r="E59" s="36"/>
    </row>
    <row r="60" spans="1:12" s="27" customFormat="1" ht="15.6" x14ac:dyDescent="0.3">
      <c r="A60" s="28" t="s">
        <v>48</v>
      </c>
      <c r="B60" s="32"/>
      <c r="C60" s="28"/>
      <c r="D60" s="28"/>
      <c r="E60" s="37">
        <f>E35</f>
        <v>105</v>
      </c>
      <c r="F60" s="38"/>
    </row>
    <row r="61" spans="1:12" s="27" customFormat="1" ht="15.6" x14ac:dyDescent="0.3">
      <c r="A61" s="28" t="s">
        <v>49</v>
      </c>
      <c r="B61" s="32"/>
      <c r="C61" s="28"/>
      <c r="D61" s="28"/>
      <c r="E61" s="37">
        <f>E35*D42</f>
        <v>26.25</v>
      </c>
      <c r="F61" s="38"/>
    </row>
    <row r="62" spans="1:12" s="27" customFormat="1" ht="15.6" x14ac:dyDescent="0.3">
      <c r="A62" s="28" t="s">
        <v>50</v>
      </c>
      <c r="B62" s="32"/>
      <c r="C62" s="28"/>
      <c r="D62" s="28"/>
      <c r="E62" s="37">
        <f>E60-E61</f>
        <v>78.75</v>
      </c>
      <c r="F62" s="38"/>
    </row>
    <row r="63" spans="1:12" s="27" customFormat="1" ht="15.6" x14ac:dyDescent="0.3">
      <c r="A63" s="28"/>
      <c r="B63" s="32"/>
      <c r="C63" s="28"/>
      <c r="D63" s="28"/>
      <c r="E63" s="37"/>
    </row>
    <row r="64" spans="1:12" s="27" customFormat="1" ht="15.6" x14ac:dyDescent="0.3">
      <c r="A64" s="28" t="s">
        <v>51</v>
      </c>
      <c r="B64" s="32"/>
      <c r="C64" s="28"/>
      <c r="D64" s="28"/>
      <c r="E64" s="37">
        <f>SUM(E6:E11)-SUM(E20:E23)</f>
        <v>645</v>
      </c>
    </row>
    <row r="65" spans="1:12" s="27" customFormat="1" ht="15.6" x14ac:dyDescent="0.3">
      <c r="A65" s="28" t="s">
        <v>47</v>
      </c>
      <c r="B65" s="32"/>
      <c r="C65" s="28"/>
      <c r="D65" s="28"/>
      <c r="E65" s="39">
        <f>E62/E64</f>
        <v>0.12209302325581395</v>
      </c>
    </row>
    <row r="66" spans="1:12" s="27" customFormat="1" ht="15.6" x14ac:dyDescent="0.3">
      <c r="A66" s="28" t="s">
        <v>42</v>
      </c>
      <c r="B66" s="32"/>
      <c r="C66" s="28"/>
      <c r="D66" s="28"/>
      <c r="E66" s="39">
        <f>E55</f>
        <v>6.9821428571428576E-2</v>
      </c>
    </row>
    <row r="67" spans="1:12" s="27" customFormat="1" ht="15.6" x14ac:dyDescent="0.3">
      <c r="A67" s="28" t="s">
        <v>52</v>
      </c>
      <c r="B67" s="32"/>
      <c r="C67" s="28"/>
      <c r="D67" s="28"/>
      <c r="E67" s="59">
        <f>E64*(E65-E66)</f>
        <v>33.715178571428567</v>
      </c>
    </row>
    <row r="68" spans="1:12" s="27" customFormat="1" ht="15.6" x14ac:dyDescent="0.3">
      <c r="A68" s="28" t="s">
        <v>53</v>
      </c>
      <c r="B68" s="32"/>
      <c r="C68" s="28"/>
      <c r="D68" s="28"/>
      <c r="E68" s="31"/>
    </row>
    <row r="69" spans="1:12" s="27" customFormat="1" ht="15" x14ac:dyDescent="0.25">
      <c r="E69" s="40"/>
    </row>
    <row r="70" spans="1:12" s="27" customFormat="1" ht="15.6" x14ac:dyDescent="0.3">
      <c r="A70" s="25" t="s">
        <v>54</v>
      </c>
      <c r="B70" s="26"/>
      <c r="C70" s="26"/>
      <c r="D70" s="26"/>
      <c r="E70" s="26"/>
      <c r="F70" s="41">
        <f t="shared" ref="F70:K70" si="0">+F3</f>
        <v>43465</v>
      </c>
      <c r="G70" s="41">
        <f t="shared" si="0"/>
        <v>43830</v>
      </c>
      <c r="H70" s="41">
        <f t="shared" si="0"/>
        <v>44196</v>
      </c>
      <c r="I70" s="41">
        <f t="shared" si="0"/>
        <v>44561</v>
      </c>
      <c r="J70" s="41">
        <f t="shared" si="0"/>
        <v>44926</v>
      </c>
      <c r="K70" s="41">
        <f t="shared" si="0"/>
        <v>45291</v>
      </c>
      <c r="L70" s="42" t="s">
        <v>55</v>
      </c>
    </row>
    <row r="71" spans="1:12" s="27" customFormat="1" ht="15" x14ac:dyDescent="0.25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</row>
    <row r="72" spans="1:12" s="27" customFormat="1" ht="15" x14ac:dyDescent="0.25">
      <c r="A72" s="28" t="s">
        <v>56</v>
      </c>
      <c r="B72" s="28"/>
      <c r="C72" s="28"/>
      <c r="D72" s="28"/>
      <c r="E72" s="43">
        <f t="shared" ref="E72:K72" si="1">SUM(E9:E11)-SUM(E22:E23)</f>
        <v>185</v>
      </c>
      <c r="F72" s="43">
        <f t="shared" si="1"/>
        <v>193</v>
      </c>
      <c r="G72" s="43">
        <f t="shared" si="1"/>
        <v>209</v>
      </c>
      <c r="H72" s="43">
        <f t="shared" si="1"/>
        <v>219</v>
      </c>
      <c r="I72" s="43">
        <f t="shared" si="1"/>
        <v>226</v>
      </c>
      <c r="J72" s="43">
        <f t="shared" si="1"/>
        <v>231</v>
      </c>
      <c r="K72" s="43">
        <f t="shared" si="1"/>
        <v>236</v>
      </c>
      <c r="L72" s="43"/>
    </row>
    <row r="73" spans="1:12" s="27" customFormat="1" ht="15" x14ac:dyDescent="0.25">
      <c r="A73" s="28" t="s">
        <v>57</v>
      </c>
      <c r="B73" s="28"/>
      <c r="C73" s="28"/>
      <c r="D73" s="28"/>
      <c r="E73" s="43"/>
      <c r="F73" s="43">
        <f t="shared" ref="F73:K73" si="2">F7-E7+F34</f>
        <v>46</v>
      </c>
      <c r="G73" s="43">
        <f t="shared" si="2"/>
        <v>57</v>
      </c>
      <c r="H73" s="43">
        <f t="shared" si="2"/>
        <v>51</v>
      </c>
      <c r="I73" s="43">
        <f t="shared" si="2"/>
        <v>46</v>
      </c>
      <c r="J73" s="43">
        <f t="shared" si="2"/>
        <v>46</v>
      </c>
      <c r="K73" s="43">
        <f t="shared" si="2"/>
        <v>47</v>
      </c>
      <c r="L73" s="43"/>
    </row>
    <row r="74" spans="1:12" s="27" customFormat="1" ht="15" x14ac:dyDescent="0.25">
      <c r="A74" s="28"/>
      <c r="B74" s="28"/>
      <c r="C74" s="28"/>
      <c r="D74" s="28"/>
      <c r="E74" s="43"/>
      <c r="F74" s="43"/>
      <c r="G74" s="43"/>
      <c r="H74" s="43"/>
      <c r="I74" s="43"/>
      <c r="J74" s="43"/>
      <c r="K74" s="43"/>
      <c r="L74" s="43"/>
    </row>
    <row r="75" spans="1:12" s="27" customFormat="1" ht="15" x14ac:dyDescent="0.25">
      <c r="A75" s="28" t="s">
        <v>25</v>
      </c>
      <c r="B75" s="28"/>
      <c r="C75" s="28"/>
      <c r="D75" s="28"/>
      <c r="E75" s="43">
        <f>+E35</f>
        <v>105</v>
      </c>
      <c r="F75" s="43">
        <f>+F35</f>
        <v>110</v>
      </c>
      <c r="G75" s="43">
        <f t="shared" ref="G75:K75" si="3">+G35</f>
        <v>120</v>
      </c>
      <c r="H75" s="43">
        <f t="shared" si="3"/>
        <v>126</v>
      </c>
      <c r="I75" s="43">
        <f t="shared" si="3"/>
        <v>129</v>
      </c>
      <c r="J75" s="43">
        <f t="shared" si="3"/>
        <v>132</v>
      </c>
      <c r="K75" s="43">
        <f t="shared" si="3"/>
        <v>133</v>
      </c>
      <c r="L75" s="43"/>
    </row>
    <row r="76" spans="1:12" s="27" customFormat="1" ht="15" x14ac:dyDescent="0.25">
      <c r="A76" s="44" t="s">
        <v>58</v>
      </c>
      <c r="B76" s="28"/>
      <c r="C76" s="28"/>
      <c r="D76" s="28"/>
      <c r="E76" s="45">
        <f t="shared" ref="E76:K76" si="4">E75*$D$42</f>
        <v>26.25</v>
      </c>
      <c r="F76" s="45">
        <f t="shared" si="4"/>
        <v>27.5</v>
      </c>
      <c r="G76" s="45">
        <f t="shared" si="4"/>
        <v>30</v>
      </c>
      <c r="H76" s="45">
        <f t="shared" si="4"/>
        <v>31.5</v>
      </c>
      <c r="I76" s="45">
        <f t="shared" si="4"/>
        <v>32.25</v>
      </c>
      <c r="J76" s="45">
        <f t="shared" si="4"/>
        <v>33</v>
      </c>
      <c r="K76" s="45">
        <f t="shared" si="4"/>
        <v>33.25</v>
      </c>
      <c r="L76" s="43"/>
    </row>
    <row r="77" spans="1:12" s="27" customFormat="1" ht="15.6" x14ac:dyDescent="0.3">
      <c r="A77" s="32" t="s">
        <v>50</v>
      </c>
      <c r="B77" s="28"/>
      <c r="C77" s="28"/>
      <c r="D77" s="28"/>
      <c r="E77" s="46">
        <f t="shared" ref="E77:K77" si="5">E75-E76</f>
        <v>78.75</v>
      </c>
      <c r="F77" s="46">
        <f t="shared" si="5"/>
        <v>82.5</v>
      </c>
      <c r="G77" s="46">
        <f t="shared" si="5"/>
        <v>90</v>
      </c>
      <c r="H77" s="46">
        <f t="shared" si="5"/>
        <v>94.5</v>
      </c>
      <c r="I77" s="46">
        <f t="shared" si="5"/>
        <v>96.75</v>
      </c>
      <c r="J77" s="46">
        <f t="shared" si="5"/>
        <v>99</v>
      </c>
      <c r="K77" s="46">
        <f t="shared" si="5"/>
        <v>99.75</v>
      </c>
      <c r="L77" s="46">
        <f>+K77*(1+F91)</f>
        <v>101.24624999999999</v>
      </c>
    </row>
    <row r="78" spans="1:12" s="27" customFormat="1" ht="15" x14ac:dyDescent="0.25">
      <c r="A78" s="44" t="s">
        <v>59</v>
      </c>
      <c r="B78" s="28"/>
      <c r="C78" s="28"/>
      <c r="D78" s="28"/>
      <c r="E78" s="43"/>
      <c r="F78" s="43">
        <f t="shared" ref="F78:K78" si="6">F72-E72</f>
        <v>8</v>
      </c>
      <c r="G78" s="43">
        <f t="shared" si="6"/>
        <v>16</v>
      </c>
      <c r="H78" s="43">
        <f t="shared" si="6"/>
        <v>10</v>
      </c>
      <c r="I78" s="43">
        <f t="shared" si="6"/>
        <v>7</v>
      </c>
      <c r="J78" s="43">
        <f t="shared" si="6"/>
        <v>5</v>
      </c>
      <c r="K78" s="43">
        <f t="shared" si="6"/>
        <v>5</v>
      </c>
      <c r="L78" s="43"/>
    </row>
    <row r="79" spans="1:12" s="27" customFormat="1" ht="15" x14ac:dyDescent="0.25">
      <c r="A79" s="44" t="s">
        <v>60</v>
      </c>
      <c r="B79" s="28"/>
      <c r="C79" s="28"/>
      <c r="D79" s="28"/>
      <c r="E79" s="43"/>
      <c r="F79" s="43">
        <f t="shared" ref="F79:K79" si="7">+F20-E20</f>
        <v>5</v>
      </c>
      <c r="G79" s="43">
        <f t="shared" si="7"/>
        <v>5</v>
      </c>
      <c r="H79" s="43">
        <f t="shared" si="7"/>
        <v>5</v>
      </c>
      <c r="I79" s="43">
        <f t="shared" si="7"/>
        <v>5</v>
      </c>
      <c r="J79" s="43">
        <f t="shared" si="7"/>
        <v>5</v>
      </c>
      <c r="K79" s="43">
        <f t="shared" si="7"/>
        <v>5</v>
      </c>
      <c r="L79" s="43"/>
    </row>
    <row r="80" spans="1:12" s="27" customFormat="1" ht="15" x14ac:dyDescent="0.25">
      <c r="A80" s="44" t="s">
        <v>61</v>
      </c>
      <c r="B80" s="28"/>
      <c r="C80" s="28"/>
      <c r="D80" s="28"/>
      <c r="E80" s="43"/>
      <c r="F80" s="43">
        <f>+F34</f>
        <v>31</v>
      </c>
      <c r="G80" s="43">
        <f t="shared" ref="G80:K80" si="8">+G34</f>
        <v>33</v>
      </c>
      <c r="H80" s="43">
        <f t="shared" si="8"/>
        <v>34</v>
      </c>
      <c r="I80" s="43">
        <f t="shared" si="8"/>
        <v>36</v>
      </c>
      <c r="J80" s="43">
        <f t="shared" si="8"/>
        <v>37</v>
      </c>
      <c r="K80" s="43">
        <f t="shared" si="8"/>
        <v>39</v>
      </c>
      <c r="L80" s="43"/>
    </row>
    <row r="81" spans="1:12" s="27" customFormat="1" ht="15" x14ac:dyDescent="0.25">
      <c r="A81" s="44" t="s">
        <v>62</v>
      </c>
      <c r="B81" s="28"/>
      <c r="C81" s="28"/>
      <c r="D81" s="28"/>
      <c r="E81" s="43"/>
      <c r="F81" s="43">
        <f t="shared" ref="F81:K81" si="9">+F7-E7+F34</f>
        <v>46</v>
      </c>
      <c r="G81" s="43">
        <f t="shared" si="9"/>
        <v>57</v>
      </c>
      <c r="H81" s="43">
        <f t="shared" si="9"/>
        <v>51</v>
      </c>
      <c r="I81" s="43">
        <f t="shared" si="9"/>
        <v>46</v>
      </c>
      <c r="J81" s="43">
        <f t="shared" si="9"/>
        <v>46</v>
      </c>
      <c r="K81" s="43">
        <f t="shared" si="9"/>
        <v>47</v>
      </c>
      <c r="L81" s="43"/>
    </row>
    <row r="82" spans="1:12" s="27" customFormat="1" ht="15.6" x14ac:dyDescent="0.3">
      <c r="A82" s="32" t="s">
        <v>63</v>
      </c>
      <c r="B82" s="28"/>
      <c r="C82" s="28"/>
      <c r="D82" s="28"/>
      <c r="E82" s="43"/>
      <c r="F82" s="46">
        <f>F77-F78-F81+F80+F79</f>
        <v>64.5</v>
      </c>
      <c r="G82" s="46">
        <f t="shared" ref="G82:K82" si="10">G77-G78-G81+G80+G79</f>
        <v>55</v>
      </c>
      <c r="H82" s="46">
        <f t="shared" si="10"/>
        <v>72.5</v>
      </c>
      <c r="I82" s="46">
        <f t="shared" si="10"/>
        <v>84.75</v>
      </c>
      <c r="J82" s="46">
        <f t="shared" si="10"/>
        <v>90</v>
      </c>
      <c r="K82" s="46">
        <f t="shared" si="10"/>
        <v>91.75</v>
      </c>
      <c r="L82" s="46">
        <f>L77*(1-F91/F92)/(E55-F91)</f>
        <v>1500.5551710097716</v>
      </c>
    </row>
    <row r="83" spans="1:12" s="27" customFormat="1" ht="15" x14ac:dyDescent="0.25">
      <c r="A83" s="28" t="s">
        <v>64</v>
      </c>
      <c r="B83" s="28"/>
      <c r="C83" s="28"/>
      <c r="D83" s="28"/>
      <c r="E83" s="29"/>
      <c r="F83" s="47">
        <f>1/(1+$E$55)</f>
        <v>0.93473543648806556</v>
      </c>
      <c r="G83" s="47">
        <f>F83*$F$83</f>
        <v>0.8737303362265344</v>
      </c>
      <c r="H83" s="47">
        <f>G83*$F$83</f>
        <v>0.81670670720557392</v>
      </c>
      <c r="I83" s="47">
        <f>H83*$F$83</f>
        <v>0.76340470044253295</v>
      </c>
      <c r="J83" s="47">
        <f>I83*$F$83</f>
        <v>0.71358142588519202</v>
      </c>
      <c r="K83" s="47">
        <f>J83*$F$83</f>
        <v>0.66700984559457122</v>
      </c>
      <c r="L83" s="47">
        <f>K83</f>
        <v>0.66700984559457122</v>
      </c>
    </row>
    <row r="84" spans="1:12" s="27" customFormat="1" ht="15.6" x14ac:dyDescent="0.3">
      <c r="A84" s="32" t="s">
        <v>65</v>
      </c>
      <c r="B84" s="28"/>
      <c r="C84" s="28"/>
      <c r="D84" s="28"/>
      <c r="E84" s="29"/>
      <c r="F84" s="46">
        <f t="shared" ref="F84:K84" si="11">F82*F83</f>
        <v>60.29043565348023</v>
      </c>
      <c r="G84" s="46">
        <f t="shared" si="11"/>
        <v>48.055168492459394</v>
      </c>
      <c r="H84" s="46">
        <f t="shared" si="11"/>
        <v>59.211236272404108</v>
      </c>
      <c r="I84" s="46">
        <f t="shared" si="11"/>
        <v>64.698548362504667</v>
      </c>
      <c r="J84" s="46">
        <f t="shared" si="11"/>
        <v>64.222328329667278</v>
      </c>
      <c r="K84" s="46">
        <f t="shared" si="11"/>
        <v>61.19815333330191</v>
      </c>
      <c r="L84" s="48">
        <f>L82*L83</f>
        <v>1000.8850729213632</v>
      </c>
    </row>
    <row r="85" spans="1:12" s="27" customFormat="1" ht="15" x14ac:dyDescent="0.25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</row>
    <row r="86" spans="1:12" s="27" customFormat="1" ht="15.6" x14ac:dyDescent="0.3">
      <c r="A86" s="32" t="s">
        <v>66</v>
      </c>
      <c r="B86" s="28"/>
      <c r="C86" s="28"/>
      <c r="D86" s="28"/>
      <c r="E86" s="29"/>
      <c r="F86" s="48">
        <f>SUM(F84:L84)</f>
        <v>1358.5609433651807</v>
      </c>
      <c r="G86" s="28"/>
      <c r="H86" s="28"/>
      <c r="I86" s="28"/>
      <c r="J86" s="28"/>
      <c r="K86" s="28"/>
      <c r="L86" s="28"/>
    </row>
    <row r="87" spans="1:12" s="27" customFormat="1" ht="15" x14ac:dyDescent="0.25">
      <c r="A87" s="28" t="s">
        <v>10</v>
      </c>
      <c r="B87" s="28"/>
      <c r="C87" s="28"/>
      <c r="D87" s="28"/>
      <c r="E87" s="29"/>
      <c r="F87" s="45">
        <f>+E13</f>
        <v>55</v>
      </c>
      <c r="G87" s="28"/>
      <c r="H87" s="28"/>
      <c r="I87" s="28"/>
      <c r="J87" s="28"/>
      <c r="K87" s="28"/>
      <c r="L87" s="28"/>
    </row>
    <row r="88" spans="1:12" s="27" customFormat="1" ht="15" x14ac:dyDescent="0.25">
      <c r="A88" s="28" t="s">
        <v>67</v>
      </c>
      <c r="B88" s="28"/>
      <c r="C88" s="28"/>
      <c r="D88" s="28"/>
      <c r="E88" s="29"/>
      <c r="F88" s="45">
        <f>-E18</f>
        <v>-250</v>
      </c>
      <c r="G88" s="28"/>
      <c r="H88" s="28"/>
      <c r="I88" s="28"/>
      <c r="J88" s="28"/>
      <c r="K88" s="28"/>
      <c r="L88" s="28"/>
    </row>
    <row r="89" spans="1:12" s="27" customFormat="1" ht="15.6" x14ac:dyDescent="0.3">
      <c r="A89" s="32" t="s">
        <v>12</v>
      </c>
      <c r="B89" s="28"/>
      <c r="C89" s="28"/>
      <c r="D89" s="28"/>
      <c r="E89" s="29"/>
      <c r="F89" s="48">
        <f>+SUM(F86:F88)</f>
        <v>1163.5609433651807</v>
      </c>
      <c r="G89" s="28"/>
      <c r="H89" s="28"/>
      <c r="I89" s="28"/>
      <c r="J89" s="28"/>
      <c r="K89" s="28"/>
      <c r="L89" s="28"/>
    </row>
    <row r="90" spans="1:12" s="27" customFormat="1" ht="15" x14ac:dyDescent="0.25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</row>
    <row r="91" spans="1:12" s="27" customFormat="1" ht="15" x14ac:dyDescent="0.25">
      <c r="A91" s="28" t="s">
        <v>33</v>
      </c>
      <c r="B91" s="28"/>
      <c r="C91" s="28"/>
      <c r="D91" s="28"/>
      <c r="E91" s="29"/>
      <c r="F91" s="31">
        <v>1.4999999999999999E-2</v>
      </c>
      <c r="G91" s="28"/>
      <c r="H91" s="28"/>
      <c r="I91" s="28"/>
      <c r="J91" s="28"/>
      <c r="K91" s="28"/>
      <c r="L91" s="28"/>
    </row>
    <row r="92" spans="1:12" s="27" customFormat="1" ht="15" x14ac:dyDescent="0.25">
      <c r="A92" s="28" t="s">
        <v>36</v>
      </c>
      <c r="B92" s="28"/>
      <c r="C92" s="28"/>
      <c r="D92" s="28"/>
      <c r="E92" s="29"/>
      <c r="F92" s="31">
        <v>0.08</v>
      </c>
      <c r="G92" s="28"/>
      <c r="H92" s="28"/>
      <c r="I92" s="28"/>
      <c r="J92" s="28"/>
      <c r="K92" s="28"/>
      <c r="L92" s="28"/>
    </row>
    <row r="93" spans="1:12" s="27" customFormat="1" ht="15" x14ac:dyDescent="0.25">
      <c r="E93" s="40"/>
    </row>
    <row r="94" spans="1:12" x14ac:dyDescent="0.25">
      <c r="A94" s="50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</row>
    <row r="95" spans="1:12" x14ac:dyDescent="0.25">
      <c r="A95" s="50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</row>
    <row r="96" spans="1:12" x14ac:dyDescent="0.25">
      <c r="A96" s="50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</row>
    <row r="97" spans="1:12" x14ac:dyDescent="0.25">
      <c r="A97" s="50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</row>
    <row r="98" spans="1:12" x14ac:dyDescent="0.25">
      <c r="A98" s="50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2" x14ac:dyDescent="0.25">
      <c r="A99" s="50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2" x14ac:dyDescent="0.25">
      <c r="A100" s="50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</row>
    <row r="101" spans="1:12" x14ac:dyDescent="0.25">
      <c r="A101" s="50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</row>
    <row r="102" spans="1:12" x14ac:dyDescent="0.25">
      <c r="A102" s="50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</row>
    <row r="103" spans="1:12" x14ac:dyDescent="0.25">
      <c r="A103" s="50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</row>
    <row r="104" spans="1:12" x14ac:dyDescent="0.25">
      <c r="A104" s="50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</row>
    <row r="105" spans="1:12" x14ac:dyDescent="0.25">
      <c r="A105" s="50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</row>
    <row r="106" spans="1:12" x14ac:dyDescent="0.25">
      <c r="A106" s="5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</row>
    <row r="107" spans="1:12" x14ac:dyDescent="0.25">
      <c r="A107" s="50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</row>
    <row r="108" spans="1:12" x14ac:dyDescent="0.25">
      <c r="A108" s="50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</row>
    <row r="109" spans="1:12" x14ac:dyDescent="0.25">
      <c r="A109" s="50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</row>
    <row r="110" spans="1:12" x14ac:dyDescent="0.25">
      <c r="A110" s="50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</row>
    <row r="111" spans="1:12" x14ac:dyDescent="0.25">
      <c r="A111" s="50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</row>
    <row r="112" spans="1:12" x14ac:dyDescent="0.25">
      <c r="A112" s="50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</row>
    <row r="113" spans="1:12" x14ac:dyDescent="0.25">
      <c r="A113" s="50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</row>
    <row r="114" spans="1:12" x14ac:dyDescent="0.25">
      <c r="A114" s="5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</row>
    <row r="115" spans="1:12" x14ac:dyDescent="0.25">
      <c r="A115" s="50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</row>
    <row r="116" spans="1:12" x14ac:dyDescent="0.25">
      <c r="A116" s="50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</row>
    <row r="117" spans="1:12" x14ac:dyDescent="0.25">
      <c r="A117" s="50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</row>
    <row r="118" spans="1:12" x14ac:dyDescent="0.25">
      <c r="A118" s="50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  <row r="119" spans="1:12" x14ac:dyDescent="0.25">
      <c r="A119" s="50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</row>
    <row r="120" spans="1:12" x14ac:dyDescent="0.25">
      <c r="A120" s="50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</row>
    <row r="121" spans="1:12" x14ac:dyDescent="0.25">
      <c r="A121" s="50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</row>
    <row r="122" spans="1:12" x14ac:dyDescent="0.25">
      <c r="A122" s="50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</row>
    <row r="123" spans="1:12" x14ac:dyDescent="0.25">
      <c r="A123" s="50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</row>
    <row r="124" spans="1:12" x14ac:dyDescent="0.25">
      <c r="A124" s="50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</row>
    <row r="125" spans="1:12" x14ac:dyDescent="0.25">
      <c r="A125" s="50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</row>
    <row r="126" spans="1:12" x14ac:dyDescent="0.25">
      <c r="A126" s="50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</row>
    <row r="127" spans="1:12" x14ac:dyDescent="0.25">
      <c r="A127" s="50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</row>
    <row r="128" spans="1:12" x14ac:dyDescent="0.25">
      <c r="A128" s="50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</row>
    <row r="129" spans="1:12" x14ac:dyDescent="0.25">
      <c r="A129" s="50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</row>
    <row r="130" spans="1:12" x14ac:dyDescent="0.25">
      <c r="A130" s="50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</row>
    <row r="131" spans="1:12" x14ac:dyDescent="0.25">
      <c r="A131" s="50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</row>
    <row r="132" spans="1:12" x14ac:dyDescent="0.25">
      <c r="A132" s="50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</row>
    <row r="133" spans="1:12" x14ac:dyDescent="0.25">
      <c r="A133" s="50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</row>
    <row r="134" spans="1:12" x14ac:dyDescent="0.25">
      <c r="A134" s="50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</row>
    <row r="135" spans="1:12" x14ac:dyDescent="0.25">
      <c r="A135" s="50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</row>
    <row r="136" spans="1:12" x14ac:dyDescent="0.25">
      <c r="A136" s="50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</row>
    <row r="137" spans="1:12" x14ac:dyDescent="0.25">
      <c r="A137" s="50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</row>
    <row r="138" spans="1:12" x14ac:dyDescent="0.25">
      <c r="A138" s="50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</row>
    <row r="139" spans="1:12" x14ac:dyDescent="0.25">
      <c r="A139" s="50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</row>
    <row r="140" spans="1:12" x14ac:dyDescent="0.25">
      <c r="A140" s="50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</row>
    <row r="141" spans="1:12" x14ac:dyDescent="0.25">
      <c r="A141" s="50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</row>
    <row r="142" spans="1:12" x14ac:dyDescent="0.25">
      <c r="A142" s="50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</row>
    <row r="143" spans="1:12" x14ac:dyDescent="0.25">
      <c r="A143" s="50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</row>
    <row r="144" spans="1:12" x14ac:dyDescent="0.25">
      <c r="A144" s="50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</row>
    <row r="145" spans="1:12" x14ac:dyDescent="0.25">
      <c r="A145" s="50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</row>
    <row r="146" spans="1:12" x14ac:dyDescent="0.25">
      <c r="A146" s="50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</row>
    <row r="147" spans="1:12" x14ac:dyDescent="0.25">
      <c r="A147" s="50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</row>
    <row r="148" spans="1:12" x14ac:dyDescent="0.25">
      <c r="A148" s="50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</row>
    <row r="149" spans="1:12" x14ac:dyDescent="0.25">
      <c r="A149" s="50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</row>
    <row r="150" spans="1:12" x14ac:dyDescent="0.25">
      <c r="A150" s="50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</row>
    <row r="151" spans="1:12" x14ac:dyDescent="0.25">
      <c r="A151" s="50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</row>
    <row r="152" spans="1:12" x14ac:dyDescent="0.25">
      <c r="A152" s="50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</row>
    <row r="153" spans="1:12" x14ac:dyDescent="0.25">
      <c r="A153" s="50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</row>
    <row r="154" spans="1:12" x14ac:dyDescent="0.25">
      <c r="A154" s="50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</row>
    <row r="155" spans="1:12" x14ac:dyDescent="0.25">
      <c r="A155" s="50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</row>
    <row r="156" spans="1:12" x14ac:dyDescent="0.25">
      <c r="A156" s="50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</row>
    <row r="157" spans="1:12" x14ac:dyDescent="0.25">
      <c r="A157" s="50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</row>
    <row r="158" spans="1:12" x14ac:dyDescent="0.25">
      <c r="A158" s="50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</row>
    <row r="159" spans="1:12" x14ac:dyDescent="0.25">
      <c r="A159" s="50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</row>
    <row r="160" spans="1:12" x14ac:dyDescent="0.25">
      <c r="A160" s="50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</row>
    <row r="161" spans="1:12" x14ac:dyDescent="0.25">
      <c r="A161" s="50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</row>
    <row r="162" spans="1:12" x14ac:dyDescent="0.25">
      <c r="A162" s="50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</row>
    <row r="163" spans="1:12" x14ac:dyDescent="0.25">
      <c r="A163" s="50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</row>
    <row r="164" spans="1:12" x14ac:dyDescent="0.25">
      <c r="A164" s="50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</row>
    <row r="165" spans="1:12" x14ac:dyDescent="0.25">
      <c r="A165" s="50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</row>
    <row r="166" spans="1:12" x14ac:dyDescent="0.25">
      <c r="A166" s="50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</row>
    <row r="167" spans="1:12" x14ac:dyDescent="0.25">
      <c r="A167" s="50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</row>
    <row r="168" spans="1:12" x14ac:dyDescent="0.25">
      <c r="A168" s="50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</row>
    <row r="169" spans="1:12" x14ac:dyDescent="0.25">
      <c r="A169" s="50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</row>
    <row r="170" spans="1:12" x14ac:dyDescent="0.25">
      <c r="A170" s="50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</row>
    <row r="171" spans="1:12" x14ac:dyDescent="0.25">
      <c r="A171" s="50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</row>
    <row r="172" spans="1:12" x14ac:dyDescent="0.25">
      <c r="A172" s="50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</row>
    <row r="173" spans="1:12" x14ac:dyDescent="0.25">
      <c r="A173" s="50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</row>
    <row r="174" spans="1:12" x14ac:dyDescent="0.25">
      <c r="A174" s="50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</row>
    <row r="175" spans="1:12" x14ac:dyDescent="0.25">
      <c r="A175" s="50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</row>
    <row r="176" spans="1:12" x14ac:dyDescent="0.25">
      <c r="A176" s="50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</row>
    <row r="177" spans="1:12" x14ac:dyDescent="0.25">
      <c r="A177" s="50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</row>
    <row r="178" spans="1:12" x14ac:dyDescent="0.25">
      <c r="A178" s="50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</row>
    <row r="179" spans="1:12" x14ac:dyDescent="0.25">
      <c r="A179" s="50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</row>
    <row r="180" spans="1:12" x14ac:dyDescent="0.25">
      <c r="A180" s="50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</row>
    <row r="181" spans="1:12" x14ac:dyDescent="0.25">
      <c r="A181" s="50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</row>
    <row r="182" spans="1:12" x14ac:dyDescent="0.25">
      <c r="A182" s="50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</row>
    <row r="183" spans="1:12" x14ac:dyDescent="0.25">
      <c r="A183" s="50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</row>
    <row r="184" spans="1:12" x14ac:dyDescent="0.25">
      <c r="A184" s="50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</row>
    <row r="185" spans="1:12" x14ac:dyDescent="0.25">
      <c r="A185" s="50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</row>
    <row r="186" spans="1:12" x14ac:dyDescent="0.25">
      <c r="A186" s="50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</row>
    <row r="187" spans="1:12" x14ac:dyDescent="0.25">
      <c r="A187" s="50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</row>
    <row r="188" spans="1:12" x14ac:dyDescent="0.25">
      <c r="A188" s="50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</row>
    <row r="189" spans="1:12" x14ac:dyDescent="0.25">
      <c r="A189" s="50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</row>
    <row r="190" spans="1:12" x14ac:dyDescent="0.25">
      <c r="A190" s="50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</row>
    <row r="191" spans="1:12" x14ac:dyDescent="0.25">
      <c r="A191" s="50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</row>
    <row r="192" spans="1:12" x14ac:dyDescent="0.25">
      <c r="A192" s="50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</row>
    <row r="193" spans="1:12" x14ac:dyDescent="0.25">
      <c r="A193" s="50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</row>
    <row r="194" spans="1:12" x14ac:dyDescent="0.25">
      <c r="A194" s="50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</row>
    <row r="195" spans="1:12" x14ac:dyDescent="0.25">
      <c r="A195" s="50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</row>
    <row r="196" spans="1:12" x14ac:dyDescent="0.25">
      <c r="A196" s="50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</row>
    <row r="197" spans="1:12" x14ac:dyDescent="0.25">
      <c r="A197" s="50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</row>
    <row r="198" spans="1:12" x14ac:dyDescent="0.25">
      <c r="A198" s="50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</row>
    <row r="199" spans="1:12" x14ac:dyDescent="0.25">
      <c r="A199" s="50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</row>
    <row r="200" spans="1:12" x14ac:dyDescent="0.25">
      <c r="A200" s="50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</row>
    <row r="201" spans="1:12" x14ac:dyDescent="0.25">
      <c r="A201" s="50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</row>
    <row r="202" spans="1:12" x14ac:dyDescent="0.25">
      <c r="A202" s="50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</row>
    <row r="203" spans="1:12" x14ac:dyDescent="0.25">
      <c r="A203" s="50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</row>
    <row r="204" spans="1:12" x14ac:dyDescent="0.25">
      <c r="A204" s="50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</row>
    <row r="205" spans="1:12" x14ac:dyDescent="0.25">
      <c r="A205" s="50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</row>
    <row r="206" spans="1:12" x14ac:dyDescent="0.25">
      <c r="A206" s="50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</row>
    <row r="207" spans="1:12" x14ac:dyDescent="0.25">
      <c r="A207" s="50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</row>
    <row r="208" spans="1:12" x14ac:dyDescent="0.25">
      <c r="A208" s="50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</row>
    <row r="209" spans="1:12" x14ac:dyDescent="0.25">
      <c r="A209" s="50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</row>
    <row r="210" spans="1:12" x14ac:dyDescent="0.25">
      <c r="A210" s="50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</row>
    <row r="211" spans="1:12" x14ac:dyDescent="0.25">
      <c r="A211" s="50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</row>
    <row r="212" spans="1:12" x14ac:dyDescent="0.25">
      <c r="A212" s="50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</row>
    <row r="213" spans="1:12" x14ac:dyDescent="0.25">
      <c r="A213" s="50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</row>
    <row r="214" spans="1:12" x14ac:dyDescent="0.25">
      <c r="A214" s="50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</row>
    <row r="215" spans="1:12" x14ac:dyDescent="0.25">
      <c r="A215" s="50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</row>
    <row r="216" spans="1:12" x14ac:dyDescent="0.25">
      <c r="A216" s="50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</row>
    <row r="217" spans="1:12" x14ac:dyDescent="0.25">
      <c r="A217" s="50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</row>
    <row r="218" spans="1:12" x14ac:dyDescent="0.25">
      <c r="A218" s="50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x14ac:dyDescent="0.25">
      <c r="A219" s="50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</row>
    <row r="220" spans="1:12" x14ac:dyDescent="0.25">
      <c r="A220" s="5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</row>
    <row r="221" spans="1:12" x14ac:dyDescent="0.25">
      <c r="A221" s="50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</row>
    <row r="222" spans="1:12" x14ac:dyDescent="0.25">
      <c r="A222" s="5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</row>
    <row r="223" spans="1:12" x14ac:dyDescent="0.25">
      <c r="A223" s="5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</row>
    <row r="224" spans="1:12" x14ac:dyDescent="0.25">
      <c r="A224" s="5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</row>
    <row r="225" spans="1:12" x14ac:dyDescent="0.25">
      <c r="A225" s="5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</row>
    <row r="226" spans="1:12" x14ac:dyDescent="0.25">
      <c r="A226" s="5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</row>
    <row r="227" spans="1:12" x14ac:dyDescent="0.25">
      <c r="A227" s="5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</row>
    <row r="228" spans="1:12" x14ac:dyDescent="0.25">
      <c r="A228" s="5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</row>
    <row r="229" spans="1:12" x14ac:dyDescent="0.25">
      <c r="A229" s="50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</row>
    <row r="230" spans="1:12" x14ac:dyDescent="0.25">
      <c r="A230" s="50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</row>
    <row r="231" spans="1:12" x14ac:dyDescent="0.25">
      <c r="A231" s="50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</row>
    <row r="232" spans="1:12" x14ac:dyDescent="0.25">
      <c r="A232" s="50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1:12" x14ac:dyDescent="0.25">
      <c r="A233" s="50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</row>
    <row r="234" spans="1:12" x14ac:dyDescent="0.25">
      <c r="A234" s="50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</row>
    <row r="235" spans="1:12" x14ac:dyDescent="0.25">
      <c r="A235" s="50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</row>
    <row r="236" spans="1:12" x14ac:dyDescent="0.25">
      <c r="A236" s="50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</row>
    <row r="237" spans="1:12" x14ac:dyDescent="0.25">
      <c r="A237" s="50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</row>
    <row r="238" spans="1:12" x14ac:dyDescent="0.25">
      <c r="A238" s="50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</row>
    <row r="239" spans="1:12" x14ac:dyDescent="0.25">
      <c r="A239" s="50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</row>
    <row r="240" spans="1:12" x14ac:dyDescent="0.25">
      <c r="A240" s="50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</row>
    <row r="241" spans="1:12" x14ac:dyDescent="0.25">
      <c r="A241" s="50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</row>
    <row r="242" spans="1:12" x14ac:dyDescent="0.25">
      <c r="A242" s="50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</row>
    <row r="243" spans="1:12" x14ac:dyDescent="0.25">
      <c r="A243" s="50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</row>
    <row r="244" spans="1:12" x14ac:dyDescent="0.25">
      <c r="A244" s="50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</row>
    <row r="245" spans="1:12" x14ac:dyDescent="0.25">
      <c r="A245" s="50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</row>
    <row r="246" spans="1:12" x14ac:dyDescent="0.25">
      <c r="A246" s="50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</row>
    <row r="247" spans="1:12" x14ac:dyDescent="0.25">
      <c r="A247" s="50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</row>
    <row r="248" spans="1:12" x14ac:dyDescent="0.25">
      <c r="A248" s="50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</row>
    <row r="249" spans="1:12" x14ac:dyDescent="0.25">
      <c r="A249" s="5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</row>
    <row r="250" spans="1:12" x14ac:dyDescent="0.25">
      <c r="A250" s="50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</row>
    <row r="251" spans="1:12" x14ac:dyDescent="0.25">
      <c r="A251" s="50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</row>
    <row r="252" spans="1:12" x14ac:dyDescent="0.25">
      <c r="A252" s="50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</row>
    <row r="253" spans="1:12" x14ac:dyDescent="0.25">
      <c r="A253" s="50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</row>
    <row r="254" spans="1:12" x14ac:dyDescent="0.25">
      <c r="A254" s="50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</row>
    <row r="255" spans="1:12" x14ac:dyDescent="0.25">
      <c r="A255" s="50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</row>
    <row r="256" spans="1:12" x14ac:dyDescent="0.25">
      <c r="A256" s="50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</row>
    <row r="257" spans="1:12" x14ac:dyDescent="0.25">
      <c r="A257" s="50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</row>
    <row r="258" spans="1:12" x14ac:dyDescent="0.25">
      <c r="A258" s="50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</row>
    <row r="259" spans="1:12" x14ac:dyDescent="0.25">
      <c r="A259" s="50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</row>
    <row r="260" spans="1:12" x14ac:dyDescent="0.25">
      <c r="A260" s="50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</row>
    <row r="261" spans="1:12" x14ac:dyDescent="0.25">
      <c r="A261" s="50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</row>
    <row r="262" spans="1:12" x14ac:dyDescent="0.25">
      <c r="A262" s="50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</row>
    <row r="263" spans="1:12" x14ac:dyDescent="0.25">
      <c r="A263" s="50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</row>
    <row r="264" spans="1:12" x14ac:dyDescent="0.25">
      <c r="A264" s="50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</row>
    <row r="265" spans="1:12" x14ac:dyDescent="0.25">
      <c r="A265" s="50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</row>
    <row r="266" spans="1:12" x14ac:dyDescent="0.25">
      <c r="A266" s="50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</row>
    <row r="267" spans="1:12" x14ac:dyDescent="0.25">
      <c r="A267" s="50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</row>
    <row r="268" spans="1:12" x14ac:dyDescent="0.25">
      <c r="A268" s="50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</row>
    <row r="269" spans="1:12" x14ac:dyDescent="0.25">
      <c r="A269" s="50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</row>
    <row r="270" spans="1:12" x14ac:dyDescent="0.25">
      <c r="A270" s="50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</row>
    <row r="271" spans="1:12" x14ac:dyDescent="0.25">
      <c r="A271" s="50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</row>
    <row r="272" spans="1:12" x14ac:dyDescent="0.25">
      <c r="A272" s="50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</row>
    <row r="273" spans="1:12" x14ac:dyDescent="0.25">
      <c r="A273" s="50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</row>
    <row r="274" spans="1:12" x14ac:dyDescent="0.25">
      <c r="A274" s="50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</row>
    <row r="275" spans="1:12" x14ac:dyDescent="0.25">
      <c r="A275" s="50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</row>
    <row r="276" spans="1:12" x14ac:dyDescent="0.25">
      <c r="A276" s="50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</row>
    <row r="277" spans="1:12" x14ac:dyDescent="0.25">
      <c r="A277" s="50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</row>
    <row r="278" spans="1:12" x14ac:dyDescent="0.25">
      <c r="A278" s="50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</row>
    <row r="279" spans="1:12" x14ac:dyDescent="0.25">
      <c r="A279" s="50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</row>
    <row r="280" spans="1:12" x14ac:dyDescent="0.25">
      <c r="A280" s="50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</row>
    <row r="281" spans="1:12" x14ac:dyDescent="0.25">
      <c r="A281" s="50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</row>
    <row r="282" spans="1:12" x14ac:dyDescent="0.25">
      <c r="A282" s="50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</row>
    <row r="283" spans="1:12" x14ac:dyDescent="0.25">
      <c r="A283" s="50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</row>
    <row r="284" spans="1:12" x14ac:dyDescent="0.25">
      <c r="A284" s="50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</row>
    <row r="285" spans="1:12" x14ac:dyDescent="0.25">
      <c r="A285" s="50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</row>
    <row r="286" spans="1:12" x14ac:dyDescent="0.25">
      <c r="A286" s="50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</row>
    <row r="287" spans="1:12" x14ac:dyDescent="0.25">
      <c r="A287" s="50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</row>
    <row r="288" spans="1:12" x14ac:dyDescent="0.25">
      <c r="A288" s="50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</row>
    <row r="289" spans="1:12" x14ac:dyDescent="0.25">
      <c r="A289" s="50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</row>
    <row r="290" spans="1:12" x14ac:dyDescent="0.25">
      <c r="A290" s="50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</row>
    <row r="291" spans="1:12" x14ac:dyDescent="0.25">
      <c r="A291" s="50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</row>
    <row r="292" spans="1:12" x14ac:dyDescent="0.25">
      <c r="A292" s="50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</row>
    <row r="293" spans="1:12" x14ac:dyDescent="0.25">
      <c r="A293" s="5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</row>
  </sheetData>
  <mergeCells count="2">
    <mergeCell ref="I42:J42"/>
    <mergeCell ref="I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 for rounding</vt:lpstr>
      <vt:lpstr>Original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 Matawlie</dc:creator>
  <cp:lastModifiedBy>Dyaran Bansraj</cp:lastModifiedBy>
  <dcterms:created xsi:type="dcterms:W3CDTF">2018-09-27T11:32:49Z</dcterms:created>
  <dcterms:modified xsi:type="dcterms:W3CDTF">2020-04-02T18:23:49Z</dcterms:modified>
</cp:coreProperties>
</file>