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54133dba\Downloads\"/>
    </mc:Choice>
  </mc:AlternateContent>
  <bookViews>
    <workbookView xWindow="120" yWindow="228" windowWidth="8760" windowHeight="5028" firstSheet="1" activeTab="1"/>
  </bookViews>
  <sheets>
    <sheet name="CB_DATA_" sheetId="5" state="veryHidden" r:id="rId1"/>
    <sheet name="Transaction multiples" sheetId="8" r:id="rId2"/>
    <sheet name="Trading multiples" sheetId="9" r:id="rId3"/>
  </sheets>
  <externalReferences>
    <externalReference r:id="rId4"/>
  </externalReferences>
  <definedNames>
    <definedName name="_GSRATES_1" hidden="1">"CT300001Latest          "</definedName>
    <definedName name="_GSRATES_COUNT" hidden="1">1</definedName>
    <definedName name="_GSRATESR_1" hidden="1">[1]Financials!#REF!</definedName>
    <definedName name="_Table2_Out" hidden="1">#REF!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CBWorkbookPriority" hidden="1">-1979620180</definedName>
    <definedName name="CBx_7a1317d8bea14b1c99b0d25d81c1c9ff" localSheetId="0" hidden="1">"'CB_DATA_'!$A$1"</definedName>
    <definedName name="CBx_b222a71bafa3447fa918426dc88be95f" localSheetId="0" hidden="1">"'Standalone'!$A$1"</definedName>
    <definedName name="CBx_Sheet_Guid" localSheetId="0" hidden="1">"'7a1317d8-bea1-4b1c-99b0-d25d81c1c9ff"</definedName>
    <definedName name="ratios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" hidden="1">{"mgmt forecast",#N/A,FALSE,"Mgmt Forecast";"dcf table",#N/A,FALSE,"Mgmt Forecast";"sensitivity",#N/A,FALSE,"Mgmt Forecast";"table inputs",#N/A,FALSE,"Mgmt Forecast";"calculations",#N/A,FALSE,"Mgmt Forecast"}</definedName>
    <definedName name="temp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st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wrn.All.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wrn.dcf." hidden="1">{"mgmt forecast",#N/A,FALSE,"Mgmt Forecast";"dcf table",#N/A,FALSE,"Mgmt Forecast";"sensitivity",#N/A,FALSE,"Mgmt Forecast";"table inputs",#N/A,FALSE,"Mgmt Forecast";"calculations",#N/A,FALSE,"Mgmt Forecast"}</definedName>
    <definedName name="wrn.Income._.Statement." hidden="1">{"% Growth",#N/A,FALSE,"Income Statement";"% of GDAR",#N/A,FALSE,"Income Statement"}</definedName>
  </definedNames>
  <calcPr calcId="152511"/>
</workbook>
</file>

<file path=xl/calcChain.xml><?xml version="1.0" encoding="utf-8"?>
<calcChain xmlns="http://schemas.openxmlformats.org/spreadsheetml/2006/main">
  <c r="D31" i="9" l="1"/>
  <c r="E31" i="9"/>
  <c r="E30" i="9"/>
  <c r="D30" i="9"/>
  <c r="E29" i="9"/>
  <c r="D29" i="9"/>
  <c r="Q24" i="9"/>
  <c r="P24" i="9"/>
  <c r="O24" i="9"/>
  <c r="N24" i="9"/>
  <c r="L24" i="9"/>
  <c r="K24" i="9"/>
  <c r="J24" i="9"/>
  <c r="I24" i="9"/>
  <c r="G24" i="9"/>
  <c r="F24" i="9"/>
  <c r="E24" i="9"/>
  <c r="D24" i="9"/>
  <c r="Q23" i="9"/>
  <c r="P23" i="9"/>
  <c r="O23" i="9"/>
  <c r="N23" i="9"/>
  <c r="L23" i="9"/>
  <c r="K23" i="9"/>
  <c r="J23" i="9"/>
  <c r="I23" i="9"/>
  <c r="G23" i="9"/>
  <c r="F23" i="9"/>
  <c r="E23" i="9"/>
  <c r="D23" i="9"/>
  <c r="Q22" i="9"/>
  <c r="P22" i="9"/>
  <c r="O22" i="9"/>
  <c r="N22" i="9"/>
  <c r="L22" i="9"/>
  <c r="K22" i="9"/>
  <c r="J22" i="9"/>
  <c r="I22" i="9"/>
  <c r="G22" i="9"/>
  <c r="F22" i="9"/>
  <c r="E22" i="9"/>
  <c r="D22" i="9"/>
  <c r="Q21" i="9"/>
  <c r="P21" i="9"/>
  <c r="O21" i="9"/>
  <c r="N21" i="9"/>
  <c r="L21" i="9"/>
  <c r="K21" i="9"/>
  <c r="J21" i="9"/>
  <c r="I21" i="9"/>
  <c r="G21" i="9"/>
  <c r="F21" i="9"/>
  <c r="E21" i="9"/>
  <c r="D21" i="9"/>
  <c r="Q20" i="9"/>
  <c r="P20" i="9"/>
  <c r="O20" i="9"/>
  <c r="N20" i="9"/>
  <c r="L20" i="9"/>
  <c r="K20" i="9"/>
  <c r="J20" i="9"/>
  <c r="I20" i="9"/>
  <c r="G20" i="9"/>
  <c r="F20" i="9"/>
  <c r="E20" i="9"/>
  <c r="D20" i="9"/>
  <c r="Q18" i="9"/>
  <c r="P18" i="9"/>
  <c r="O18" i="9"/>
  <c r="N18" i="9"/>
  <c r="L18" i="9"/>
  <c r="K18" i="9"/>
  <c r="J18" i="9"/>
  <c r="I18" i="9"/>
  <c r="G18" i="9"/>
  <c r="F18" i="9"/>
  <c r="E18" i="9"/>
  <c r="D18" i="9"/>
  <c r="Q15" i="9"/>
  <c r="Q14" i="9"/>
  <c r="P15" i="9"/>
  <c r="P14" i="9"/>
  <c r="O15" i="9"/>
  <c r="O14" i="9"/>
  <c r="N15" i="9"/>
  <c r="N14" i="9"/>
  <c r="L15" i="9"/>
  <c r="L14" i="9"/>
  <c r="K15" i="9"/>
  <c r="K14" i="9"/>
  <c r="J15" i="9"/>
  <c r="J14" i="9"/>
  <c r="I15" i="9"/>
  <c r="I14" i="9"/>
  <c r="G15" i="9"/>
  <c r="F15" i="9"/>
  <c r="E15" i="9"/>
  <c r="D15" i="9"/>
  <c r="G14" i="9"/>
  <c r="F14" i="9"/>
  <c r="E14" i="9"/>
  <c r="D14" i="9"/>
  <c r="H30" i="8" l="1"/>
  <c r="I30" i="8"/>
  <c r="G30" i="8"/>
  <c r="I14" i="8" l="1"/>
  <c r="G14" i="8" s="1"/>
  <c r="G27" i="8" s="1"/>
  <c r="I28" i="8"/>
  <c r="H27" i="8"/>
  <c r="I27" i="8" l="1"/>
  <c r="G28" i="8"/>
  <c r="H28" i="8"/>
  <c r="G32" i="8" l="1"/>
  <c r="H32" i="8" l="1"/>
  <c r="I32" i="8" l="1"/>
  <c r="G34" i="8" l="1"/>
  <c r="G35" i="8" l="1"/>
  <c r="G36" i="8" s="1"/>
  <c r="G37" i="8" s="1"/>
  <c r="I34" i="8"/>
  <c r="I35" i="8" s="1"/>
  <c r="I36" i="8" s="1"/>
  <c r="I37" i="8" s="1"/>
  <c r="H34" i="8"/>
  <c r="H35" i="8" l="1"/>
  <c r="H36" i="8" s="1"/>
  <c r="H37" i="8" s="1"/>
</calcChain>
</file>

<file path=xl/sharedStrings.xml><?xml version="1.0" encoding="utf-8"?>
<sst xmlns="http://schemas.openxmlformats.org/spreadsheetml/2006/main" count="159" uniqueCount="73">
  <si>
    <t>EBITA</t>
  </si>
  <si>
    <t>Enterprise value</t>
  </si>
  <si>
    <t>Equity value</t>
  </si>
  <si>
    <t>Average</t>
  </si>
  <si>
    <t>Median</t>
  </si>
  <si>
    <t>NA</t>
  </si>
  <si>
    <t>Company statistics</t>
  </si>
  <si>
    <t>Net debt</t>
  </si>
  <si>
    <t>Adjusted equity value</t>
  </si>
  <si>
    <t>Enterprise Value as a multiple of</t>
  </si>
  <si>
    <t>Date</t>
  </si>
  <si>
    <t>Target Company</t>
  </si>
  <si>
    <t>Bidder Company</t>
  </si>
  <si>
    <t>EV</t>
  </si>
  <si>
    <t>Sales</t>
  </si>
  <si>
    <t xml:space="preserve">EBITDA </t>
  </si>
  <si>
    <t>Adjusted enterprise value</t>
  </si>
  <si>
    <t>Small transactions median</t>
  </si>
  <si>
    <t>Control discount</t>
  </si>
  <si>
    <t>xx/xx/xxxx</t>
  </si>
  <si>
    <t>Target 1</t>
  </si>
  <si>
    <t>Bidder 1</t>
  </si>
  <si>
    <t>Bidder 2</t>
  </si>
  <si>
    <t xml:space="preserve">Bidder </t>
  </si>
  <si>
    <t>Bidder 3</t>
  </si>
  <si>
    <t>Bidder 4</t>
  </si>
  <si>
    <t>Bidder 5</t>
  </si>
  <si>
    <t>Bidder 6</t>
  </si>
  <si>
    <t>Bidder 7</t>
  </si>
  <si>
    <t>Bidder 8</t>
  </si>
  <si>
    <t>Bidder 9</t>
  </si>
  <si>
    <t>Bidder 10</t>
  </si>
  <si>
    <t>Bidder 11</t>
  </si>
  <si>
    <t>Bidder 12</t>
  </si>
  <si>
    <t>Bidder 13</t>
  </si>
  <si>
    <t>Target 2</t>
  </si>
  <si>
    <t xml:space="preserve">Target </t>
  </si>
  <si>
    <t>Target 3</t>
  </si>
  <si>
    <t>Target 4</t>
  </si>
  <si>
    <t>Target 5</t>
  </si>
  <si>
    <t>Target 6</t>
  </si>
  <si>
    <t>Target 7</t>
  </si>
  <si>
    <t>Target 8</t>
  </si>
  <si>
    <t>Target 9</t>
  </si>
  <si>
    <t>Target 10</t>
  </si>
  <si>
    <t>Target 11</t>
  </si>
  <si>
    <t>Target 12</t>
  </si>
  <si>
    <t>Target 13</t>
  </si>
  <si>
    <t>Name of comparable</t>
  </si>
  <si>
    <t>Enterprise Value / Sales</t>
  </si>
  <si>
    <t>Enterprise Value / EBITDA</t>
  </si>
  <si>
    <t>Enterprise Value / EBITA</t>
  </si>
  <si>
    <t>company</t>
  </si>
  <si>
    <t>Median peer group</t>
  </si>
  <si>
    <t>Average peer group</t>
  </si>
  <si>
    <t>Discount</t>
  </si>
  <si>
    <t>Implied multiple</t>
  </si>
  <si>
    <t>Min</t>
  </si>
  <si>
    <t>Max</t>
  </si>
  <si>
    <t>EV/Sales multiple</t>
  </si>
  <si>
    <t>EV/EBITDA multiple</t>
  </si>
  <si>
    <t>EV/EBITA multiple</t>
  </si>
  <si>
    <t>Company 1</t>
  </si>
  <si>
    <t>Company 2</t>
  </si>
  <si>
    <t>Company 3</t>
  </si>
  <si>
    <t>Company 4</t>
  </si>
  <si>
    <t>Company 5</t>
  </si>
  <si>
    <t>Company 6</t>
  </si>
  <si>
    <t xml:space="preserve">Company 7 </t>
  </si>
  <si>
    <t>Company 8</t>
  </si>
  <si>
    <t>Company 9</t>
  </si>
  <si>
    <t>Company statistic</t>
  </si>
  <si>
    <t>* Please note that this sheet is meant for educational purposes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</si>
</sst>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4">
    <numFmt numFmtId="164" formatCode="_-* #,##0_-;\-* #,##0_-;_-* &quot;-&quot;_-;_-@_-"/>
    <numFmt numFmtId="165" formatCode="_-&quot;€&quot;* #,##0.00_-;\-&quot;€&quot;* #,##0.00_-;_-&quot;€&quot;* &quot;-&quot;??_-;_-@_-"/>
    <numFmt numFmtId="166" formatCode="_-* #,##0.00_-;\-* #,##0.00_-;_-* &quot;-&quot;??_-;_-@_-"/>
    <numFmt numFmtId="167" formatCode="_(* #,##0.00_);_(* \(#,##0.00\);_(* &quot;-&quot;??_);_(@_)"/>
    <numFmt numFmtId="168" formatCode="_-&quot;£&quot;* #,##0_-;\-&quot;£&quot;* #,##0_-;_-&quot;£&quot;* &quot;-&quot;_-;_-@_-"/>
    <numFmt numFmtId="169" formatCode="_-&quot;£&quot;* #,##0.00_-;\-&quot;£&quot;* #,##0.00_-;_-&quot;£&quot;* &quot;-&quot;??_-;_-@_-"/>
    <numFmt numFmtId="170" formatCode="0.0"/>
    <numFmt numFmtId="171" formatCode="0.0\x"/>
    <numFmt numFmtId="172" formatCode="0.0&quot;x&quot;;@_)"/>
    <numFmt numFmtId="173" formatCode="0.00\x"/>
    <numFmt numFmtId="174" formatCode="&quot;$&quot;#,##0.00_);\(&quot;$&quot;#,##0.00\)"/>
    <numFmt numFmtId="175" formatCode="#,##0_)\x;\(#,##0\)\x;0_)\x;@_)_x"/>
    <numFmt numFmtId="176" formatCode="#,##0.0_);\(#,##0.0\);#,##0.0_);@_)"/>
    <numFmt numFmtId="177" formatCode="&quot;$&quot;_(#,##0.00_);&quot;$&quot;\(#,##0.00\);&quot;$&quot;_(0.00_);@_)"/>
    <numFmt numFmtId="178" formatCode="#,##0.00_);\(#,##0.00\);0.00_);@_)"/>
    <numFmt numFmtId="179" formatCode="\€_(#,##0.00_);\€\(#,##0.00\);\€_(0.00_);@_)"/>
    <numFmt numFmtId="180" formatCode="0.0_)\%;\(0.0\)\%;0.0_)\%;@_)_%"/>
    <numFmt numFmtId="181" formatCode="#,##0.0_)_%;\(#,##0.0\)_%;0.0_)_%;@_)_%"/>
    <numFmt numFmtId="182" formatCode="#,##0_)_x;\(#,##0\)_x;0_)_x;@_)_x"/>
    <numFmt numFmtId="183" formatCode="&quot;£&quot;_(#,##0.00_);&quot;£&quot;\(#,##0.00\);&quot;£&quot;_(0.00_);@_)"/>
    <numFmt numFmtId="184" formatCode="#,##0.0_);\(#,##0.0\)"/>
    <numFmt numFmtId="185" formatCode="0_)"/>
    <numFmt numFmtId="186" formatCode="#,##0;\(#,##0\)"/>
    <numFmt numFmtId="187" formatCode="#,##0.0;\(#,##0.0\)"/>
    <numFmt numFmtId="188" formatCode="#,##0.0_)\x;\(#,##0.0\)\x"/>
    <numFmt numFmtId="189" formatCode="0.00_)"/>
    <numFmt numFmtId="190" formatCode="0&quot;E&quot;"/>
    <numFmt numFmtId="191" formatCode="&quot;$&quot;_(#,##0.00_);&quot;$&quot;\(#,##0.00\)"/>
    <numFmt numFmtId="192" formatCode="&quot;£&quot;_(#,##0.00_);&quot;£&quot;\(#,##0.00\)"/>
    <numFmt numFmtId="193" formatCode="#,##0.0_)_x;\(#,##0.0\)_x"/>
    <numFmt numFmtId="194" formatCode="0.0_)\%;\(0.0\)\%"/>
    <numFmt numFmtId="195" formatCode="#,##0.0_)_%;\(#,##0.0\)_%"/>
    <numFmt numFmtId="196" formatCode="0&quot;A&quot;"/>
    <numFmt numFmtId="197" formatCode="#,##0_);\(#,##0\);\-_);"/>
    <numFmt numFmtId="198" formatCode="#,##0.0_x\);\(#,##0.0\)_x;#,##0.0_x\);@_x\)"/>
    <numFmt numFmtId="199" formatCode="#,##0_);\(#,##0\);\-_)"/>
    <numFmt numFmtId="200" formatCode="#,##0_%_);\(#,##0\)_%;#,##0_%_);@_%_)"/>
    <numFmt numFmtId="201" formatCode="#,##0_%_);\(#,##0\)_%;**;@_%_)"/>
    <numFmt numFmtId="202" formatCode="#,##0.00_%_);\(#,##0.00\)_%;#,##0.00_%_);@_%_)"/>
    <numFmt numFmtId="203" formatCode="&quot;$&quot;#,##0_%_);\(&quot;$&quot;#,##0\)_%;&quot;$&quot;#,##0_%_);@_%_)"/>
    <numFmt numFmtId="204" formatCode="&quot;$&quot;#,##0.00_%_);\(&quot;$&quot;#,##0.00\)_%;&quot;$&quot;#,##0.00_%_);@_%_)"/>
    <numFmt numFmtId="205" formatCode="m/d/yy_%_)"/>
    <numFmt numFmtId="206" formatCode="0_%_);\(0\)_%;0_%_);@_%_)"/>
    <numFmt numFmtId="207" formatCode="0.0\%_);\(0.0\%\);0.0\%_);@_%_)"/>
    <numFmt numFmtId="208" formatCode="#,##0_)&quot;m&quot;;\(#,##0\)&quot;m&quot;;\-_)&quot;m&quot;"/>
    <numFmt numFmtId="209" formatCode="0.0\x;\(0.0\)\x"/>
    <numFmt numFmtId="210" formatCode="#,##0_)&quot;p&quot;;\(#,##0\)&quot;p&quot;;\-_)&quot;p&quot;"/>
    <numFmt numFmtId="211" formatCode="0\ \ ;\(0\)\ \ \ "/>
    <numFmt numFmtId="212" formatCode="&quot;$&quot;#,##0.000_);\(&quot;$&quot;#,##0.000\)"/>
    <numFmt numFmtId="213" formatCode="&quot;$&quot;#,##0.0_);\(&quot;$&quot;#,##0.0\)"/>
    <numFmt numFmtId="214" formatCode="&quot;$&quot;#,##0;\(&quot;$&quot;#,##0\)"/>
    <numFmt numFmtId="215" formatCode="#,##0.0\ ;\(#,##0.0\)"/>
    <numFmt numFmtId="216" formatCode="#,##0.00_);\(#,##0.00\);\-_)"/>
    <numFmt numFmtId="217" formatCode="#,##0.00\x_);\(#,##0.00\x\);\-_)"/>
    <numFmt numFmtId="218" formatCode="#,##0.00%_);\(#,##0.00%\);\-_)"/>
    <numFmt numFmtId="219" formatCode="\€#,##0.0_);\(\€#,##0.0\)"/>
    <numFmt numFmtId="220" formatCode="\£#,##0.0_);\(\£#,##0.0\)"/>
    <numFmt numFmtId="221" formatCode="\¥#,##0.0_);\(\¥#,##0.0\)"/>
    <numFmt numFmtId="222" formatCode="#,##0\x_);\(#,##0\x\)"/>
    <numFmt numFmtId="223" formatCode="#,##0%_);\(#,##0%\)"/>
    <numFmt numFmtId="224" formatCode="_-&quot;fl&quot;\ * #,##0.00_-;_-&quot;fl&quot;\ * #,##0.00\-;_-&quot;fl&quot;\ * &quot;-&quot;??_-;_-@_-"/>
    <numFmt numFmtId="225" formatCode="#,##0.0\x"/>
    <numFmt numFmtId="226" formatCode="dd/mm/yyyy;@"/>
    <numFmt numFmtId="227" formatCode="_-* #,##0.00_-;_-* #,##0.00\-;_-* &quot;-&quot;??_-;_-@_-"/>
  </numFmts>
  <fonts count="58">
    <font>
      <sz val="8"/>
      <name val="Arial"/>
    </font>
    <font>
      <sz val="8"/>
      <name val="Arial"/>
      <family val="2"/>
    </font>
    <font>
      <b/>
      <sz val="8"/>
      <color indexed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9"/>
      <name val="Arial"/>
      <family val="2"/>
    </font>
    <font>
      <b/>
      <sz val="10"/>
      <color indexed="9"/>
      <name val="Arial"/>
      <family val="2"/>
    </font>
    <font>
      <sz val="12"/>
      <name val="Arial"/>
      <family val="2"/>
    </font>
    <font>
      <sz val="8"/>
      <name val="Times New Roman"/>
      <family val="1"/>
    </font>
    <font>
      <sz val="8"/>
      <color indexed="62"/>
      <name val="Arial"/>
      <family val="2"/>
    </font>
    <font>
      <sz val="10"/>
      <name val="Arial"/>
      <family val="2"/>
    </font>
    <font>
      <u/>
      <sz val="6"/>
      <color indexed="8"/>
      <name val="MS Sans Serif"/>
      <family val="2"/>
    </font>
    <font>
      <sz val="9"/>
      <name val="Arial"/>
      <family val="2"/>
    </font>
    <font>
      <b/>
      <sz val="22"/>
      <color indexed="18"/>
      <name val="Arial"/>
      <family val="2"/>
    </font>
    <font>
      <b/>
      <sz val="22"/>
      <color indexed="18"/>
      <name val="Arial"/>
      <family val="2"/>
    </font>
    <font>
      <sz val="8"/>
      <name val="Palatino"/>
      <family val="1"/>
    </font>
    <font>
      <sz val="10"/>
      <name val="MS Sans Serif"/>
      <family val="2"/>
    </font>
    <font>
      <b/>
      <sz val="14"/>
      <color indexed="18"/>
      <name val="Arial"/>
      <family val="2"/>
    </font>
    <font>
      <b/>
      <sz val="14"/>
      <color indexed="18"/>
      <name val="Arial"/>
      <family val="2"/>
    </font>
    <font>
      <sz val="9"/>
      <color indexed="8"/>
      <name val="Arial"/>
      <family val="2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62"/>
      <name val="Arial"/>
      <family val="2"/>
    </font>
    <font>
      <b/>
      <u val="singleAccounting"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b/>
      <u val="singleAccounting"/>
      <sz val="10"/>
      <color indexed="62"/>
      <name val="Arial"/>
      <family val="2"/>
    </font>
    <font>
      <sz val="6"/>
      <name val="MS Sans Serif"/>
      <family val="2"/>
    </font>
    <font>
      <u/>
      <sz val="6"/>
      <name val="MS Sans Serif"/>
      <family val="2"/>
    </font>
    <font>
      <sz val="9"/>
      <name val="Arial"/>
      <family val="2"/>
    </font>
    <font>
      <sz val="10"/>
      <color indexed="9"/>
      <name val="MS Sans Serif"/>
      <family val="2"/>
    </font>
    <font>
      <sz val="6"/>
      <color indexed="9"/>
      <name val="MS Serif"/>
      <family val="1"/>
    </font>
    <font>
      <sz val="10"/>
      <color indexed="12"/>
      <name val="MS Sans Serif"/>
      <family val="2"/>
    </font>
    <font>
      <sz val="6"/>
      <color indexed="12"/>
      <name val="MS Sans Serif"/>
      <family val="2"/>
    </font>
    <font>
      <u/>
      <sz val="6"/>
      <color indexed="12"/>
      <name val="MS Sans Serif"/>
      <family val="2"/>
    </font>
    <font>
      <sz val="7"/>
      <color indexed="10"/>
      <name val="Helvetica"/>
      <family val="2"/>
    </font>
    <font>
      <sz val="8"/>
      <color indexed="12"/>
      <name val="Helv"/>
    </font>
    <font>
      <sz val="7"/>
      <name val="Palatino"/>
      <family val="1"/>
    </font>
    <font>
      <sz val="6"/>
      <color indexed="16"/>
      <name val="Palatino"/>
      <family val="1"/>
    </font>
    <font>
      <sz val="18"/>
      <name val="Helvetica-Black"/>
    </font>
    <font>
      <i/>
      <sz val="14"/>
      <name val="Palatino"/>
      <family val="1"/>
    </font>
    <font>
      <sz val="10"/>
      <name val="Garamond"/>
      <family val="1"/>
    </font>
    <font>
      <sz val="10"/>
      <color indexed="25"/>
      <name val="Helvetica"/>
      <family val="2"/>
    </font>
    <font>
      <sz val="10"/>
      <name val="Times New Roman"/>
      <family val="1"/>
    </font>
    <font>
      <sz val="10"/>
      <name val="Arial CE"/>
      <charset val="238"/>
    </font>
    <font>
      <sz val="10"/>
      <color indexed="16"/>
      <name val="Helvetica-Black"/>
    </font>
    <font>
      <sz val="10"/>
      <name val="Univers 55"/>
    </font>
    <font>
      <sz val="10"/>
      <name val="Times New Roman"/>
      <family val="1"/>
    </font>
    <font>
      <b/>
      <sz val="9"/>
      <name val="Palatino"/>
      <family val="1"/>
    </font>
    <font>
      <sz val="9"/>
      <color indexed="21"/>
      <name val="Helvetica-Black"/>
    </font>
    <font>
      <sz val="9"/>
      <name val="Helvetica-Black"/>
    </font>
    <font>
      <u/>
      <sz val="10"/>
      <color indexed="8"/>
      <name val="MS Sans Serif"/>
      <family val="2"/>
    </font>
    <font>
      <b/>
      <i/>
      <sz val="8"/>
      <name val="Helv"/>
    </font>
    <font>
      <b/>
      <sz val="14"/>
      <name val="Book Antiqua"/>
      <family val="1"/>
    </font>
    <font>
      <i/>
      <sz val="14"/>
      <name val="Times New Roman"/>
      <family val="1"/>
    </font>
    <font>
      <b/>
      <sz val="22"/>
      <name val="Book Antiqua"/>
      <family val="1"/>
    </font>
    <font>
      <sz val="8"/>
      <name val="Arial"/>
      <family val="2"/>
    </font>
    <font>
      <sz val="8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59"/>
      </patternFill>
    </fill>
    <fill>
      <patternFill patternType="solid">
        <fgColor indexed="36"/>
      </patternFill>
    </fill>
    <fill>
      <patternFill patternType="solid">
        <fgColor indexed="18"/>
        <bgColor indexed="64"/>
      </patternFill>
    </fill>
    <fill>
      <patternFill patternType="solid">
        <fgColor indexed="8"/>
        <bgColor indexed="8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gray0625">
        <bgColor indexed="23"/>
      </patternFill>
    </fill>
    <fill>
      <patternFill patternType="solid">
        <fgColor indexed="13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/>
      <bottom style="medium">
        <color indexed="9"/>
      </bottom>
      <diagonal/>
    </border>
    <border>
      <left/>
      <right/>
      <top/>
      <bottom style="dotted">
        <color indexed="64"/>
      </bottom>
      <diagonal/>
    </border>
    <border>
      <left/>
      <right/>
      <top style="medium">
        <color indexed="18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55"/>
      </top>
      <bottom/>
      <diagonal/>
    </border>
    <border>
      <left/>
      <right/>
      <top/>
      <bottom style="medium">
        <color indexed="9"/>
      </bottom>
      <diagonal/>
    </border>
    <border>
      <left/>
      <right/>
      <top/>
      <bottom style="thin">
        <color indexed="55"/>
      </bottom>
      <diagonal/>
    </border>
    <border>
      <left/>
      <right/>
      <top/>
      <bottom style="thin">
        <color indexed="9"/>
      </bottom>
      <diagonal/>
    </border>
  </borders>
  <cellStyleXfs count="200">
    <xf numFmtId="0" fontId="0" fillId="0" borderId="0"/>
    <xf numFmtId="214" fontId="11" fillId="0" borderId="0" applyFont="0" applyFill="0" applyBorder="0" applyAlignment="0" applyProtection="0"/>
    <xf numFmtId="213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212" fontId="11" fillId="0" borderId="0" applyFont="0" applyFill="0" applyBorder="0" applyAlignment="0" applyProtection="0"/>
    <xf numFmtId="215" fontId="12" fillId="0" borderId="0"/>
    <xf numFmtId="180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2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39" fontId="10" fillId="0" borderId="0" applyFont="0" applyFill="0" applyBorder="0" applyAlignment="0" applyProtection="0"/>
    <xf numFmtId="39" fontId="10" fillId="0" borderId="0" applyFont="0" applyFill="0" applyBorder="0" applyAlignment="0" applyProtection="0"/>
    <xf numFmtId="39" fontId="10" fillId="0" borderId="0" applyFont="0" applyFill="0" applyBorder="0" applyAlignment="0" applyProtection="0"/>
    <xf numFmtId="39" fontId="10" fillId="0" borderId="0" applyFont="0" applyFill="0" applyBorder="0" applyAlignment="0" applyProtection="0"/>
    <xf numFmtId="0" fontId="10" fillId="0" borderId="0"/>
    <xf numFmtId="179" fontId="10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0" fillId="2" borderId="0" applyNumberFormat="0" applyFont="0" applyAlignment="0" applyProtection="0"/>
    <xf numFmtId="185" fontId="12" fillId="3" borderId="0" applyNumberFormat="0" applyFont="0" applyAlignment="0" applyProtection="0"/>
    <xf numFmtId="0" fontId="15" fillId="3" borderId="0" applyNumberFormat="0" applyFont="0" applyAlignment="0" applyProtection="0"/>
    <xf numFmtId="185" fontId="12" fillId="3" borderId="0" applyNumberFormat="0" applyFont="0" applyAlignment="0" applyProtection="0"/>
    <xf numFmtId="0" fontId="10" fillId="2" borderId="0" applyNumberFormat="0" applyFont="0" applyAlignment="0" applyProtection="0"/>
    <xf numFmtId="0" fontId="10" fillId="4" borderId="0" applyNumberFormat="0" applyFont="0" applyAlignment="0" applyProtection="0"/>
    <xf numFmtId="38" fontId="16" fillId="0" borderId="0" applyFont="0" applyFill="0" applyBorder="0" applyAlignment="0" applyProtection="0"/>
    <xf numFmtId="175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2" fontId="10" fillId="0" borderId="0" applyFont="0" applyFill="0" applyBorder="0" applyProtection="0">
      <alignment horizontal="right"/>
    </xf>
    <xf numFmtId="19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4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0" fontId="17" fillId="0" borderId="0" applyNumberFormat="0" applyFill="0" applyBorder="0" applyProtection="0">
      <alignment vertical="top"/>
    </xf>
    <xf numFmtId="0" fontId="18" fillId="0" borderId="0" applyNumberFormat="0" applyFill="0" applyBorder="0" applyProtection="0">
      <alignment vertical="top"/>
    </xf>
    <xf numFmtId="0" fontId="17" fillId="0" borderId="0" applyNumberFormat="0" applyFill="0" applyBorder="0" applyProtection="0">
      <alignment vertical="top"/>
    </xf>
    <xf numFmtId="0" fontId="17" fillId="0" borderId="0" applyNumberFormat="0" applyFill="0" applyBorder="0" applyProtection="0">
      <alignment vertical="top"/>
    </xf>
    <xf numFmtId="0" fontId="17" fillId="0" borderId="0" applyNumberFormat="0" applyFill="0" applyBorder="0" applyProtection="0">
      <alignment vertical="top"/>
    </xf>
    <xf numFmtId="0" fontId="17" fillId="0" borderId="0" applyNumberFormat="0" applyFill="0" applyBorder="0" applyProtection="0">
      <alignment vertical="top"/>
    </xf>
    <xf numFmtId="0" fontId="19" fillId="0" borderId="1" applyNumberFormat="0" applyFill="0" applyAlignment="0" applyProtection="0"/>
    <xf numFmtId="0" fontId="20" fillId="0" borderId="1" applyNumberFormat="0" applyFill="0" applyAlignment="0" applyProtection="0"/>
    <xf numFmtId="0" fontId="19" fillId="0" borderId="1" applyNumberFormat="0" applyFill="0" applyAlignment="0" applyProtection="0"/>
    <xf numFmtId="0" fontId="21" fillId="0" borderId="2" applyNumberFormat="0" applyFill="0" applyProtection="0">
      <alignment horizontal="center"/>
    </xf>
    <xf numFmtId="0" fontId="22" fillId="0" borderId="2" applyNumberFormat="0" applyFill="0" applyProtection="0">
      <alignment horizontal="center"/>
    </xf>
    <xf numFmtId="0" fontId="23" fillId="0" borderId="2" applyNumberFormat="0" applyFill="0" applyProtection="0">
      <alignment horizontal="center"/>
    </xf>
    <xf numFmtId="0" fontId="21" fillId="0" borderId="2" applyNumberFormat="0" applyFill="0" applyProtection="0">
      <alignment horizontal="center"/>
    </xf>
    <xf numFmtId="0" fontId="21" fillId="0" borderId="0" applyNumberFormat="0" applyFill="0" applyBorder="0" applyProtection="0">
      <alignment horizontal="left"/>
    </xf>
    <xf numFmtId="0" fontId="22" fillId="0" borderId="0" applyNumberFormat="0" applyFill="0" applyBorder="0" applyProtection="0">
      <alignment horizontal="left"/>
    </xf>
    <xf numFmtId="0" fontId="23" fillId="0" borderId="0" applyNumberFormat="0" applyFill="0" applyBorder="0" applyProtection="0">
      <alignment horizontal="left"/>
    </xf>
    <xf numFmtId="0" fontId="21" fillId="0" borderId="0" applyNumberFormat="0" applyFill="0" applyBorder="0" applyProtection="0">
      <alignment horizontal="left"/>
    </xf>
    <xf numFmtId="0" fontId="24" fillId="0" borderId="0" applyNumberFormat="0" applyFill="0" applyBorder="0" applyProtection="0">
      <alignment horizontal="centerContinuous"/>
    </xf>
    <xf numFmtId="0" fontId="25" fillId="0" borderId="0" applyNumberFormat="0" applyFill="0" applyBorder="0" applyProtection="0">
      <alignment horizontal="centerContinuous"/>
    </xf>
    <xf numFmtId="0" fontId="26" fillId="0" borderId="0" applyNumberFormat="0" applyFill="0" applyBorder="0" applyProtection="0">
      <alignment horizontal="centerContinuous"/>
    </xf>
    <xf numFmtId="0" fontId="24" fillId="0" borderId="0" applyNumberFormat="0" applyFill="0" applyBorder="0" applyProtection="0">
      <alignment horizontal="centerContinuous"/>
    </xf>
    <xf numFmtId="173" fontId="27" fillId="0" borderId="0" applyFill="0" applyBorder="0" applyAlignment="0" applyProtection="0"/>
    <xf numFmtId="171" fontId="27" fillId="0" borderId="0" applyFill="0" applyBorder="0" applyAlignment="0" applyProtection="0"/>
    <xf numFmtId="14" fontId="28" fillId="0" borderId="0" applyFill="0" applyBorder="0" applyProtection="0">
      <alignment horizontal="right"/>
    </xf>
    <xf numFmtId="1" fontId="28" fillId="0" borderId="0" applyFill="0" applyBorder="0" applyProtection="0">
      <alignment horizontal="right"/>
    </xf>
    <xf numFmtId="196" fontId="29" fillId="0" borderId="0" applyFont="0" applyFill="0" applyBorder="0" applyAlignment="0">
      <alignment vertical="center"/>
    </xf>
    <xf numFmtId="0" fontId="6" fillId="5" borderId="3" applyNumberFormat="0" applyAlignment="0" applyProtection="0"/>
    <xf numFmtId="197" fontId="2" fillId="5" borderId="0" applyNumberFormat="0" applyBorder="0">
      <alignment horizontal="center" vertical="center"/>
    </xf>
    <xf numFmtId="0" fontId="30" fillId="6" borderId="0" applyNumberFormat="0" applyBorder="0" applyAlignment="0" applyProtection="0"/>
    <xf numFmtId="0" fontId="31" fillId="6" borderId="0" applyNumberFormat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5" borderId="4">
      <alignment horizontal="center" vertical="center"/>
    </xf>
    <xf numFmtId="198" fontId="15" fillId="0" borderId="0"/>
    <xf numFmtId="199" fontId="29" fillId="0" borderId="3" applyNumberFormat="0" applyFont="0" applyFill="0" applyAlignment="0">
      <alignment vertical="center"/>
    </xf>
    <xf numFmtId="0" fontId="10" fillId="0" borderId="0" applyNumberFormat="0" applyFont="0" applyFill="0" applyBorder="0" applyProtection="0">
      <alignment horizontal="centerContinuous"/>
    </xf>
    <xf numFmtId="170" fontId="35" fillId="0" borderId="0"/>
    <xf numFmtId="38" fontId="36" fillId="0" borderId="0">
      <alignment horizontal="center"/>
      <protection locked="0"/>
    </xf>
    <xf numFmtId="200" fontId="15" fillId="0" borderId="0" applyFont="0" applyFill="0" applyBorder="0" applyAlignment="0" applyProtection="0">
      <alignment horizontal="right"/>
    </xf>
    <xf numFmtId="201" fontId="15" fillId="0" borderId="0" applyFont="0" applyFill="0" applyBorder="0" applyAlignment="0" applyProtection="0"/>
    <xf numFmtId="0" fontId="15" fillId="0" borderId="0" applyFont="0" applyFill="0" applyBorder="0" applyAlignment="0" applyProtection="0">
      <alignment horizontal="right"/>
    </xf>
    <xf numFmtId="202" fontId="15" fillId="0" borderId="0" applyFont="0" applyFill="0" applyBorder="0" applyAlignment="0" applyProtection="0">
      <alignment horizontal="right"/>
    </xf>
    <xf numFmtId="0" fontId="15" fillId="0" borderId="0" applyFont="0" applyFill="0" applyBorder="0" applyAlignment="0" applyProtection="0"/>
    <xf numFmtId="184" fontId="11" fillId="0" borderId="0" applyFont="0" applyFill="0" applyBorder="0" applyAlignment="0" applyProtection="0"/>
    <xf numFmtId="39" fontId="11" fillId="0" borderId="0" applyFont="0" applyFill="0" applyBorder="0" applyAlignment="0" applyProtection="0"/>
    <xf numFmtId="216" fontId="12" fillId="0" borderId="0" applyFont="0" applyFill="0" applyBorder="0" applyAlignment="0" applyProtection="0"/>
    <xf numFmtId="203" fontId="15" fillId="0" borderId="0" applyFont="0" applyFill="0" applyBorder="0" applyAlignment="0" applyProtection="0">
      <alignment horizontal="right"/>
    </xf>
    <xf numFmtId="204" fontId="15" fillId="0" borderId="0" applyFont="0" applyFill="0" applyBorder="0" applyAlignment="0" applyProtection="0">
      <alignment horizontal="right"/>
    </xf>
    <xf numFmtId="205" fontId="15" fillId="0" borderId="0" applyFont="0" applyFill="0" applyBorder="0" applyAlignment="0" applyProtection="0"/>
    <xf numFmtId="206" fontId="15" fillId="0" borderId="5" applyNumberFormat="0" applyFont="0" applyFill="0" applyAlignment="0" applyProtection="0"/>
    <xf numFmtId="165" fontId="1" fillId="0" borderId="0" applyFont="0" applyFill="0" applyBorder="0" applyAlignment="0" applyProtection="0"/>
    <xf numFmtId="190" fontId="29" fillId="0" borderId="0" applyFont="0" applyFill="0" applyBorder="0" applyAlignment="0">
      <alignment vertical="center"/>
    </xf>
    <xf numFmtId="0" fontId="37" fillId="0" borderId="0" applyFill="0" applyBorder="0" applyProtection="0">
      <alignment horizontal="left"/>
    </xf>
    <xf numFmtId="197" fontId="3" fillId="7" borderId="0" applyNumberFormat="0" applyBorder="0">
      <alignment horizontal="center" vertical="center"/>
    </xf>
    <xf numFmtId="39" fontId="27" fillId="8" borderId="0" applyNumberFormat="0" applyBorder="0" applyAlignment="0" applyProtection="0"/>
    <xf numFmtId="38" fontId="27" fillId="9" borderId="0" applyNumberFormat="0" applyFont="0" applyBorder="0" applyAlignment="0" applyProtection="0"/>
    <xf numFmtId="207" fontId="15" fillId="0" borderId="0" applyFont="0" applyFill="0" applyBorder="0" applyAlignment="0" applyProtection="0">
      <alignment horizontal="right"/>
    </xf>
    <xf numFmtId="0" fontId="38" fillId="0" borderId="0" applyProtection="0">
      <alignment horizontal="right"/>
    </xf>
    <xf numFmtId="0" fontId="39" fillId="0" borderId="0" applyProtection="0">
      <alignment horizontal="left"/>
    </xf>
    <xf numFmtId="0" fontId="40" fillId="0" borderId="0" applyProtection="0">
      <alignment horizontal="left"/>
    </xf>
    <xf numFmtId="184" fontId="27" fillId="10" borderId="0" applyNumberFormat="0" applyBorder="0" applyAlignment="0" applyProtection="0"/>
    <xf numFmtId="199" fontId="29" fillId="11" borderId="3" applyNumberFormat="0" applyFont="0" applyAlignment="0">
      <alignment vertical="center"/>
    </xf>
    <xf numFmtId="167" fontId="41" fillId="0" borderId="0" applyFont="0" applyFill="0" applyBorder="0" applyAlignment="0" applyProtection="0"/>
    <xf numFmtId="3" fontId="42" fillId="0" borderId="0"/>
    <xf numFmtId="186" fontId="10" fillId="0" borderId="0" applyFont="0" applyFill="0" applyBorder="0" applyAlignment="0" applyProtection="0"/>
    <xf numFmtId="208" fontId="29" fillId="0" borderId="0" applyFont="0" applyFill="0" applyBorder="0" applyAlignment="0">
      <alignment vertical="center"/>
    </xf>
    <xf numFmtId="164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37" fontId="47" fillId="0" borderId="0" applyFont="0" applyFill="0" applyBorder="0" applyAlignment="0" applyProtection="0"/>
    <xf numFmtId="213" fontId="47" fillId="0" borderId="0" applyFont="0" applyFill="0" applyBorder="0" applyAlignment="0" applyProtection="0"/>
    <xf numFmtId="219" fontId="47" fillId="0" borderId="0" applyFont="0" applyFill="0" applyBorder="0" applyAlignment="0" applyProtection="0"/>
    <xf numFmtId="0" fontId="53" fillId="11" borderId="6">
      <alignment horizontal="left" vertical="top" indent="2"/>
    </xf>
    <xf numFmtId="222" fontId="47" fillId="0" borderId="0" applyFont="0" applyFill="0" applyBorder="0" applyAlignment="0" applyProtection="0"/>
    <xf numFmtId="223" fontId="47" fillId="0" borderId="0" applyFont="0" applyFill="0" applyBorder="0" applyAlignment="0" applyProtection="0"/>
    <xf numFmtId="220" fontId="47" fillId="0" borderId="0" applyFont="0" applyFill="0" applyBorder="0" applyAlignment="0" applyProtection="0"/>
    <xf numFmtId="221" fontId="47" fillId="0" borderId="0" applyFont="0" applyFill="0" applyBorder="0" applyAlignment="0" applyProtection="0"/>
    <xf numFmtId="168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209" fontId="10" fillId="0" borderId="0" applyFont="0" applyFill="0" applyBorder="0" applyAlignment="0" applyProtection="0"/>
    <xf numFmtId="217" fontId="47" fillId="0" borderId="0" applyFont="0" applyFill="0" applyBorder="0" applyAlignment="0" applyProtection="0"/>
    <xf numFmtId="37" fontId="43" fillId="0" borderId="0" applyAlignment="0"/>
    <xf numFmtId="37" fontId="8" fillId="0" borderId="0" applyNumberFormat="0" applyFill="0" applyAlignment="0"/>
    <xf numFmtId="0" fontId="44" fillId="0" borderId="0"/>
    <xf numFmtId="210" fontId="29" fillId="0" borderId="0" applyFont="0" applyFill="0" applyBorder="0" applyAlignment="0">
      <alignment vertical="center"/>
    </xf>
    <xf numFmtId="1" fontId="45" fillId="0" borderId="0" applyProtection="0">
      <alignment horizontal="right" vertical="center"/>
    </xf>
    <xf numFmtId="0" fontId="54" fillId="11" borderId="0"/>
    <xf numFmtId="0" fontId="55" fillId="11" borderId="7"/>
    <xf numFmtId="218" fontId="12" fillId="0" borderId="0" applyFont="0" applyFill="0" applyBorder="0" applyAlignment="0" applyProtection="0"/>
    <xf numFmtId="10" fontId="16" fillId="0" borderId="0" applyFont="0" applyFill="0" applyBorder="0" applyAlignment="0" applyProtection="0"/>
    <xf numFmtId="172" fontId="7" fillId="5" borderId="0" applyFont="0" applyFill="0" applyBorder="0" applyAlignment="0" applyProtection="0"/>
    <xf numFmtId="38" fontId="27" fillId="0" borderId="0" applyFill="0" applyBorder="0" applyAlignment="0" applyProtection="0"/>
    <xf numFmtId="187" fontId="10" fillId="0" borderId="0" applyFont="0" applyFill="0" applyBorder="0" applyAlignment="0" applyProtection="0"/>
    <xf numFmtId="0" fontId="46" fillId="0" borderId="0"/>
    <xf numFmtId="184" fontId="47" fillId="12" borderId="0"/>
    <xf numFmtId="0" fontId="10" fillId="0" borderId="0" applyFont="0" applyFill="0" applyBorder="0" applyAlignment="0" applyProtection="0"/>
    <xf numFmtId="0" fontId="48" fillId="0" borderId="0" applyBorder="0" applyProtection="0">
      <alignment vertical="center"/>
    </xf>
    <xf numFmtId="206" fontId="48" fillId="0" borderId="8" applyBorder="0" applyProtection="0">
      <alignment horizontal="right" vertical="center"/>
    </xf>
    <xf numFmtId="0" fontId="49" fillId="13" borderId="0" applyBorder="0" applyProtection="0">
      <alignment horizontal="centerContinuous" vertical="center"/>
    </xf>
    <xf numFmtId="0" fontId="49" fillId="14" borderId="8" applyBorder="0" applyProtection="0">
      <alignment horizontal="centerContinuous" vertical="center"/>
    </xf>
    <xf numFmtId="0" fontId="50" fillId="0" borderId="0" applyFill="0" applyBorder="0" applyProtection="0">
      <alignment horizontal="left"/>
    </xf>
    <xf numFmtId="0" fontId="37" fillId="0" borderId="9" applyFill="0" applyBorder="0" applyProtection="0">
      <alignment horizontal="left" vertical="top"/>
    </xf>
    <xf numFmtId="0" fontId="11" fillId="0" borderId="0" applyNumberFormat="0" applyFill="0" applyBorder="0" applyAlignment="0" applyProtection="0"/>
    <xf numFmtId="184" fontId="51" fillId="0" borderId="0" applyNumberFormat="0" applyFill="0" applyBorder="0" applyAlignment="0" applyProtection="0"/>
    <xf numFmtId="0" fontId="10" fillId="0" borderId="10" applyNumberFormat="0" applyFont="0" applyFill="0" applyAlignment="0" applyProtection="0"/>
    <xf numFmtId="224" fontId="10" fillId="0" borderId="0" applyFont="0" applyFill="0" applyBorder="0" applyAlignment="0" applyProtection="0"/>
    <xf numFmtId="189" fontId="12" fillId="0" borderId="0"/>
    <xf numFmtId="211" fontId="52" fillId="0" borderId="8" applyBorder="0" applyProtection="0">
      <alignment horizontal="right"/>
    </xf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10" fillId="0" borderId="0"/>
    <xf numFmtId="227" fontId="10" fillId="0" borderId="0" applyFon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7" fillId="0" borderId="0" applyNumberFormat="0" applyFill="0" applyBorder="0" applyProtection="0">
      <alignment vertical="top"/>
    </xf>
    <xf numFmtId="0" fontId="19" fillId="0" borderId="1" applyNumberFormat="0" applyFill="0" applyAlignment="0" applyProtection="0"/>
    <xf numFmtId="0" fontId="21" fillId="0" borderId="2" applyNumberFormat="0" applyFill="0" applyProtection="0">
      <alignment horizontal="center"/>
    </xf>
    <xf numFmtId="0" fontId="21" fillId="0" borderId="0" applyNumberFormat="0" applyFill="0" applyBorder="0" applyProtection="0">
      <alignment horizontal="left"/>
    </xf>
    <xf numFmtId="0" fontId="24" fillId="0" borderId="0" applyNumberFormat="0" applyFill="0" applyBorder="0" applyProtection="0">
      <alignment horizontal="centerContinuous"/>
    </xf>
    <xf numFmtId="196" fontId="12" fillId="0" borderId="0" applyFont="0" applyFill="0" applyBorder="0" applyAlignment="0">
      <alignment vertical="center"/>
    </xf>
    <xf numFmtId="199" fontId="12" fillId="0" borderId="3" applyNumberFormat="0" applyFont="0" applyFill="0" applyAlignment="0">
      <alignment vertical="center"/>
    </xf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90" fontId="12" fillId="0" borderId="0" applyFont="0" applyFill="0" applyBorder="0" applyAlignment="0">
      <alignment vertical="center"/>
    </xf>
    <xf numFmtId="199" fontId="12" fillId="11" borderId="3" applyNumberFormat="0" applyFont="0" applyAlignment="0">
      <alignment vertical="center"/>
    </xf>
    <xf numFmtId="208" fontId="12" fillId="0" borderId="0" applyFont="0" applyFill="0" applyBorder="0" applyAlignment="0">
      <alignment vertical="center"/>
    </xf>
    <xf numFmtId="37" fontId="43" fillId="0" borderId="0" applyFont="0" applyFill="0" applyBorder="0" applyAlignment="0" applyProtection="0"/>
    <xf numFmtId="213" fontId="43" fillId="0" borderId="0" applyFont="0" applyFill="0" applyBorder="0" applyAlignment="0" applyProtection="0"/>
    <xf numFmtId="219" fontId="43" fillId="0" borderId="0" applyFont="0" applyFill="0" applyBorder="0" applyAlignment="0" applyProtection="0"/>
    <xf numFmtId="222" fontId="43" fillId="0" borderId="0" applyFont="0" applyFill="0" applyBorder="0" applyAlignment="0" applyProtection="0"/>
    <xf numFmtId="223" fontId="43" fillId="0" borderId="0" applyFont="0" applyFill="0" applyBorder="0" applyAlignment="0" applyProtection="0"/>
    <xf numFmtId="220" fontId="43" fillId="0" borderId="0" applyFont="0" applyFill="0" applyBorder="0" applyAlignment="0" applyProtection="0"/>
    <xf numFmtId="221" fontId="43" fillId="0" borderId="0" applyFont="0" applyFill="0" applyBorder="0" applyAlignment="0" applyProtection="0"/>
    <xf numFmtId="217" fontId="43" fillId="0" borderId="0" applyFont="0" applyFill="0" applyBorder="0" applyAlignment="0" applyProtection="0"/>
    <xf numFmtId="210" fontId="12" fillId="0" borderId="0" applyFont="0" applyFill="0" applyBorder="0" applyAlignment="0">
      <alignment vertical="center"/>
    </xf>
    <xf numFmtId="9" fontId="1" fillId="0" borderId="0" applyFont="0" applyFill="0" applyBorder="0" applyAlignment="0" applyProtection="0"/>
    <xf numFmtId="184" fontId="43" fillId="12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</cellStyleXfs>
  <cellXfs count="58">
    <xf numFmtId="0" fontId="0" fillId="0" borderId="0" xfId="0"/>
    <xf numFmtId="0" fontId="3" fillId="7" borderId="0" xfId="169" applyFont="1" applyFill="1" applyBorder="1" applyAlignment="1">
      <alignment vertical="center"/>
    </xf>
    <xf numFmtId="0" fontId="3" fillId="7" borderId="0" xfId="169" applyFont="1" applyFill="1" applyBorder="1" applyAlignment="1">
      <alignment horizontal="center" vertical="center"/>
    </xf>
    <xf numFmtId="171" fontId="3" fillId="7" borderId="0" xfId="169" applyNumberFormat="1" applyFont="1" applyFill="1" applyBorder="1" applyAlignment="1">
      <alignment horizontal="center" vertical="center"/>
    </xf>
    <xf numFmtId="0" fontId="5" fillId="15" borderId="11" xfId="169" applyFont="1" applyFill="1" applyBorder="1" applyAlignment="1">
      <alignment vertical="top"/>
    </xf>
    <xf numFmtId="0" fontId="5" fillId="15" borderId="11" xfId="169" applyFont="1" applyFill="1" applyBorder="1" applyAlignment="1">
      <alignment horizontal="center" vertical="top"/>
    </xf>
    <xf numFmtId="0" fontId="2" fillId="15" borderId="13" xfId="169" applyFont="1" applyFill="1" applyBorder="1" applyAlignment="1">
      <alignment vertical="center" wrapText="1"/>
    </xf>
    <xf numFmtId="0" fontId="2" fillId="15" borderId="13" xfId="169" applyFont="1" applyFill="1" applyBorder="1" applyAlignment="1">
      <alignment horizontal="center" vertical="center" wrapText="1"/>
    </xf>
    <xf numFmtId="226" fontId="9" fillId="16" borderId="0" xfId="169" applyNumberFormat="1" applyFont="1" applyFill="1" applyBorder="1" applyAlignment="1">
      <alignment horizontal="left" vertical="center"/>
    </xf>
    <xf numFmtId="0" fontId="9" fillId="16" borderId="0" xfId="169" applyFont="1" applyFill="1" applyBorder="1" applyAlignment="1">
      <alignment vertical="center"/>
    </xf>
    <xf numFmtId="3" fontId="9" fillId="16" borderId="0" xfId="170" applyNumberFormat="1" applyFont="1" applyFill="1" applyBorder="1" applyAlignment="1">
      <alignment horizontal="center" vertical="center"/>
    </xf>
    <xf numFmtId="225" fontId="9" fillId="16" borderId="0" xfId="169" applyNumberFormat="1" applyFont="1" applyFill="1" applyBorder="1" applyAlignment="1">
      <alignment horizontal="center" vertical="center"/>
    </xf>
    <xf numFmtId="0" fontId="0" fillId="16" borderId="0" xfId="0" applyFill="1"/>
    <xf numFmtId="0" fontId="3" fillId="16" borderId="0" xfId="0" applyFont="1" applyFill="1"/>
    <xf numFmtId="225" fontId="3" fillId="16" borderId="0" xfId="0" applyNumberFormat="1" applyFont="1" applyFill="1" applyAlignment="1">
      <alignment horizontal="center"/>
    </xf>
    <xf numFmtId="0" fontId="4" fillId="16" borderId="0" xfId="0" applyFont="1" applyFill="1"/>
    <xf numFmtId="3" fontId="0" fillId="16" borderId="0" xfId="0" applyNumberFormat="1" applyFill="1" applyAlignment="1">
      <alignment horizontal="center"/>
    </xf>
    <xf numFmtId="0" fontId="3" fillId="16" borderId="0" xfId="168" applyFont="1" applyFill="1"/>
    <xf numFmtId="3" fontId="3" fillId="16" borderId="0" xfId="168" applyNumberFormat="1" applyFont="1" applyFill="1" applyAlignment="1">
      <alignment horizontal="center"/>
    </xf>
    <xf numFmtId="0" fontId="4" fillId="16" borderId="0" xfId="168" applyFill="1"/>
    <xf numFmtId="3" fontId="4" fillId="16" borderId="0" xfId="168" applyNumberFormat="1" applyFill="1" applyAlignment="1">
      <alignment horizontal="center"/>
    </xf>
    <xf numFmtId="0" fontId="1" fillId="16" borderId="0" xfId="168" applyFont="1" applyFill="1"/>
    <xf numFmtId="9" fontId="57" fillId="16" borderId="0" xfId="168" applyNumberFormat="1" applyFont="1" applyFill="1" applyAlignment="1">
      <alignment horizontal="center"/>
    </xf>
    <xf numFmtId="3" fontId="3" fillId="16" borderId="0" xfId="0" applyNumberFormat="1" applyFont="1" applyFill="1" applyAlignment="1">
      <alignment horizontal="center"/>
    </xf>
    <xf numFmtId="0" fontId="4" fillId="16" borderId="0" xfId="169" applyFont="1" applyFill="1" applyBorder="1" applyAlignment="1">
      <alignment vertical="top"/>
    </xf>
    <xf numFmtId="0" fontId="4" fillId="16" borderId="0" xfId="169" applyFont="1" applyFill="1" applyBorder="1" applyAlignment="1">
      <alignment horizontal="center" vertical="top"/>
    </xf>
    <xf numFmtId="173" fontId="4" fillId="16" borderId="0" xfId="169" applyNumberFormat="1" applyFont="1" applyFill="1" applyBorder="1" applyAlignment="1">
      <alignment horizontal="center" vertical="top"/>
    </xf>
    <xf numFmtId="0" fontId="2" fillId="15" borderId="12" xfId="166" applyFont="1" applyFill="1" applyBorder="1" applyAlignment="1">
      <alignment horizontal="center"/>
    </xf>
    <xf numFmtId="0" fontId="1" fillId="0" borderId="0" xfId="0" applyFont="1"/>
    <xf numFmtId="0" fontId="2" fillId="15" borderId="14" xfId="198" applyFont="1" applyFill="1" applyBorder="1" applyAlignment="1">
      <alignment horizontal="center"/>
    </xf>
    <xf numFmtId="0" fontId="1" fillId="0" borderId="0" xfId="171"/>
    <xf numFmtId="0" fontId="1" fillId="0" borderId="0" xfId="198"/>
    <xf numFmtId="0" fontId="1" fillId="0" borderId="0" xfId="198" applyAlignment="1">
      <alignment horizontal="center"/>
    </xf>
    <xf numFmtId="0" fontId="1" fillId="0" borderId="0" xfId="199"/>
    <xf numFmtId="0" fontId="9" fillId="0" borderId="0" xfId="198" applyFont="1"/>
    <xf numFmtId="3" fontId="9" fillId="0" borderId="0" xfId="198" applyNumberFormat="1" applyFont="1"/>
    <xf numFmtId="171" fontId="1" fillId="0" borderId="0" xfId="194" applyNumberFormat="1" applyFont="1" applyAlignment="1">
      <alignment horizontal="center"/>
    </xf>
    <xf numFmtId="3" fontId="1" fillId="0" borderId="0" xfId="198" applyNumberFormat="1"/>
    <xf numFmtId="0" fontId="1" fillId="0" borderId="0" xfId="198" applyBorder="1"/>
    <xf numFmtId="171" fontId="1" fillId="0" borderId="0" xfId="198" applyNumberFormat="1" applyBorder="1" applyAlignment="1">
      <alignment horizontal="center"/>
    </xf>
    <xf numFmtId="0" fontId="3" fillId="7" borderId="0" xfId="198" applyFont="1" applyFill="1" applyBorder="1"/>
    <xf numFmtId="0" fontId="1" fillId="7" borderId="0" xfId="198" applyFill="1" applyBorder="1"/>
    <xf numFmtId="171" fontId="3" fillId="7" borderId="0" xfId="198" applyNumberFormat="1" applyFont="1" applyFill="1" applyBorder="1" applyAlignment="1">
      <alignment horizontal="center"/>
    </xf>
    <xf numFmtId="0" fontId="3" fillId="0" borderId="0" xfId="198" applyFont="1"/>
    <xf numFmtId="0" fontId="2" fillId="15" borderId="0" xfId="198" applyFont="1" applyFill="1"/>
    <xf numFmtId="0" fontId="2" fillId="15" borderId="14" xfId="198" applyFont="1" applyFill="1" applyBorder="1"/>
    <xf numFmtId="0" fontId="2" fillId="15" borderId="14" xfId="198" applyFont="1" applyFill="1" applyBorder="1" applyAlignment="1">
      <alignment horizontal="center"/>
    </xf>
    <xf numFmtId="0" fontId="2" fillId="15" borderId="14" xfId="198" applyFont="1" applyFill="1" applyBorder="1" applyAlignment="1">
      <alignment horizontal="right"/>
    </xf>
    <xf numFmtId="0" fontId="3" fillId="0" borderId="0" xfId="198" applyFont="1" applyAlignment="1">
      <alignment horizontal="center"/>
    </xf>
    <xf numFmtId="3" fontId="1" fillId="0" borderId="0" xfId="198" applyNumberFormat="1" applyAlignment="1">
      <alignment horizontal="center"/>
    </xf>
    <xf numFmtId="3" fontId="1" fillId="0" borderId="0" xfId="198" applyNumberFormat="1" applyAlignment="1">
      <alignment horizontal="right"/>
    </xf>
    <xf numFmtId="0" fontId="1" fillId="0" borderId="0" xfId="198" applyAlignment="1">
      <alignment horizontal="right"/>
    </xf>
    <xf numFmtId="3" fontId="3" fillId="0" borderId="0" xfId="198" applyNumberFormat="1" applyFont="1" applyAlignment="1">
      <alignment horizontal="right"/>
    </xf>
    <xf numFmtId="0" fontId="3" fillId="0" borderId="0" xfId="198" applyFont="1" applyAlignment="1">
      <alignment horizontal="right"/>
    </xf>
    <xf numFmtId="9" fontId="57" fillId="17" borderId="0" xfId="198" applyNumberFormat="1" applyFont="1" applyFill="1" applyAlignment="1">
      <alignment horizontal="center"/>
    </xf>
    <xf numFmtId="171" fontId="1" fillId="0" borderId="0" xfId="198" applyNumberFormat="1" applyAlignment="1">
      <alignment horizontal="right"/>
    </xf>
    <xf numFmtId="0" fontId="1" fillId="0" borderId="8" xfId="198" applyBorder="1"/>
    <xf numFmtId="0" fontId="3" fillId="0" borderId="8" xfId="198" applyFont="1" applyBorder="1" applyAlignment="1">
      <alignment horizontal="center"/>
    </xf>
  </cellXfs>
  <cellStyles count="200">
    <cellStyle name="$" xfId="1"/>
    <cellStyle name="$.0" xfId="2"/>
    <cellStyle name="$.00" xfId="3"/>
    <cellStyle name="$.000" xfId="4"/>
    <cellStyle name="$_dcf" xfId="5"/>
    <cellStyle name="_%(SignOnly)" xfId="6"/>
    <cellStyle name="_%(SignSpaceOnly)" xfId="7"/>
    <cellStyle name="_Comma" xfId="8"/>
    <cellStyle name="_Comma_CC Tracking Model 10-feb (nov results)" xfId="9"/>
    <cellStyle name="_Comma_CC Tracking Model 13-feb (dec results)" xfId="10"/>
    <cellStyle name="_Comma_dcf" xfId="11"/>
    <cellStyle name="_Comma_LBO (Post IM)" xfId="12"/>
    <cellStyle name="_Currency" xfId="13"/>
    <cellStyle name="_Currency_15 Wizard Operating Model" xfId="14"/>
    <cellStyle name="_Currency_CC 3 Yr Forecast to IPO Banks (1)" xfId="15"/>
    <cellStyle name="_Currency_CC Tracking Model 10-feb (nov results)" xfId="16"/>
    <cellStyle name="_Currency_CC Tracking Model 13-feb (dec results)" xfId="17"/>
    <cellStyle name="_Currency_dcf" xfId="18"/>
    <cellStyle name="_Currency_Euston DCF" xfId="19"/>
    <cellStyle name="_Currency_Florida consensus estimates" xfId="20"/>
    <cellStyle name="_Currency_LBO (Post IM)" xfId="21"/>
    <cellStyle name="_Currency_lbo_short_form" xfId="22"/>
    <cellStyle name="_Currency_Relative Contribution Analysis 04" xfId="23"/>
    <cellStyle name="_Currency_Royal Kansas  DCF2" xfId="24"/>
    <cellStyle name="_Currency_Sketch5 - Montana Impact" xfId="25"/>
    <cellStyle name="_CurrencySpace" xfId="26"/>
    <cellStyle name="_CurrencySpace_CC Tracking Model 10-feb (nov results)" xfId="27"/>
    <cellStyle name="_CurrencySpace_CC Tracking Model 13-feb (dec results)" xfId="28"/>
    <cellStyle name="_CurrencySpace_dcf" xfId="29"/>
    <cellStyle name="_CurrencySpace_LBO (Post IM)" xfId="30"/>
    <cellStyle name="_e-plus debt - Machado1" xfId="31"/>
    <cellStyle name="_Euro" xfId="32"/>
    <cellStyle name="_Heading" xfId="33"/>
    <cellStyle name="_Heading_15 Wizard Operating Model" xfId="34"/>
    <cellStyle name="_Heading_15 Wizard Operating Model 2" xfId="172"/>
    <cellStyle name="_Heading_CC 3 Yr Forecast to IPO Banks (1)" xfId="35"/>
    <cellStyle name="_Heading_Comps 24May02_Final" xfId="36"/>
    <cellStyle name="_Heading_prestemp" xfId="37"/>
    <cellStyle name="_Heading_Revenue Increase Decrease 04-08" xfId="38"/>
    <cellStyle name="_Highlight" xfId="39"/>
    <cellStyle name="_Highlight_Caroline Model" xfId="40"/>
    <cellStyle name="_Highlight_Comps 24May02_Final" xfId="41"/>
    <cellStyle name="_Highlight_Financials" xfId="42"/>
    <cellStyle name="_Highlight_Management Numbers Linked" xfId="43"/>
    <cellStyle name="_Highlight_Revenue Increase Decrease 04-08" xfId="44"/>
    <cellStyle name="_KPN Fixed" xfId="45"/>
    <cellStyle name="_Multiple" xfId="46"/>
    <cellStyle name="_Multiple_CC Tracking Model 10-feb (nov results)" xfId="47"/>
    <cellStyle name="_Multiple_CC Tracking Model 13-feb (dec results)" xfId="48"/>
    <cellStyle name="_Multiple_dcf" xfId="49"/>
    <cellStyle name="_Multiple_LBO (Post IM)" xfId="50"/>
    <cellStyle name="_MultipleSpace" xfId="51"/>
    <cellStyle name="_MultipleSpace_CC Tracking Model 10-feb (nov results)" xfId="52"/>
    <cellStyle name="_MultipleSpace_CC Tracking Model 13-feb (dec results)" xfId="53"/>
    <cellStyle name="_MultipleSpace_dcf" xfId="54"/>
    <cellStyle name="_MultipleSpace_LBO (Post IM)" xfId="55"/>
    <cellStyle name="_Percent" xfId="56"/>
    <cellStyle name="_PercentSpace" xfId="57"/>
    <cellStyle name="_SubHeading" xfId="58"/>
    <cellStyle name="_SubHeading_15 Wizard Operating Model" xfId="59"/>
    <cellStyle name="_SubHeading_15 Wizard Operating Model 2" xfId="173"/>
    <cellStyle name="_SubHeading_CC 3 Yr Forecast to IPO Banks (1)" xfId="60"/>
    <cellStyle name="_SubHeading_Comps 24May02_Final" xfId="61"/>
    <cellStyle name="_SubHeading_prestemp" xfId="62"/>
    <cellStyle name="_SubHeading_Revenue Increase Decrease 04-08" xfId="63"/>
    <cellStyle name="_Table" xfId="64"/>
    <cellStyle name="_Table_15 Wizard Operating Model" xfId="65"/>
    <cellStyle name="_Table_15 Wizard Operating Model 2" xfId="174"/>
    <cellStyle name="_Table_Revenue Increase Decrease 04-08" xfId="66"/>
    <cellStyle name="_TableHead" xfId="67"/>
    <cellStyle name="_TableHead_15 Wizard Operating Model" xfId="68"/>
    <cellStyle name="_TableHead_15 Wizard Operating Model 2" xfId="175"/>
    <cellStyle name="_TableHead_Comps 24May02_Final" xfId="69"/>
    <cellStyle name="_TableHead_Revenue Increase Decrease 04-08" xfId="70"/>
    <cellStyle name="_TableRowHead" xfId="71"/>
    <cellStyle name="_TableRowHead_15 Wizard Operating Model" xfId="72"/>
    <cellStyle name="_TableRowHead_15 Wizard Operating Model 2" xfId="176"/>
    <cellStyle name="_TableRowHead_Comps 24May02_Final" xfId="73"/>
    <cellStyle name="_TableRowHead_Revenue Increase Decrease 04-08" xfId="74"/>
    <cellStyle name="_TableSuperHead" xfId="75"/>
    <cellStyle name="_TableSuperHead_15 Wizard Operating Model" xfId="76"/>
    <cellStyle name="_TableSuperHead_15 Wizard Operating Model 2" xfId="177"/>
    <cellStyle name="_TableSuperHead_Comps 24May02_Final" xfId="77"/>
    <cellStyle name="_TableSuperHead_Revenue Increase Decrease 04-08" xfId="78"/>
    <cellStyle name="0.00x" xfId="79"/>
    <cellStyle name="0.0x" xfId="80"/>
    <cellStyle name="1/1/94" xfId="81"/>
    <cellStyle name="1994" xfId="82"/>
    <cellStyle name="act" xfId="83"/>
    <cellStyle name="act 2" xfId="178"/>
    <cellStyle name="Banner" xfId="84"/>
    <cellStyle name="bbox" xfId="85"/>
    <cellStyle name="black-white" xfId="86"/>
    <cellStyle name="black-white small" xfId="87"/>
    <cellStyle name="Blue - Normal" xfId="88"/>
    <cellStyle name="Blue - small" xfId="89"/>
    <cellStyle name="Blue - underline, small" xfId="90"/>
    <cellStyle name="blue shading" xfId="91"/>
    <cellStyle name="Body_$Numeric" xfId="92"/>
    <cellStyle name="bord" xfId="93"/>
    <cellStyle name="bord 2" xfId="179"/>
    <cellStyle name="Center" xfId="94"/>
    <cellStyle name="check" xfId="95"/>
    <cellStyle name="Comma [1]" xfId="96"/>
    <cellStyle name="Comma 0" xfId="97"/>
    <cellStyle name="Comma 0*" xfId="98"/>
    <cellStyle name="Comma 0_MILO LBO Model_May- 2003" xfId="99"/>
    <cellStyle name="Comma 2" xfId="100"/>
    <cellStyle name="Comma 3" xfId="180"/>
    <cellStyle name="Comma 3*" xfId="101"/>
    <cellStyle name="Comma.0" xfId="102"/>
    <cellStyle name="Comma.00" xfId="103"/>
    <cellStyle name="Comma_Transaction multiples" xfId="170"/>
    <cellStyle name="Comma0" xfId="104"/>
    <cellStyle name="Currency 0" xfId="105"/>
    <cellStyle name="Currency 2" xfId="106"/>
    <cellStyle name="Currency 3" xfId="181"/>
    <cellStyle name="Date Aligned" xfId="107"/>
    <cellStyle name="Dotted Line" xfId="108"/>
    <cellStyle name="Euro" xfId="109"/>
    <cellStyle name="exp" xfId="110"/>
    <cellStyle name="exp 2" xfId="182"/>
    <cellStyle name="Footnote" xfId="111"/>
    <cellStyle name="gbox" xfId="112"/>
    <cellStyle name="grey" xfId="113"/>
    <cellStyle name="grey dark" xfId="114"/>
    <cellStyle name="Hard Percent" xfId="115"/>
    <cellStyle name="Header" xfId="116"/>
    <cellStyle name="Heading 2" xfId="117" builtinId="17" customBuiltin="1"/>
    <cellStyle name="Heading 3" xfId="118" builtinId="18" customBuiltin="1"/>
    <cellStyle name="highlight yellow" xfId="119"/>
    <cellStyle name="input" xfId="120"/>
    <cellStyle name="input 2" xfId="183"/>
    <cellStyle name="Komma_Group 3" xfId="121"/>
    <cellStyle name="linked" xfId="122"/>
    <cellStyle name="LN" xfId="123"/>
    <cellStyle name="m" xfId="124"/>
    <cellStyle name="m 2" xfId="184"/>
    <cellStyle name="Milliers [0]_2.10 Control presupuestario300701" xfId="125"/>
    <cellStyle name="Milliers_2.10 Control presupuestario300701" xfId="126"/>
    <cellStyle name="MLComma0" xfId="127"/>
    <cellStyle name="MLComma0 2" xfId="185"/>
    <cellStyle name="MLDollar0" xfId="128"/>
    <cellStyle name="MLDollar0 2" xfId="186"/>
    <cellStyle name="MLEuro0" xfId="129"/>
    <cellStyle name="MLEuro0 2" xfId="187"/>
    <cellStyle name="MLHeaderSection" xfId="130"/>
    <cellStyle name="MLMultiple0" xfId="131"/>
    <cellStyle name="MLMultiple0 2" xfId="188"/>
    <cellStyle name="MLPercent0" xfId="132"/>
    <cellStyle name="MLPercent0 2" xfId="189"/>
    <cellStyle name="MLPound0" xfId="133"/>
    <cellStyle name="MLPound0 2" xfId="190"/>
    <cellStyle name="MLYen0" xfId="134"/>
    <cellStyle name="MLYen0 2" xfId="191"/>
    <cellStyle name="Monétaire [0]_2.10 Control presupuestario300701" xfId="135"/>
    <cellStyle name="Monétaire_2.10 Control presupuestario300701" xfId="136"/>
    <cellStyle name="Multiple" xfId="137"/>
    <cellStyle name="Multiple0" xfId="138"/>
    <cellStyle name="Multiple0 2" xfId="192"/>
    <cellStyle name="Normal" xfId="0" builtinId="0"/>
    <cellStyle name="Normal 10" xfId="139"/>
    <cellStyle name="Normal 2" xfId="171"/>
    <cellStyle name="Normal 3" xfId="166"/>
    <cellStyle name="Normal 3 2" xfId="196"/>
    <cellStyle name="Normal 4" xfId="168"/>
    <cellStyle name="Normal 4 2" xfId="198"/>
    <cellStyle name="Normal 9" xfId="140"/>
    <cellStyle name="Normal_TradingM" xfId="199"/>
    <cellStyle name="Normal_Transaction multiples" xfId="169"/>
    <cellStyle name="Normalny_FTBS_VE" xfId="141"/>
    <cellStyle name="p" xfId="142"/>
    <cellStyle name="p 2" xfId="193"/>
    <cellStyle name="Page Number" xfId="143"/>
    <cellStyle name="PageSubtitle" xfId="144"/>
    <cellStyle name="PageTitle" xfId="145"/>
    <cellStyle name="Percent 2" xfId="194"/>
    <cellStyle name="Percent 3" xfId="167"/>
    <cellStyle name="Percent 3 2" xfId="197"/>
    <cellStyle name="Percent0" xfId="146"/>
    <cellStyle name="Percent-00%" xfId="147"/>
    <cellStyle name="Ratio" xfId="148"/>
    <cellStyle name="Small font" xfId="149"/>
    <cellStyle name="SN" xfId="150"/>
    <cellStyle name="Standaard_2002-10-14 - Factotum Media - Benchmark v01" xfId="151"/>
    <cellStyle name="std" xfId="152"/>
    <cellStyle name="std 2" xfId="195"/>
    <cellStyle name="Style 1" xfId="153"/>
    <cellStyle name="Table Head" xfId="154"/>
    <cellStyle name="Table Head Aligned" xfId="155"/>
    <cellStyle name="Table Head Blue" xfId="156"/>
    <cellStyle name="Table Head Green" xfId="157"/>
    <cellStyle name="Table Title" xfId="158"/>
    <cellStyle name="Table Units" xfId="159"/>
    <cellStyle name="Underline - small" xfId="160"/>
    <cellStyle name="Underline -normal" xfId="161"/>
    <cellStyle name="Upper Line" xfId="162"/>
    <cellStyle name="Valuta_LE_calculamodel_A5-A4_LC1" xfId="163"/>
    <cellStyle name="x" xfId="164"/>
    <cellStyle name="year" xfId="16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lns002\bluedaisy\TEMP\cache\OLK7D\Caroline%20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D Items &amp; Notes"/>
      <sheetName val="Input Sheet"/>
      <sheetName val="Financials"/>
      <sheetName val="Debt Schedules"/>
      <sheetName val="IRR &amp; Primary vs Secondary"/>
      <sheetName val="AVP"/>
      <sheetName val="Module1"/>
    </sheetNames>
    <sheetDataSet>
      <sheetData sheetId="0" refreshError="1"/>
      <sheetData sheetId="1" refreshError="1"/>
      <sheetData sheetId="2"/>
      <sheetData sheetId="3" refreshError="1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0.199999999999999"/>
  <sheetData/>
  <phoneticPr fontId="56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zoomScale="115" zoomScaleNormal="115" workbookViewId="0">
      <selection activeCell="B43" sqref="B43"/>
    </sheetView>
  </sheetViews>
  <sheetFormatPr defaultRowHeight="10.199999999999999"/>
  <cols>
    <col min="1" max="1" width="14.42578125" customWidth="1"/>
    <col min="2" max="2" width="47" customWidth="1"/>
    <col min="3" max="3" width="33.85546875" customWidth="1"/>
    <col min="4" max="4" width="7.42578125" customWidth="1"/>
    <col min="5" max="5" width="14.42578125" customWidth="1"/>
    <col min="6" max="6" width="7.42578125" customWidth="1"/>
    <col min="7" max="9" width="14.42578125" customWidth="1"/>
  </cols>
  <sheetData>
    <row r="1" spans="1:9" ht="10.8" thickBot="1">
      <c r="A1" s="4"/>
      <c r="B1" s="4"/>
      <c r="C1" s="4"/>
      <c r="D1" s="4"/>
      <c r="E1" s="5"/>
      <c r="F1" s="4"/>
      <c r="G1" s="27" t="s">
        <v>9</v>
      </c>
      <c r="H1" s="27"/>
      <c r="I1" s="27"/>
    </row>
    <row r="2" spans="1:9">
      <c r="A2" s="6" t="s">
        <v>10</v>
      </c>
      <c r="B2" s="6" t="s">
        <v>11</v>
      </c>
      <c r="C2" s="6" t="s">
        <v>12</v>
      </c>
      <c r="D2" s="6"/>
      <c r="E2" s="7" t="s">
        <v>13</v>
      </c>
      <c r="F2" s="6"/>
      <c r="G2" s="7" t="s">
        <v>14</v>
      </c>
      <c r="H2" s="7" t="s">
        <v>15</v>
      </c>
      <c r="I2" s="7" t="s">
        <v>0</v>
      </c>
    </row>
    <row r="3" spans="1:9">
      <c r="A3" s="8" t="s">
        <v>19</v>
      </c>
      <c r="B3" s="9" t="s">
        <v>20</v>
      </c>
      <c r="C3" s="9" t="s">
        <v>21</v>
      </c>
      <c r="D3" s="9"/>
      <c r="E3" s="10">
        <v>43.445700000000002</v>
      </c>
      <c r="F3" s="9"/>
      <c r="G3" s="11" t="s">
        <v>5</v>
      </c>
      <c r="H3" s="11">
        <v>3.6793</v>
      </c>
      <c r="I3" s="11">
        <v>6.3445</v>
      </c>
    </row>
    <row r="4" spans="1:9">
      <c r="A4" s="8" t="s">
        <v>19</v>
      </c>
      <c r="B4" s="9" t="s">
        <v>35</v>
      </c>
      <c r="C4" s="9" t="s">
        <v>22</v>
      </c>
      <c r="D4" s="9"/>
      <c r="E4" s="10">
        <v>87.78</v>
      </c>
      <c r="F4" s="9"/>
      <c r="G4" s="11" t="s">
        <v>5</v>
      </c>
      <c r="H4" s="11">
        <v>8.9939</v>
      </c>
      <c r="I4" s="11" t="s">
        <v>5</v>
      </c>
    </row>
    <row r="5" spans="1:9" hidden="1">
      <c r="A5" s="8" t="s">
        <v>19</v>
      </c>
      <c r="B5" s="9" t="s">
        <v>36</v>
      </c>
      <c r="C5" s="9" t="s">
        <v>23</v>
      </c>
      <c r="D5" s="9"/>
      <c r="E5" s="10">
        <v>21.259699999999999</v>
      </c>
      <c r="F5" s="9"/>
      <c r="G5" s="11" t="s">
        <v>5</v>
      </c>
      <c r="H5" s="11" t="s">
        <v>5</v>
      </c>
      <c r="I5" s="11" t="s">
        <v>5</v>
      </c>
    </row>
    <row r="6" spans="1:9" hidden="1">
      <c r="A6" s="8" t="s">
        <v>19</v>
      </c>
      <c r="B6" s="9" t="s">
        <v>36</v>
      </c>
      <c r="C6" s="9" t="s">
        <v>23</v>
      </c>
      <c r="D6" s="9"/>
      <c r="E6" s="10">
        <v>27.545500000000001</v>
      </c>
      <c r="F6" s="9"/>
      <c r="G6" s="11" t="s">
        <v>5</v>
      </c>
      <c r="H6" s="11" t="s">
        <v>5</v>
      </c>
      <c r="I6" s="11" t="s">
        <v>5</v>
      </c>
    </row>
    <row r="7" spans="1:9">
      <c r="A7" s="8" t="s">
        <v>19</v>
      </c>
      <c r="B7" s="9" t="s">
        <v>37</v>
      </c>
      <c r="C7" s="9" t="s">
        <v>24</v>
      </c>
      <c r="D7" s="9"/>
      <c r="E7" s="10">
        <v>24.970700000000001</v>
      </c>
      <c r="F7" s="9"/>
      <c r="G7" s="11">
        <v>1.3205</v>
      </c>
      <c r="H7" s="11">
        <v>9.5516000000000005</v>
      </c>
      <c r="I7" s="11">
        <v>12.1023</v>
      </c>
    </row>
    <row r="8" spans="1:9" hidden="1">
      <c r="A8" s="8" t="s">
        <v>19</v>
      </c>
      <c r="B8" s="9" t="s">
        <v>20</v>
      </c>
      <c r="C8" s="9" t="s">
        <v>21</v>
      </c>
      <c r="D8" s="9"/>
      <c r="E8" s="10">
        <v>17.317799999999998</v>
      </c>
      <c r="F8" s="9"/>
      <c r="G8" s="11" t="s">
        <v>5</v>
      </c>
      <c r="H8" s="11" t="s">
        <v>5</v>
      </c>
      <c r="I8" s="11" t="s">
        <v>5</v>
      </c>
    </row>
    <row r="9" spans="1:9" hidden="1">
      <c r="A9" s="8" t="s">
        <v>19</v>
      </c>
      <c r="B9" s="9" t="s">
        <v>20</v>
      </c>
      <c r="C9" s="9" t="s">
        <v>21</v>
      </c>
      <c r="D9" s="9"/>
      <c r="E9" s="10">
        <v>12</v>
      </c>
      <c r="F9" s="9"/>
      <c r="G9" s="11" t="s">
        <v>5</v>
      </c>
      <c r="H9" s="11" t="s">
        <v>5</v>
      </c>
      <c r="I9" s="11" t="s">
        <v>5</v>
      </c>
    </row>
    <row r="10" spans="1:9">
      <c r="A10" s="8" t="s">
        <v>19</v>
      </c>
      <c r="B10" s="9" t="s">
        <v>38</v>
      </c>
      <c r="C10" s="9" t="s">
        <v>25</v>
      </c>
      <c r="D10" s="9"/>
      <c r="E10" s="10">
        <v>30</v>
      </c>
      <c r="F10" s="9"/>
      <c r="G10" s="11">
        <v>4.5454999999999997</v>
      </c>
      <c r="H10" s="11" t="s">
        <v>5</v>
      </c>
      <c r="I10" s="11" t="s">
        <v>5</v>
      </c>
    </row>
    <row r="11" spans="1:9" hidden="1">
      <c r="A11" s="8" t="s">
        <v>19</v>
      </c>
      <c r="B11" s="9" t="s">
        <v>35</v>
      </c>
      <c r="C11" s="9" t="s">
        <v>22</v>
      </c>
      <c r="D11" s="9"/>
      <c r="E11" s="10">
        <v>10.5046</v>
      </c>
      <c r="F11" s="9"/>
      <c r="G11" s="11" t="s">
        <v>5</v>
      </c>
      <c r="H11" s="11" t="s">
        <v>5</v>
      </c>
      <c r="I11" s="11" t="s">
        <v>5</v>
      </c>
    </row>
    <row r="12" spans="1:9" hidden="1">
      <c r="A12" s="8" t="s">
        <v>19</v>
      </c>
      <c r="B12" s="9" t="s">
        <v>35</v>
      </c>
      <c r="C12" s="9" t="s">
        <v>22</v>
      </c>
      <c r="D12" s="9"/>
      <c r="E12" s="10">
        <v>202.49469999999999</v>
      </c>
      <c r="F12" s="9"/>
      <c r="G12" s="11" t="s">
        <v>5</v>
      </c>
      <c r="H12" s="11" t="s">
        <v>5</v>
      </c>
      <c r="I12" s="11" t="s">
        <v>5</v>
      </c>
    </row>
    <row r="13" spans="1:9">
      <c r="A13" s="8" t="s">
        <v>19</v>
      </c>
      <c r="B13" s="9" t="s">
        <v>39</v>
      </c>
      <c r="C13" s="9" t="s">
        <v>26</v>
      </c>
      <c r="D13" s="9"/>
      <c r="E13" s="10">
        <v>895.67020000000002</v>
      </c>
      <c r="F13" s="9"/>
      <c r="G13" s="11">
        <v>1.4015</v>
      </c>
      <c r="H13" s="11">
        <v>7.2054</v>
      </c>
      <c r="I13" s="11">
        <v>14.562900000000001</v>
      </c>
    </row>
    <row r="14" spans="1:9">
      <c r="A14" s="8" t="s">
        <v>19</v>
      </c>
      <c r="B14" s="9" t="s">
        <v>40</v>
      </c>
      <c r="C14" s="9" t="s">
        <v>27</v>
      </c>
      <c r="D14" s="9"/>
      <c r="E14" s="10">
        <v>5300</v>
      </c>
      <c r="F14" s="9"/>
      <c r="G14" s="11">
        <f>+I14*0.13700506918756</f>
        <v>2.1083436087135232</v>
      </c>
      <c r="H14" s="11">
        <v>11.2</v>
      </c>
      <c r="I14" s="11">
        <f>+H14*2748/2000</f>
        <v>15.3888</v>
      </c>
    </row>
    <row r="15" spans="1:9" hidden="1">
      <c r="A15" s="8" t="s">
        <v>19</v>
      </c>
      <c r="B15" s="9" t="s">
        <v>37</v>
      </c>
      <c r="C15" s="9" t="s">
        <v>24</v>
      </c>
      <c r="D15" s="9"/>
      <c r="E15" s="10">
        <v>1492.6071999999999</v>
      </c>
      <c r="F15" s="9"/>
      <c r="G15" s="11" t="s">
        <v>5</v>
      </c>
      <c r="H15" s="11" t="s">
        <v>5</v>
      </c>
      <c r="I15" s="11" t="s">
        <v>5</v>
      </c>
    </row>
    <row r="16" spans="1:9">
      <c r="A16" s="8" t="s">
        <v>19</v>
      </c>
      <c r="B16" s="9" t="s">
        <v>41</v>
      </c>
      <c r="C16" s="9" t="s">
        <v>28</v>
      </c>
      <c r="D16" s="9"/>
      <c r="E16" s="10">
        <v>204.3365</v>
      </c>
      <c r="F16" s="9"/>
      <c r="G16" s="11">
        <v>1.1096999999999999</v>
      </c>
      <c r="H16" s="11">
        <v>8.2568999999999999</v>
      </c>
      <c r="I16" s="11" t="s">
        <v>5</v>
      </c>
    </row>
    <row r="17" spans="1:9">
      <c r="A17" s="8" t="s">
        <v>19</v>
      </c>
      <c r="B17" s="9" t="s">
        <v>42</v>
      </c>
      <c r="C17" s="9" t="s">
        <v>29</v>
      </c>
      <c r="D17" s="9"/>
      <c r="E17" s="10">
        <v>2909.9418999999998</v>
      </c>
      <c r="F17" s="9"/>
      <c r="G17" s="11">
        <v>2.7940999999999998</v>
      </c>
      <c r="H17" s="11" t="s">
        <v>5</v>
      </c>
      <c r="I17" s="11" t="s">
        <v>5</v>
      </c>
    </row>
    <row r="18" spans="1:9" hidden="1">
      <c r="A18" s="8" t="s">
        <v>19</v>
      </c>
      <c r="B18" s="9" t="s">
        <v>38</v>
      </c>
      <c r="C18" s="9" t="s">
        <v>25</v>
      </c>
      <c r="D18" s="9"/>
      <c r="E18" s="10">
        <v>5.19</v>
      </c>
      <c r="F18" s="9"/>
      <c r="G18" s="11" t="s">
        <v>5</v>
      </c>
      <c r="H18" s="11" t="s">
        <v>5</v>
      </c>
      <c r="I18" s="11" t="s">
        <v>5</v>
      </c>
    </row>
    <row r="19" spans="1:9">
      <c r="A19" s="8" t="s">
        <v>19</v>
      </c>
      <c r="B19" s="9" t="s">
        <v>43</v>
      </c>
      <c r="C19" s="9" t="s">
        <v>30</v>
      </c>
      <c r="D19" s="9"/>
      <c r="E19" s="10">
        <v>9.06</v>
      </c>
      <c r="F19" s="9"/>
      <c r="G19" s="11">
        <v>1.2804</v>
      </c>
      <c r="H19" s="11" t="s">
        <v>5</v>
      </c>
      <c r="I19" s="11" t="s">
        <v>5</v>
      </c>
    </row>
    <row r="20" spans="1:9">
      <c r="A20" s="8" t="s">
        <v>19</v>
      </c>
      <c r="B20" s="9" t="s">
        <v>44</v>
      </c>
      <c r="C20" s="9" t="s">
        <v>31</v>
      </c>
      <c r="D20" s="9"/>
      <c r="E20" s="10">
        <v>36813.779199999997</v>
      </c>
      <c r="F20" s="9"/>
      <c r="G20" s="11">
        <v>3.0840999999999998</v>
      </c>
      <c r="H20" s="11">
        <v>15.018599999999999</v>
      </c>
      <c r="I20" s="11">
        <v>20.172000000000001</v>
      </c>
    </row>
    <row r="21" spans="1:9" hidden="1">
      <c r="A21" s="8" t="s">
        <v>19</v>
      </c>
      <c r="B21" s="9" t="s">
        <v>39</v>
      </c>
      <c r="C21" s="9" t="s">
        <v>26</v>
      </c>
      <c r="D21" s="9"/>
      <c r="E21" s="10">
        <v>16.029</v>
      </c>
      <c r="F21" s="9"/>
      <c r="G21" s="11" t="s">
        <v>5</v>
      </c>
      <c r="H21" s="11" t="s">
        <v>5</v>
      </c>
      <c r="I21" s="11" t="s">
        <v>5</v>
      </c>
    </row>
    <row r="22" spans="1:9">
      <c r="A22" s="8" t="s">
        <v>19</v>
      </c>
      <c r="B22" s="9" t="s">
        <v>45</v>
      </c>
      <c r="C22" s="9" t="s">
        <v>32</v>
      </c>
      <c r="D22" s="9"/>
      <c r="E22" s="10">
        <v>15.1006</v>
      </c>
      <c r="F22" s="9"/>
      <c r="G22" s="11" t="s">
        <v>5</v>
      </c>
      <c r="H22" s="11">
        <v>8.6569000000000003</v>
      </c>
      <c r="I22" s="11">
        <v>9.9664000000000001</v>
      </c>
    </row>
    <row r="23" spans="1:9" hidden="1">
      <c r="A23" s="8" t="s">
        <v>19</v>
      </c>
      <c r="B23" s="9" t="s">
        <v>45</v>
      </c>
      <c r="C23" s="9" t="s">
        <v>32</v>
      </c>
      <c r="D23" s="9"/>
      <c r="E23" s="10">
        <v>150</v>
      </c>
      <c r="F23" s="9"/>
      <c r="G23" s="11" t="s">
        <v>5</v>
      </c>
      <c r="H23" s="11" t="s">
        <v>5</v>
      </c>
      <c r="I23" s="11" t="s">
        <v>5</v>
      </c>
    </row>
    <row r="24" spans="1:9">
      <c r="A24" s="8" t="s">
        <v>19</v>
      </c>
      <c r="B24" s="9" t="s">
        <v>46</v>
      </c>
      <c r="C24" s="9" t="s">
        <v>33</v>
      </c>
      <c r="D24" s="9"/>
      <c r="E24" s="10">
        <v>755.21600000000001</v>
      </c>
      <c r="F24" s="9"/>
      <c r="G24" s="11">
        <v>2.2885</v>
      </c>
      <c r="H24" s="11">
        <v>11.9876</v>
      </c>
      <c r="I24" s="11">
        <v>20.4499</v>
      </c>
    </row>
    <row r="25" spans="1:9">
      <c r="A25" s="8" t="s">
        <v>19</v>
      </c>
      <c r="B25" s="9" t="s">
        <v>47</v>
      </c>
      <c r="C25" s="9" t="s">
        <v>34</v>
      </c>
      <c r="D25" s="9"/>
      <c r="E25" s="10">
        <v>13007.4864</v>
      </c>
      <c r="F25" s="9"/>
      <c r="G25" s="11">
        <v>3.2231000000000001</v>
      </c>
      <c r="H25" s="11">
        <v>22.8217</v>
      </c>
      <c r="I25" s="11">
        <v>30.002300000000002</v>
      </c>
    </row>
    <row r="26" spans="1:9">
      <c r="A26" s="24"/>
      <c r="B26" s="24"/>
      <c r="C26" s="24"/>
      <c r="D26" s="24"/>
      <c r="E26" s="25"/>
      <c r="F26" s="24"/>
      <c r="G26" s="26"/>
      <c r="H26" s="25"/>
      <c r="I26" s="25"/>
    </row>
    <row r="27" spans="1:9">
      <c r="A27" s="1" t="s">
        <v>3</v>
      </c>
      <c r="B27" s="1"/>
      <c r="C27" s="1"/>
      <c r="D27" s="1"/>
      <c r="E27" s="2"/>
      <c r="F27" s="1"/>
      <c r="G27" s="3">
        <f>AVERAGE(G3:G25)</f>
        <v>2.3155743608713522</v>
      </c>
      <c r="H27" s="3">
        <f>AVERAGE(H3:H25)</f>
        <v>10.737190000000002</v>
      </c>
      <c r="I27" s="3">
        <f>AVERAGE(I3:I25)</f>
        <v>16.123637500000001</v>
      </c>
    </row>
    <row r="28" spans="1:9">
      <c r="A28" s="1" t="s">
        <v>4</v>
      </c>
      <c r="B28" s="1"/>
      <c r="C28" s="1"/>
      <c r="D28" s="1"/>
      <c r="E28" s="2"/>
      <c r="F28" s="1"/>
      <c r="G28" s="3">
        <f>MEDIAN(G3:G25)</f>
        <v>2.1984218043567614</v>
      </c>
      <c r="H28" s="3">
        <f>MEDIAN(H3:H25)</f>
        <v>9.2727500000000003</v>
      </c>
      <c r="I28" s="3">
        <f>MEDIAN(I3:I25)</f>
        <v>14.975850000000001</v>
      </c>
    </row>
    <row r="29" spans="1:9">
      <c r="A29" s="12"/>
      <c r="B29" s="12"/>
      <c r="C29" s="12"/>
      <c r="D29" s="12"/>
      <c r="E29" s="12"/>
      <c r="F29" s="12"/>
      <c r="G29" s="12"/>
      <c r="H29" s="12"/>
      <c r="I29" s="12"/>
    </row>
    <row r="30" spans="1:9">
      <c r="A30" s="13" t="s">
        <v>17</v>
      </c>
      <c r="B30" s="12"/>
      <c r="C30" s="12"/>
      <c r="D30" s="12"/>
      <c r="E30" s="12"/>
      <c r="F30" s="12"/>
      <c r="G30" s="14">
        <f>+MEDIAN(G3:G10,G19,G22)</f>
        <v>1.3205</v>
      </c>
      <c r="H30" s="14">
        <f t="shared" ref="H30:I30" si="0">+MEDIAN(H3:H10,H19,H22)</f>
        <v>8.8254000000000001</v>
      </c>
      <c r="I30" s="14">
        <f t="shared" si="0"/>
        <v>9.9664000000000001</v>
      </c>
    </row>
    <row r="31" spans="1:9">
      <c r="A31" s="15" t="s">
        <v>6</v>
      </c>
      <c r="B31" s="12"/>
      <c r="C31" s="12"/>
      <c r="D31" s="12"/>
      <c r="E31" s="12"/>
      <c r="F31" s="12"/>
      <c r="G31" s="16">
        <v>12672</v>
      </c>
      <c r="H31" s="16">
        <v>2894</v>
      </c>
      <c r="I31" s="16">
        <v>1324</v>
      </c>
    </row>
    <row r="32" spans="1:9">
      <c r="A32" s="17" t="s">
        <v>1</v>
      </c>
      <c r="B32" s="17"/>
      <c r="C32" s="17"/>
      <c r="D32" s="17"/>
      <c r="E32" s="12"/>
      <c r="F32" s="17"/>
      <c r="G32" s="18">
        <f>+G30*G31</f>
        <v>16733.376</v>
      </c>
      <c r="H32" s="18">
        <f t="shared" ref="H32:I32" si="1">+H30*H31</f>
        <v>25540.707600000002</v>
      </c>
      <c r="I32" s="18">
        <f t="shared" si="1"/>
        <v>13195.5136</v>
      </c>
    </row>
    <row r="33" spans="1:9">
      <c r="A33" s="19" t="s">
        <v>7</v>
      </c>
      <c r="B33" s="19"/>
      <c r="C33" s="19"/>
      <c r="D33" s="19"/>
      <c r="E33" s="12"/>
      <c r="F33" s="19"/>
      <c r="G33" s="20">
        <v>1163</v>
      </c>
      <c r="H33" s="20">
        <v>1163</v>
      </c>
      <c r="I33" s="20">
        <v>1163</v>
      </c>
    </row>
    <row r="34" spans="1:9">
      <c r="A34" s="17" t="s">
        <v>2</v>
      </c>
      <c r="B34" s="19"/>
      <c r="C34" s="19"/>
      <c r="D34" s="19"/>
      <c r="E34" s="12"/>
      <c r="F34" s="19"/>
      <c r="G34" s="18">
        <f>+G32-G33</f>
        <v>15570.376</v>
      </c>
      <c r="H34" s="18">
        <f t="shared" ref="H34:I34" si="2">+H32-H33</f>
        <v>24377.707600000002</v>
      </c>
      <c r="I34" s="18">
        <f t="shared" si="2"/>
        <v>12032.5136</v>
      </c>
    </row>
    <row r="35" spans="1:9">
      <c r="A35" s="21" t="s">
        <v>18</v>
      </c>
      <c r="B35" s="12"/>
      <c r="C35" s="19"/>
      <c r="D35" s="19"/>
      <c r="E35" s="12"/>
      <c r="F35" s="22">
        <v>0.25</v>
      </c>
      <c r="G35" s="20">
        <f>-$F$35*G34</f>
        <v>-3892.5940000000001</v>
      </c>
      <c r="H35" s="20">
        <f>-$F$35*H34</f>
        <v>-6094.4269000000004</v>
      </c>
      <c r="I35" s="20">
        <f>-$F$35*I34</f>
        <v>-3008.1284000000001</v>
      </c>
    </row>
    <row r="36" spans="1:9">
      <c r="A36" s="17" t="s">
        <v>8</v>
      </c>
      <c r="B36" s="19"/>
      <c r="C36" s="19"/>
      <c r="D36" s="19"/>
      <c r="E36" s="12"/>
      <c r="F36" s="19"/>
      <c r="G36" s="18">
        <f>+G34+G35</f>
        <v>11677.781999999999</v>
      </c>
      <c r="H36" s="18">
        <f t="shared" ref="H36:I36" si="3">+H34+H35</f>
        <v>18283.280700000003</v>
      </c>
      <c r="I36" s="18">
        <f t="shared" si="3"/>
        <v>9024.3852000000006</v>
      </c>
    </row>
    <row r="37" spans="1:9">
      <c r="A37" s="17" t="s">
        <v>16</v>
      </c>
      <c r="B37" s="12"/>
      <c r="C37" s="12"/>
      <c r="D37" s="12"/>
      <c r="E37" s="12"/>
      <c r="F37" s="12"/>
      <c r="G37" s="23">
        <f>+G36+G33</f>
        <v>12840.781999999999</v>
      </c>
      <c r="H37" s="23">
        <f t="shared" ref="H37:I37" si="4">+H36+H33</f>
        <v>19446.280700000003</v>
      </c>
      <c r="I37" s="23">
        <f t="shared" si="4"/>
        <v>10187.385200000001</v>
      </c>
    </row>
    <row r="40" spans="1:9">
      <c r="A40" s="28" t="s">
        <v>72</v>
      </c>
    </row>
  </sheetData>
  <mergeCells count="1">
    <mergeCell ref="G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34"/>
  <sheetViews>
    <sheetView workbookViewId="0">
      <selection activeCell="A34" sqref="A34"/>
    </sheetView>
  </sheetViews>
  <sheetFormatPr defaultRowHeight="10.199999999999999"/>
  <sheetData>
    <row r="1" spans="1:34">
      <c r="A1" s="44" t="s">
        <v>48</v>
      </c>
      <c r="B1" s="44"/>
      <c r="C1" s="44"/>
      <c r="D1" s="29" t="s">
        <v>49</v>
      </c>
      <c r="E1" s="29"/>
      <c r="F1" s="29"/>
      <c r="G1" s="29"/>
      <c r="H1" s="44"/>
      <c r="I1" s="29" t="s">
        <v>50</v>
      </c>
      <c r="J1" s="29"/>
      <c r="K1" s="29"/>
      <c r="L1" s="29"/>
      <c r="M1" s="44"/>
      <c r="N1" s="29" t="s">
        <v>51</v>
      </c>
      <c r="O1" s="29"/>
      <c r="P1" s="29"/>
      <c r="Q1" s="29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</row>
    <row r="2" spans="1:34">
      <c r="A2" s="45" t="s">
        <v>52</v>
      </c>
      <c r="B2" s="45"/>
      <c r="C2" s="47"/>
      <c r="D2" s="46">
        <v>2009</v>
      </c>
      <c r="E2" s="46">
        <v>2010</v>
      </c>
      <c r="F2" s="46">
        <v>2011</v>
      </c>
      <c r="G2" s="46">
        <v>2012</v>
      </c>
      <c r="H2" s="45"/>
      <c r="I2" s="46">
        <v>2009</v>
      </c>
      <c r="J2" s="46">
        <v>2010</v>
      </c>
      <c r="K2" s="46">
        <v>2011</v>
      </c>
      <c r="L2" s="46">
        <v>2012</v>
      </c>
      <c r="M2" s="45"/>
      <c r="N2" s="46">
        <v>2009</v>
      </c>
      <c r="O2" s="46">
        <v>2010</v>
      </c>
      <c r="P2" s="46">
        <v>2011</v>
      </c>
      <c r="Q2" s="46">
        <v>2012</v>
      </c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</row>
    <row r="3" spans="1:34">
      <c r="A3" s="30"/>
      <c r="B3" s="30"/>
      <c r="C3" s="30"/>
      <c r="D3" s="30"/>
      <c r="E3" s="30"/>
      <c r="F3" s="30"/>
      <c r="G3" s="30"/>
      <c r="H3" s="32"/>
      <c r="I3" s="30"/>
      <c r="J3" s="30"/>
      <c r="K3" s="30"/>
      <c r="L3" s="30"/>
      <c r="M3" s="32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</row>
    <row r="4" spans="1:34">
      <c r="A4" s="33" t="s">
        <v>62</v>
      </c>
      <c r="B4" s="34"/>
      <c r="C4" s="35"/>
      <c r="D4" s="36">
        <v>1.511002889285006</v>
      </c>
      <c r="E4" s="36">
        <v>1.43402609640773</v>
      </c>
      <c r="F4" s="36">
        <v>1.3860063061832106</v>
      </c>
      <c r="G4" s="36">
        <v>1.3360450086916607</v>
      </c>
      <c r="H4" s="36"/>
      <c r="I4" s="36">
        <v>7.7093642039326378</v>
      </c>
      <c r="J4" s="36">
        <v>6.8124174508805808</v>
      </c>
      <c r="K4" s="36">
        <v>6.339182569747364</v>
      </c>
      <c r="L4" s="36">
        <v>6.0374999041101152</v>
      </c>
      <c r="M4" s="36"/>
      <c r="N4" s="36">
        <v>10.743503575511239</v>
      </c>
      <c r="O4" s="36">
        <v>9.2428716809266565</v>
      </c>
      <c r="P4" s="36">
        <v>8.488067783795735</v>
      </c>
      <c r="Q4" s="36">
        <v>8.0514361997821151</v>
      </c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</row>
    <row r="5" spans="1:34">
      <c r="A5" s="33" t="s">
        <v>63</v>
      </c>
      <c r="B5" s="34"/>
      <c r="C5" s="35"/>
      <c r="D5" s="36">
        <v>3.3061195032042656</v>
      </c>
      <c r="E5" s="36">
        <v>3.1574349833488222</v>
      </c>
      <c r="F5" s="36">
        <v>2.9965280826834553</v>
      </c>
      <c r="G5" s="36">
        <v>2.8452190204702013</v>
      </c>
      <c r="H5" s="36"/>
      <c r="I5" s="36">
        <v>9.1187096966417354</v>
      </c>
      <c r="J5" s="36">
        <v>8.0864801340032759</v>
      </c>
      <c r="K5" s="36">
        <v>7.5341510098986779</v>
      </c>
      <c r="L5" s="36">
        <v>7.1012286904737651</v>
      </c>
      <c r="M5" s="36"/>
      <c r="N5" s="36">
        <v>11.106174882721449</v>
      </c>
      <c r="O5" s="36">
        <v>9.6979635253833418</v>
      </c>
      <c r="P5" s="36">
        <v>9.002782785267625</v>
      </c>
      <c r="Q5" s="36">
        <v>8.4733523084848201</v>
      </c>
      <c r="R5" s="30"/>
      <c r="S5" s="30"/>
      <c r="T5" s="37"/>
      <c r="U5" s="30"/>
      <c r="V5" s="30"/>
      <c r="W5" s="30"/>
      <c r="X5" s="30"/>
      <c r="Y5" s="30"/>
      <c r="Z5" s="30"/>
      <c r="AA5" s="37"/>
      <c r="AB5" s="30"/>
      <c r="AC5" s="30"/>
      <c r="AD5" s="30"/>
      <c r="AE5" s="30"/>
      <c r="AF5" s="30"/>
      <c r="AG5" s="30"/>
      <c r="AH5" s="37"/>
    </row>
    <row r="6" spans="1:34">
      <c r="A6" s="33" t="s">
        <v>64</v>
      </c>
      <c r="B6" s="34"/>
      <c r="C6" s="35"/>
      <c r="D6" s="36">
        <v>3.6453035119709933</v>
      </c>
      <c r="E6" s="36">
        <v>2.6004797160543913</v>
      </c>
      <c r="F6" s="36">
        <v>2.4640985763504619</v>
      </c>
      <c r="G6" s="36">
        <v>2.3125152464043164</v>
      </c>
      <c r="H6" s="36"/>
      <c r="I6" s="36">
        <v>12.723697093524009</v>
      </c>
      <c r="J6" s="36">
        <v>10.405009473765556</v>
      </c>
      <c r="K6" s="36">
        <v>8.4577908641379196</v>
      </c>
      <c r="L6" s="36">
        <v>7.718052280253878</v>
      </c>
      <c r="M6" s="36"/>
      <c r="N6" s="36">
        <v>16.072233388297139</v>
      </c>
      <c r="O6" s="36">
        <v>13.669750631190203</v>
      </c>
      <c r="P6" s="36">
        <v>10.637115271322488</v>
      </c>
      <c r="Q6" s="36">
        <v>9.6381092177753978</v>
      </c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</row>
    <row r="7" spans="1:34">
      <c r="A7" s="33" t="s">
        <v>65</v>
      </c>
      <c r="B7" s="34"/>
      <c r="C7" s="35"/>
      <c r="D7" s="36">
        <v>1.2975613864155593</v>
      </c>
      <c r="E7" s="36">
        <v>1.2375135227385339</v>
      </c>
      <c r="F7" s="36">
        <v>1.1962687713934816</v>
      </c>
      <c r="G7" s="36">
        <v>1.1545285729072214</v>
      </c>
      <c r="H7" s="36"/>
      <c r="I7" s="36">
        <v>5.8453042907358785</v>
      </c>
      <c r="J7" s="36">
        <v>5.6488386077066108</v>
      </c>
      <c r="K7" s="36">
        <v>5.2363889672741442</v>
      </c>
      <c r="L7" s="36">
        <v>4.9791534504664536</v>
      </c>
      <c r="M7" s="36"/>
      <c r="N7" s="36">
        <v>8.0716543919411645</v>
      </c>
      <c r="O7" s="36">
        <v>7.8400182006308068</v>
      </c>
      <c r="P7" s="36">
        <v>7.1536576366552156</v>
      </c>
      <c r="Q7" s="36">
        <v>6.7657051185931438</v>
      </c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</row>
    <row r="8" spans="1:34">
      <c r="A8" s="33" t="s">
        <v>66</v>
      </c>
      <c r="B8" s="34"/>
      <c r="C8" s="35"/>
      <c r="D8" s="36">
        <v>1.9501403590571755</v>
      </c>
      <c r="E8" s="36">
        <v>1.8315065572857603</v>
      </c>
      <c r="F8" s="36">
        <v>1.6899354520324243</v>
      </c>
      <c r="G8" s="36">
        <v>1.5960176780688362</v>
      </c>
      <c r="H8" s="36"/>
      <c r="I8" s="36">
        <v>9.1448480688539497</v>
      </c>
      <c r="J8" s="36">
        <v>9.4311043267676702</v>
      </c>
      <c r="K8" s="36">
        <v>8.3745782323475488</v>
      </c>
      <c r="L8" s="36">
        <v>7.6963499525610635</v>
      </c>
      <c r="M8" s="36"/>
      <c r="N8" s="36">
        <v>11.083526723239997</v>
      </c>
      <c r="O8" s="36">
        <v>11.673245296504211</v>
      </c>
      <c r="P8" s="36">
        <v>10.273614850342236</v>
      </c>
      <c r="Q8" s="36">
        <v>9.3843314384451055</v>
      </c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</row>
    <row r="9" spans="1:34">
      <c r="A9" s="33" t="s">
        <v>67</v>
      </c>
      <c r="B9" s="34"/>
      <c r="C9" s="35"/>
      <c r="D9" s="36">
        <v>1.8208686923294153</v>
      </c>
      <c r="E9" s="36">
        <v>0.79794762342371706</v>
      </c>
      <c r="F9" s="36">
        <v>0.76676797053006041</v>
      </c>
      <c r="G9" s="36">
        <v>0.76889925929570402</v>
      </c>
      <c r="H9" s="36"/>
      <c r="I9" s="36">
        <v>9.983784988649024</v>
      </c>
      <c r="J9" s="36">
        <v>5.8205030782483904</v>
      </c>
      <c r="K9" s="36">
        <v>5.0154691997817578</v>
      </c>
      <c r="L9" s="36">
        <v>4.5411744087118224</v>
      </c>
      <c r="M9" s="36"/>
      <c r="N9" s="36">
        <v>12.108734983395932</v>
      </c>
      <c r="O9" s="36">
        <v>7.5932523763475785</v>
      </c>
      <c r="P9" s="36">
        <v>6.3435067719287659</v>
      </c>
      <c r="Q9" s="36">
        <v>5.5996864375636335</v>
      </c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</row>
    <row r="10" spans="1:34">
      <c r="A10" s="33" t="s">
        <v>68</v>
      </c>
      <c r="B10" s="34"/>
      <c r="C10" s="35"/>
      <c r="D10" s="36">
        <v>1.7979584357792526</v>
      </c>
      <c r="E10" s="36">
        <v>1.6796297965651168</v>
      </c>
      <c r="F10" s="36">
        <v>1.6273886617716591</v>
      </c>
      <c r="G10" s="36">
        <v>1.6058103754993049</v>
      </c>
      <c r="H10" s="36"/>
      <c r="I10" s="36">
        <v>9.2102564668660456</v>
      </c>
      <c r="J10" s="36">
        <v>5.115802576053647</v>
      </c>
      <c r="K10" s="36">
        <v>4.7814112574820937</v>
      </c>
      <c r="L10" s="36">
        <v>4.6065421728690534</v>
      </c>
      <c r="M10" s="36"/>
      <c r="N10" s="36">
        <v>12.300348819424004</v>
      </c>
      <c r="O10" s="36">
        <v>6.0141307664274182</v>
      </c>
      <c r="P10" s="36">
        <v>5.5863328511152943</v>
      </c>
      <c r="Q10" s="36">
        <v>5.3607040584980226</v>
      </c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</row>
    <row r="11" spans="1:34">
      <c r="A11" s="33" t="s">
        <v>69</v>
      </c>
      <c r="B11" s="34"/>
      <c r="C11" s="35"/>
      <c r="D11" s="36">
        <v>1.6573488820829574</v>
      </c>
      <c r="E11" s="36">
        <v>1.4460450583977618</v>
      </c>
      <c r="F11" s="36">
        <v>1.2891946066904127</v>
      </c>
      <c r="G11" s="36">
        <v>1.1661614710216637</v>
      </c>
      <c r="H11" s="36"/>
      <c r="I11" s="36">
        <v>10.44964521136866</v>
      </c>
      <c r="J11" s="36">
        <v>8.5945910058702157</v>
      </c>
      <c r="K11" s="36">
        <v>7.6787738345498049</v>
      </c>
      <c r="L11" s="36">
        <v>6.9860676924864009</v>
      </c>
      <c r="M11" s="36"/>
      <c r="N11" s="36">
        <v>12.582639343926415</v>
      </c>
      <c r="O11" s="36">
        <v>10.229206634813524</v>
      </c>
      <c r="P11" s="36">
        <v>9.1429368118523442</v>
      </c>
      <c r="Q11" s="36">
        <v>8.3273169780667882</v>
      </c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</row>
    <row r="12" spans="1:34">
      <c r="A12" s="33" t="s">
        <v>70</v>
      </c>
      <c r="B12" s="34"/>
      <c r="C12" s="35"/>
      <c r="D12" s="36">
        <v>2.8605705978854719</v>
      </c>
      <c r="E12" s="36">
        <v>2.7080665986950843</v>
      </c>
      <c r="F12" s="36">
        <v>2.5393083143030015</v>
      </c>
      <c r="G12" s="36">
        <v>2.3544436207209443</v>
      </c>
      <c r="H12" s="36"/>
      <c r="I12" s="36">
        <v>9.8646628580863744</v>
      </c>
      <c r="J12" s="36">
        <v>9.1283228289419931</v>
      </c>
      <c r="K12" s="36">
        <v>8.4106464864562867</v>
      </c>
      <c r="L12" s="36">
        <v>7.8036981807274177</v>
      </c>
      <c r="M12" s="36"/>
      <c r="N12" s="36">
        <v>11.645445710573419</v>
      </c>
      <c r="O12" s="36">
        <v>10.732523838579604</v>
      </c>
      <c r="P12" s="36">
        <v>9.8585993939211622</v>
      </c>
      <c r="Q12" s="36">
        <v>9.1482424575044465</v>
      </c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</row>
    <row r="13" spans="1:34">
      <c r="A13" s="38"/>
      <c r="B13" s="38"/>
      <c r="C13" s="38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</row>
    <row r="14" spans="1:34">
      <c r="A14" s="40" t="s">
        <v>53</v>
      </c>
      <c r="B14" s="41"/>
      <c r="C14" s="41"/>
      <c r="D14" s="42">
        <f>MEDIAN(D4:D12)</f>
        <v>1.8208686923294153</v>
      </c>
      <c r="E14" s="42">
        <f>MEDIAN(E4:E12)</f>
        <v>1.6796297965651168</v>
      </c>
      <c r="F14" s="42">
        <f>MEDIAN(F4:F12)</f>
        <v>1.6273886617716591</v>
      </c>
      <c r="G14" s="42">
        <f>MEDIAN(G4:G12)</f>
        <v>1.5960176780688362</v>
      </c>
      <c r="H14" s="42"/>
      <c r="I14" s="42">
        <f>MEDIAN(I4:I12)</f>
        <v>9.2102564668660456</v>
      </c>
      <c r="J14" s="42">
        <f>MEDIAN(J4:J12)</f>
        <v>8.0864801340032759</v>
      </c>
      <c r="K14" s="42">
        <f>MEDIAN(K4:K12)</f>
        <v>7.5341510098986779</v>
      </c>
      <c r="L14" s="42">
        <f>MEDIAN(L4:L12)</f>
        <v>6.9860676924864009</v>
      </c>
      <c r="M14" s="42"/>
      <c r="N14" s="42">
        <f>MEDIAN(N4:N12)</f>
        <v>11.645445710573419</v>
      </c>
      <c r="O14" s="42">
        <f>MEDIAN(O4:O12)</f>
        <v>9.6979635253833418</v>
      </c>
      <c r="P14" s="42">
        <f>MEDIAN(P4:P12)</f>
        <v>9.002782785267625</v>
      </c>
      <c r="Q14" s="42">
        <f>MEDIAN(Q4:Q12)</f>
        <v>8.3273169780667882</v>
      </c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</row>
    <row r="15" spans="1:34">
      <c r="A15" s="40" t="s">
        <v>54</v>
      </c>
      <c r="B15" s="41"/>
      <c r="C15" s="41"/>
      <c r="D15" s="42">
        <f>AVERAGE(D4:D12)</f>
        <v>2.2052082508900108</v>
      </c>
      <c r="E15" s="42">
        <f>AVERAGE(E4:E12)</f>
        <v>1.8769611058796574</v>
      </c>
      <c r="F15" s="42">
        <f>AVERAGE(F4:F12)</f>
        <v>1.772832971326463</v>
      </c>
      <c r="G15" s="42">
        <f>AVERAGE(G4:G12)</f>
        <v>1.6821822503422057</v>
      </c>
      <c r="H15" s="42"/>
      <c r="I15" s="42">
        <f>AVERAGE(I4:I12)</f>
        <v>9.3389192087398119</v>
      </c>
      <c r="J15" s="42">
        <f>AVERAGE(J4:J12)</f>
        <v>7.671452164693104</v>
      </c>
      <c r="K15" s="42">
        <f>AVERAGE(K4:K12)</f>
        <v>6.8698213801861776</v>
      </c>
      <c r="L15" s="42">
        <f>AVERAGE(L4:L12)</f>
        <v>6.3855296369622199</v>
      </c>
      <c r="M15" s="42"/>
      <c r="N15" s="42">
        <f>AVERAGE(N4:N12)</f>
        <v>11.746029091003416</v>
      </c>
      <c r="O15" s="42">
        <f>AVERAGE(O4:O12)</f>
        <v>9.6325514389781492</v>
      </c>
      <c r="P15" s="42">
        <f>AVERAGE(P4:P12)</f>
        <v>8.4985126840223195</v>
      </c>
      <c r="Q15" s="42">
        <f>AVERAGE(Q4:Q12)</f>
        <v>7.8609871349681635</v>
      </c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</row>
    <row r="16" spans="1:34">
      <c r="A16" s="30"/>
      <c r="B16" s="30"/>
      <c r="C16" s="30"/>
      <c r="D16" s="48"/>
      <c r="E16" s="48"/>
      <c r="F16" s="48"/>
      <c r="G16" s="48"/>
      <c r="H16" s="43"/>
      <c r="I16" s="48"/>
      <c r="J16" s="48"/>
      <c r="K16" s="48"/>
      <c r="L16" s="48"/>
      <c r="M16" s="43"/>
      <c r="N16" s="48"/>
      <c r="O16" s="48"/>
      <c r="P16" s="48"/>
      <c r="Q16" s="48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</row>
    <row r="17" spans="1:250">
      <c r="A17" s="31" t="s">
        <v>71</v>
      </c>
      <c r="B17" s="30"/>
      <c r="C17" s="30"/>
      <c r="D17" s="50">
        <v>12672</v>
      </c>
      <c r="E17" s="50">
        <v>12990.0672</v>
      </c>
      <c r="F17" s="50">
        <v>13316.117886719998</v>
      </c>
      <c r="G17" s="50">
        <v>13650.352445676668</v>
      </c>
      <c r="H17" s="51"/>
      <c r="I17" s="50">
        <v>2894</v>
      </c>
      <c r="J17" s="50">
        <v>3154.2995796166524</v>
      </c>
      <c r="K17" s="50">
        <v>3209.6622383546883</v>
      </c>
      <c r="L17" s="50">
        <v>3265.6786981604064</v>
      </c>
      <c r="M17" s="51"/>
      <c r="N17" s="50">
        <v>1324</v>
      </c>
      <c r="O17" s="50">
        <v>1576.1687863366524</v>
      </c>
      <c r="P17" s="50">
        <v>1637.8463719761605</v>
      </c>
      <c r="Q17" s="50">
        <v>1694.1362520238497</v>
      </c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0"/>
      <c r="GA17" s="30"/>
      <c r="GB17" s="30"/>
      <c r="GC17" s="30"/>
      <c r="GD17" s="30"/>
      <c r="GE17" s="30"/>
      <c r="GF17" s="30"/>
      <c r="GG17" s="30"/>
      <c r="GH17" s="30"/>
      <c r="GI17" s="30"/>
      <c r="GJ17" s="30"/>
      <c r="GK17" s="30"/>
      <c r="GL17" s="30"/>
      <c r="GM17" s="30"/>
      <c r="GN17" s="30"/>
      <c r="GO17" s="30"/>
      <c r="GP17" s="30"/>
      <c r="GQ17" s="30"/>
      <c r="GR17" s="30"/>
      <c r="GS17" s="30"/>
      <c r="GT17" s="30"/>
      <c r="GU17" s="30"/>
      <c r="GV17" s="30"/>
      <c r="GW17" s="30"/>
      <c r="GX17" s="30"/>
      <c r="GY17" s="30"/>
      <c r="GZ17" s="30"/>
      <c r="HA17" s="30"/>
      <c r="HB17" s="30"/>
      <c r="HC17" s="30"/>
      <c r="HD17" s="30"/>
      <c r="HE17" s="30"/>
      <c r="HF17" s="30"/>
      <c r="HG17" s="30"/>
      <c r="HH17" s="30"/>
      <c r="HI17" s="30"/>
      <c r="HJ17" s="30"/>
      <c r="HK17" s="30"/>
      <c r="HL17" s="30"/>
      <c r="HM17" s="30"/>
      <c r="HN17" s="30"/>
      <c r="HO17" s="30"/>
      <c r="HP17" s="30"/>
      <c r="HQ17" s="30"/>
      <c r="HR17" s="30"/>
      <c r="HS17" s="30"/>
      <c r="HT17" s="30"/>
      <c r="HU17" s="30"/>
      <c r="HV17" s="30"/>
      <c r="HW17" s="30"/>
      <c r="HX17" s="30"/>
      <c r="HY17" s="30"/>
      <c r="HZ17" s="30"/>
      <c r="IA17" s="30"/>
      <c r="IB17" s="30"/>
      <c r="IC17" s="30"/>
      <c r="ID17" s="30"/>
      <c r="IE17" s="30"/>
      <c r="IF17" s="30"/>
      <c r="IG17" s="30"/>
      <c r="IH17" s="30"/>
      <c r="II17" s="30"/>
      <c r="IJ17" s="30"/>
      <c r="IK17" s="30"/>
      <c r="IL17" s="30"/>
      <c r="IM17" s="30"/>
      <c r="IN17" s="30"/>
      <c r="IO17" s="30"/>
      <c r="IP17" s="30"/>
    </row>
    <row r="18" spans="1:250">
      <c r="A18" s="43" t="s">
        <v>1</v>
      </c>
      <c r="B18" s="43"/>
      <c r="C18" s="43"/>
      <c r="D18" s="52">
        <f>D17*D14</f>
        <v>23074.04806919835</v>
      </c>
      <c r="E18" s="52">
        <f>E17*E14</f>
        <v>21818.503928503196</v>
      </c>
      <c r="F18" s="52">
        <f>F17*F14</f>
        <v>21670.499267662912</v>
      </c>
      <c r="G18" s="52">
        <f>G17*G14</f>
        <v>21786.203815170134</v>
      </c>
      <c r="H18" s="53"/>
      <c r="I18" s="52">
        <f>I17*I14</f>
        <v>26654.482215110336</v>
      </c>
      <c r="J18" s="52">
        <f>J17*J14</f>
        <v>25507.180887264945</v>
      </c>
      <c r="K18" s="52">
        <f>K17*K14</f>
        <v>24182.079994533626</v>
      </c>
      <c r="L18" s="52">
        <f>L17*L14</f>
        <v>22814.252447259463</v>
      </c>
      <c r="M18" s="53"/>
      <c r="N18" s="52">
        <f>N17*N14</f>
        <v>15418.570120799208</v>
      </c>
      <c r="O18" s="52">
        <f>O17*O14</f>
        <v>15285.627399740584</v>
      </c>
      <c r="P18" s="52">
        <f>P17*P14</f>
        <v>14745.175122540013</v>
      </c>
      <c r="Q18" s="52">
        <f>Q17*Q14</f>
        <v>14107.609574636639</v>
      </c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  <c r="FT18" s="43"/>
      <c r="FU18" s="43"/>
      <c r="FV18" s="43"/>
      <c r="FW18" s="43"/>
      <c r="FX18" s="43"/>
      <c r="FY18" s="43"/>
      <c r="FZ18" s="43"/>
      <c r="GA18" s="43"/>
      <c r="GB18" s="43"/>
      <c r="GC18" s="43"/>
      <c r="GD18" s="43"/>
      <c r="GE18" s="43"/>
      <c r="GF18" s="43"/>
      <c r="GG18" s="43"/>
      <c r="GH18" s="43"/>
      <c r="GI18" s="43"/>
      <c r="GJ18" s="43"/>
      <c r="GK18" s="43"/>
      <c r="GL18" s="43"/>
      <c r="GM18" s="43"/>
      <c r="GN18" s="43"/>
      <c r="GO18" s="43"/>
      <c r="GP18" s="43"/>
      <c r="GQ18" s="43"/>
      <c r="GR18" s="43"/>
      <c r="GS18" s="43"/>
      <c r="GT18" s="43"/>
      <c r="GU18" s="43"/>
      <c r="GV18" s="43"/>
      <c r="GW18" s="43"/>
      <c r="GX18" s="43"/>
      <c r="GY18" s="43"/>
      <c r="GZ18" s="43"/>
      <c r="HA18" s="43"/>
      <c r="HB18" s="43"/>
      <c r="HC18" s="43"/>
      <c r="HD18" s="43"/>
      <c r="HE18" s="43"/>
      <c r="HF18" s="43"/>
      <c r="HG18" s="43"/>
      <c r="HH18" s="43"/>
      <c r="HI18" s="43"/>
      <c r="HJ18" s="43"/>
      <c r="HK18" s="43"/>
      <c r="HL18" s="43"/>
      <c r="HM18" s="43"/>
      <c r="HN18" s="43"/>
      <c r="HO18" s="43"/>
      <c r="HP18" s="43"/>
      <c r="HQ18" s="43"/>
      <c r="HR18" s="43"/>
      <c r="HS18" s="43"/>
      <c r="HT18" s="43"/>
      <c r="HU18" s="43"/>
      <c r="HV18" s="43"/>
      <c r="HW18" s="43"/>
      <c r="HX18" s="43"/>
      <c r="HY18" s="43"/>
      <c r="HZ18" s="43"/>
      <c r="IA18" s="43"/>
      <c r="IB18" s="43"/>
      <c r="IC18" s="43"/>
      <c r="ID18" s="43"/>
      <c r="IE18" s="43"/>
      <c r="IF18" s="43"/>
      <c r="IG18" s="43"/>
      <c r="IH18" s="43"/>
      <c r="II18" s="43"/>
      <c r="IJ18" s="43"/>
      <c r="IK18" s="43"/>
      <c r="IL18" s="43"/>
      <c r="IM18" s="43"/>
      <c r="IN18" s="43"/>
      <c r="IO18" s="43"/>
      <c r="IP18" s="43"/>
    </row>
    <row r="19" spans="1:250">
      <c r="A19" s="31" t="s">
        <v>7</v>
      </c>
      <c r="B19" s="30"/>
      <c r="C19" s="30"/>
      <c r="D19" s="50">
        <v>1163</v>
      </c>
      <c r="E19" s="50">
        <v>1163</v>
      </c>
      <c r="F19" s="50">
        <v>1163</v>
      </c>
      <c r="G19" s="50">
        <v>1163</v>
      </c>
      <c r="H19" s="51"/>
      <c r="I19" s="50">
        <v>1163</v>
      </c>
      <c r="J19" s="50">
        <v>1163</v>
      </c>
      <c r="K19" s="50">
        <v>1163</v>
      </c>
      <c r="L19" s="50">
        <v>1163</v>
      </c>
      <c r="M19" s="51"/>
      <c r="N19" s="50">
        <v>1163</v>
      </c>
      <c r="O19" s="50">
        <v>1163</v>
      </c>
      <c r="P19" s="50">
        <v>1163</v>
      </c>
      <c r="Q19" s="50">
        <v>1163</v>
      </c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  <c r="EH19" s="30"/>
      <c r="EI19" s="30"/>
      <c r="EJ19" s="30"/>
      <c r="EK19" s="30"/>
      <c r="EL19" s="30"/>
      <c r="EM19" s="30"/>
      <c r="EN19" s="30"/>
      <c r="EO19" s="30"/>
      <c r="EP19" s="30"/>
      <c r="EQ19" s="30"/>
      <c r="ER19" s="30"/>
      <c r="ES19" s="30"/>
      <c r="ET19" s="30"/>
      <c r="EU19" s="30"/>
      <c r="EV19" s="30"/>
      <c r="EW19" s="30"/>
      <c r="EX19" s="30"/>
      <c r="EY19" s="30"/>
      <c r="EZ19" s="30"/>
      <c r="FA19" s="30"/>
      <c r="FB19" s="30"/>
      <c r="FC19" s="30"/>
      <c r="FD19" s="30"/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/>
      <c r="FS19" s="30"/>
      <c r="FT19" s="30"/>
      <c r="FU19" s="30"/>
      <c r="FV19" s="30"/>
      <c r="FW19" s="30"/>
      <c r="FX19" s="30"/>
      <c r="FY19" s="30"/>
      <c r="FZ19" s="30"/>
      <c r="GA19" s="30"/>
      <c r="GB19" s="30"/>
      <c r="GC19" s="30"/>
      <c r="GD19" s="30"/>
      <c r="GE19" s="30"/>
      <c r="GF19" s="30"/>
      <c r="GG19" s="30"/>
      <c r="GH19" s="30"/>
      <c r="GI19" s="30"/>
      <c r="GJ19" s="30"/>
      <c r="GK19" s="30"/>
      <c r="GL19" s="30"/>
      <c r="GM19" s="30"/>
      <c r="GN19" s="30"/>
      <c r="GO19" s="30"/>
      <c r="GP19" s="30"/>
      <c r="GQ19" s="30"/>
      <c r="GR19" s="30"/>
      <c r="GS19" s="30"/>
      <c r="GT19" s="30"/>
      <c r="GU19" s="30"/>
      <c r="GV19" s="30"/>
      <c r="GW19" s="30"/>
      <c r="GX19" s="30"/>
      <c r="GY19" s="30"/>
      <c r="GZ19" s="30"/>
      <c r="HA19" s="30"/>
      <c r="HB19" s="30"/>
      <c r="HC19" s="30"/>
      <c r="HD19" s="30"/>
      <c r="HE19" s="30"/>
      <c r="HF19" s="30"/>
      <c r="HG19" s="30"/>
      <c r="HH19" s="30"/>
      <c r="HI19" s="30"/>
      <c r="HJ19" s="30"/>
      <c r="HK19" s="30"/>
      <c r="HL19" s="30"/>
      <c r="HM19" s="30"/>
      <c r="HN19" s="30"/>
      <c r="HO19" s="30"/>
      <c r="HP19" s="30"/>
      <c r="HQ19" s="30"/>
      <c r="HR19" s="30"/>
      <c r="HS19" s="30"/>
      <c r="HT19" s="30"/>
      <c r="HU19" s="30"/>
      <c r="HV19" s="30"/>
      <c r="HW19" s="30"/>
      <c r="HX19" s="30"/>
      <c r="HY19" s="30"/>
      <c r="HZ19" s="30"/>
      <c r="IA19" s="30"/>
      <c r="IB19" s="30"/>
      <c r="IC19" s="30"/>
      <c r="ID19" s="30"/>
      <c r="IE19" s="30"/>
      <c r="IF19" s="30"/>
      <c r="IG19" s="30"/>
      <c r="IH19" s="30"/>
      <c r="II19" s="30"/>
      <c r="IJ19" s="30"/>
      <c r="IK19" s="30"/>
      <c r="IL19" s="30"/>
      <c r="IM19" s="30"/>
      <c r="IN19" s="30"/>
      <c r="IO19" s="30"/>
      <c r="IP19" s="30"/>
    </row>
    <row r="20" spans="1:250">
      <c r="A20" s="43" t="s">
        <v>2</v>
      </c>
      <c r="B20" s="30"/>
      <c r="C20" s="30"/>
      <c r="D20" s="52">
        <f>D18-D19</f>
        <v>21911.04806919835</v>
      </c>
      <c r="E20" s="52">
        <f>E18-E19</f>
        <v>20655.503928503196</v>
      </c>
      <c r="F20" s="52">
        <f>F18-F19</f>
        <v>20507.499267662912</v>
      </c>
      <c r="G20" s="52">
        <f>G18-G19</f>
        <v>20623.203815170134</v>
      </c>
      <c r="H20" s="51"/>
      <c r="I20" s="52">
        <f>I18-I19</f>
        <v>25491.482215110336</v>
      </c>
      <c r="J20" s="52">
        <f>J18-J19</f>
        <v>24344.180887264945</v>
      </c>
      <c r="K20" s="52">
        <f>K18-K19</f>
        <v>23019.079994533626</v>
      </c>
      <c r="L20" s="52">
        <f>L18-L19</f>
        <v>21651.252447259463</v>
      </c>
      <c r="M20" s="51"/>
      <c r="N20" s="52">
        <f>N18-N19</f>
        <v>14255.570120799208</v>
      </c>
      <c r="O20" s="52">
        <f>O18-O19</f>
        <v>14122.627399740584</v>
      </c>
      <c r="P20" s="52">
        <f>P18-P19</f>
        <v>13582.175122540013</v>
      </c>
      <c r="Q20" s="52">
        <f>Q18-Q19</f>
        <v>12944.609574636639</v>
      </c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  <c r="EG20" s="30"/>
      <c r="EH20" s="30"/>
      <c r="EI20" s="30"/>
      <c r="EJ20" s="30"/>
      <c r="EK20" s="30"/>
      <c r="EL20" s="30"/>
      <c r="EM20" s="30"/>
      <c r="EN20" s="30"/>
      <c r="EO20" s="30"/>
      <c r="EP20" s="30"/>
      <c r="EQ20" s="30"/>
      <c r="ER20" s="30"/>
      <c r="ES20" s="30"/>
      <c r="ET20" s="30"/>
      <c r="EU20" s="30"/>
      <c r="EV20" s="30"/>
      <c r="EW20" s="30"/>
      <c r="EX20" s="30"/>
      <c r="EY20" s="30"/>
      <c r="EZ20" s="30"/>
      <c r="FA20" s="30"/>
      <c r="FB20" s="30"/>
      <c r="FC20" s="30"/>
      <c r="FD20" s="30"/>
      <c r="FE20" s="30"/>
      <c r="FF20" s="30"/>
      <c r="FG20" s="30"/>
      <c r="FH20" s="30"/>
      <c r="FI20" s="30"/>
      <c r="FJ20" s="30"/>
      <c r="FK20" s="30"/>
      <c r="FL20" s="30"/>
      <c r="FM20" s="30"/>
      <c r="FN20" s="30"/>
      <c r="FO20" s="30"/>
      <c r="FP20" s="30"/>
      <c r="FQ20" s="30"/>
      <c r="FR20" s="30"/>
      <c r="FS20" s="30"/>
      <c r="FT20" s="30"/>
      <c r="FU20" s="30"/>
      <c r="FV20" s="30"/>
      <c r="FW20" s="30"/>
      <c r="FX20" s="30"/>
      <c r="FY20" s="30"/>
      <c r="FZ20" s="30"/>
      <c r="GA20" s="30"/>
      <c r="GB20" s="30"/>
      <c r="GC20" s="30"/>
      <c r="GD20" s="30"/>
      <c r="GE20" s="30"/>
      <c r="GF20" s="30"/>
      <c r="GG20" s="30"/>
      <c r="GH20" s="30"/>
      <c r="GI20" s="30"/>
      <c r="GJ20" s="30"/>
      <c r="GK20" s="30"/>
      <c r="GL20" s="30"/>
      <c r="GM20" s="30"/>
      <c r="GN20" s="30"/>
      <c r="GO20" s="30"/>
      <c r="GP20" s="30"/>
      <c r="GQ20" s="30"/>
      <c r="GR20" s="30"/>
      <c r="GS20" s="30"/>
      <c r="GT20" s="30"/>
      <c r="GU20" s="30"/>
      <c r="GV20" s="30"/>
      <c r="GW20" s="30"/>
      <c r="GX20" s="30"/>
      <c r="GY20" s="30"/>
      <c r="GZ20" s="30"/>
      <c r="HA20" s="30"/>
      <c r="HB20" s="30"/>
      <c r="HC20" s="30"/>
      <c r="HD20" s="30"/>
      <c r="HE20" s="30"/>
      <c r="HF20" s="30"/>
      <c r="HG20" s="30"/>
      <c r="HH20" s="30"/>
      <c r="HI20" s="30"/>
      <c r="HJ20" s="30"/>
      <c r="HK20" s="30"/>
      <c r="HL20" s="30"/>
      <c r="HM20" s="30"/>
      <c r="HN20" s="30"/>
      <c r="HO20" s="30"/>
      <c r="HP20" s="30"/>
      <c r="HQ20" s="30"/>
      <c r="HR20" s="30"/>
      <c r="HS20" s="30"/>
      <c r="HT20" s="30"/>
      <c r="HU20" s="30"/>
      <c r="HV20" s="30"/>
      <c r="HW20" s="30"/>
      <c r="HX20" s="30"/>
      <c r="HY20" s="30"/>
      <c r="HZ20" s="30"/>
      <c r="IA20" s="30"/>
      <c r="IB20" s="30"/>
      <c r="IC20" s="30"/>
      <c r="ID20" s="30"/>
      <c r="IE20" s="30"/>
      <c r="IF20" s="30"/>
      <c r="IG20" s="30"/>
      <c r="IH20" s="30"/>
      <c r="II20" s="30"/>
      <c r="IJ20" s="30"/>
      <c r="IK20" s="30"/>
      <c r="IL20" s="30"/>
      <c r="IM20" s="30"/>
      <c r="IN20" s="30"/>
      <c r="IO20" s="30"/>
      <c r="IP20" s="30"/>
    </row>
    <row r="21" spans="1:250">
      <c r="A21" s="31" t="s">
        <v>55</v>
      </c>
      <c r="B21" s="54">
        <v>0.2</v>
      </c>
      <c r="C21" s="30"/>
      <c r="D21" s="50">
        <f>-D20*0.2</f>
        <v>-4382.2096138396701</v>
      </c>
      <c r="E21" s="50">
        <f>-E20*0.2</f>
        <v>-4131.1007857006398</v>
      </c>
      <c r="F21" s="50">
        <f>-F20*0.2</f>
        <v>-4101.4998535325822</v>
      </c>
      <c r="G21" s="50">
        <f>-G20*0.2</f>
        <v>-4124.6407630340273</v>
      </c>
      <c r="H21" s="51"/>
      <c r="I21" s="50">
        <f>-I20*0.2</f>
        <v>-5098.2964430220673</v>
      </c>
      <c r="J21" s="50">
        <f>-J20*0.2</f>
        <v>-4868.8361774529894</v>
      </c>
      <c r="K21" s="50">
        <f>-K20*0.2</f>
        <v>-4603.8159989067253</v>
      </c>
      <c r="L21" s="50">
        <f>-L20*0.2</f>
        <v>-4330.2504894518925</v>
      </c>
      <c r="M21" s="51"/>
      <c r="N21" s="50">
        <f>-N20*0.2</f>
        <v>-2851.1140241598418</v>
      </c>
      <c r="O21" s="50">
        <f>-O20*0.2</f>
        <v>-2824.5254799481172</v>
      </c>
      <c r="P21" s="50">
        <f>-P20*0.2</f>
        <v>-2716.4350245080027</v>
      </c>
      <c r="Q21" s="50">
        <f>-Q20*0.2</f>
        <v>-2588.9219149273281</v>
      </c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  <c r="EG21" s="30"/>
      <c r="EH21" s="30"/>
      <c r="EI21" s="30"/>
      <c r="EJ21" s="30"/>
      <c r="EK21" s="30"/>
      <c r="EL21" s="30"/>
      <c r="EM21" s="30"/>
      <c r="EN21" s="30"/>
      <c r="EO21" s="30"/>
      <c r="EP21" s="30"/>
      <c r="EQ21" s="30"/>
      <c r="ER21" s="30"/>
      <c r="ES21" s="30"/>
      <c r="ET21" s="30"/>
      <c r="EU21" s="30"/>
      <c r="EV21" s="30"/>
      <c r="EW21" s="30"/>
      <c r="EX21" s="30"/>
      <c r="EY21" s="30"/>
      <c r="EZ21" s="30"/>
      <c r="FA21" s="30"/>
      <c r="FB21" s="30"/>
      <c r="FC21" s="30"/>
      <c r="FD21" s="30"/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/>
      <c r="FS21" s="30"/>
      <c r="FT21" s="30"/>
      <c r="FU21" s="30"/>
      <c r="FV21" s="30"/>
      <c r="FW21" s="30"/>
      <c r="FX21" s="30"/>
      <c r="FY21" s="30"/>
      <c r="FZ21" s="30"/>
      <c r="GA21" s="30"/>
      <c r="GB21" s="30"/>
      <c r="GC21" s="30"/>
      <c r="GD21" s="30"/>
      <c r="GE21" s="30"/>
      <c r="GF21" s="30"/>
      <c r="GG21" s="30"/>
      <c r="GH21" s="30"/>
      <c r="GI21" s="30"/>
      <c r="GJ21" s="30"/>
      <c r="GK21" s="30"/>
      <c r="GL21" s="30"/>
      <c r="GM21" s="30"/>
      <c r="GN21" s="30"/>
      <c r="GO21" s="30"/>
      <c r="GP21" s="30"/>
      <c r="GQ21" s="30"/>
      <c r="GR21" s="30"/>
      <c r="GS21" s="30"/>
      <c r="GT21" s="30"/>
      <c r="GU21" s="30"/>
      <c r="GV21" s="30"/>
      <c r="GW21" s="30"/>
      <c r="GX21" s="30"/>
      <c r="GY21" s="30"/>
      <c r="GZ21" s="30"/>
      <c r="HA21" s="30"/>
      <c r="HB21" s="30"/>
      <c r="HC21" s="30"/>
      <c r="HD21" s="30"/>
      <c r="HE21" s="30"/>
      <c r="HF21" s="30"/>
      <c r="HG21" s="30"/>
      <c r="HH21" s="30"/>
      <c r="HI21" s="30"/>
      <c r="HJ21" s="30"/>
      <c r="HK21" s="30"/>
      <c r="HL21" s="30"/>
      <c r="HM21" s="30"/>
      <c r="HN21" s="30"/>
      <c r="HO21" s="30"/>
      <c r="HP21" s="30"/>
      <c r="HQ21" s="30"/>
      <c r="HR21" s="30"/>
      <c r="HS21" s="30"/>
      <c r="HT21" s="30"/>
      <c r="HU21" s="30"/>
      <c r="HV21" s="30"/>
      <c r="HW21" s="30"/>
      <c r="HX21" s="30"/>
      <c r="HY21" s="30"/>
      <c r="HZ21" s="30"/>
      <c r="IA21" s="30"/>
      <c r="IB21" s="30"/>
      <c r="IC21" s="30"/>
      <c r="ID21" s="30"/>
      <c r="IE21" s="30"/>
      <c r="IF21" s="30"/>
      <c r="IG21" s="30"/>
      <c r="IH21" s="30"/>
      <c r="II21" s="30"/>
      <c r="IJ21" s="30"/>
      <c r="IK21" s="30"/>
      <c r="IL21" s="30"/>
      <c r="IM21" s="30"/>
      <c r="IN21" s="30"/>
      <c r="IO21" s="30"/>
      <c r="IP21" s="30"/>
    </row>
    <row r="22" spans="1:250">
      <c r="A22" s="43" t="s">
        <v>8</v>
      </c>
      <c r="B22" s="30"/>
      <c r="C22" s="30"/>
      <c r="D22" s="52">
        <f>D20+D21</f>
        <v>17528.83845535868</v>
      </c>
      <c r="E22" s="52">
        <f>E20+E21</f>
        <v>16524.403142802556</v>
      </c>
      <c r="F22" s="52">
        <f>F20+F21</f>
        <v>16405.999414130329</v>
      </c>
      <c r="G22" s="52">
        <f>G20+G21</f>
        <v>16498.563052136109</v>
      </c>
      <c r="H22" s="51"/>
      <c r="I22" s="52">
        <f>I20+I21</f>
        <v>20393.185772088269</v>
      </c>
      <c r="J22" s="52">
        <f>J20+J21</f>
        <v>19475.344709811958</v>
      </c>
      <c r="K22" s="52">
        <f>K20+K21</f>
        <v>18415.263995626901</v>
      </c>
      <c r="L22" s="52">
        <f>L20+L21</f>
        <v>17321.00195780757</v>
      </c>
      <c r="M22" s="51"/>
      <c r="N22" s="52">
        <f>N20+N21</f>
        <v>11404.456096639366</v>
      </c>
      <c r="O22" s="52">
        <f>O20+O21</f>
        <v>11298.101919792467</v>
      </c>
      <c r="P22" s="52">
        <f>P20+P21</f>
        <v>10865.740098032011</v>
      </c>
      <c r="Q22" s="52">
        <f>Q20+Q21</f>
        <v>10355.687659709311</v>
      </c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0"/>
      <c r="IB22" s="30"/>
      <c r="IC22" s="30"/>
      <c r="ID22" s="30"/>
      <c r="IE22" s="30"/>
      <c r="IF22" s="30"/>
      <c r="IG22" s="30"/>
      <c r="IH22" s="30"/>
      <c r="II22" s="30"/>
      <c r="IJ22" s="30"/>
      <c r="IK22" s="30"/>
      <c r="IL22" s="30"/>
      <c r="IM22" s="30"/>
      <c r="IN22" s="30"/>
      <c r="IO22" s="30"/>
      <c r="IP22" s="30"/>
    </row>
    <row r="23" spans="1:250">
      <c r="A23" s="43" t="s">
        <v>16</v>
      </c>
      <c r="B23" s="30"/>
      <c r="C23" s="30"/>
      <c r="D23" s="52">
        <f>D22+D19</f>
        <v>18691.83845535868</v>
      </c>
      <c r="E23" s="52">
        <f>E22+E19</f>
        <v>17687.403142802556</v>
      </c>
      <c r="F23" s="52">
        <f>F22+F19</f>
        <v>17568.999414130329</v>
      </c>
      <c r="G23" s="52">
        <f>G22+G19</f>
        <v>17661.563052136109</v>
      </c>
      <c r="H23" s="30"/>
      <c r="I23" s="52">
        <f>I22+I19</f>
        <v>21556.185772088269</v>
      </c>
      <c r="J23" s="52">
        <f>J22+J19</f>
        <v>20638.344709811958</v>
      </c>
      <c r="K23" s="52">
        <f>K22+K19</f>
        <v>19578.263995626901</v>
      </c>
      <c r="L23" s="52">
        <f>L22+L19</f>
        <v>18484.00195780757</v>
      </c>
      <c r="M23" s="30"/>
      <c r="N23" s="52">
        <f>N22+N19</f>
        <v>12567.456096639366</v>
      </c>
      <c r="O23" s="52">
        <f>O22+O19</f>
        <v>12461.101919792467</v>
      </c>
      <c r="P23" s="52">
        <f>P22+P19</f>
        <v>12028.740098032011</v>
      </c>
      <c r="Q23" s="52">
        <f>Q22+Q19</f>
        <v>11518.687659709311</v>
      </c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0"/>
      <c r="IE23" s="30"/>
      <c r="IF23" s="30"/>
      <c r="IG23" s="30"/>
      <c r="IH23" s="30"/>
      <c r="II23" s="30"/>
      <c r="IJ23" s="30"/>
      <c r="IK23" s="30"/>
      <c r="IL23" s="30"/>
      <c r="IM23" s="30"/>
      <c r="IN23" s="30"/>
      <c r="IO23" s="30"/>
      <c r="IP23" s="30"/>
    </row>
    <row r="24" spans="1:250">
      <c r="A24" s="43" t="s">
        <v>56</v>
      </c>
      <c r="B24" s="30"/>
      <c r="C24" s="30"/>
      <c r="D24" s="55">
        <f>D23/D17</f>
        <v>1.4750503831564614</v>
      </c>
      <c r="E24" s="55">
        <f>E23/E17</f>
        <v>1.361609826221881</v>
      </c>
      <c r="F24" s="55">
        <f>F23/F17</f>
        <v>1.3193784827972781</v>
      </c>
      <c r="G24" s="55">
        <f>G23/G17</f>
        <v>1.2938539955230144</v>
      </c>
      <c r="H24" s="30"/>
      <c r="I24" s="55">
        <f>I23/I17</f>
        <v>7.4485783593947028</v>
      </c>
      <c r="J24" s="55">
        <f>J23/J17</f>
        <v>6.5429247250891027</v>
      </c>
      <c r="K24" s="55">
        <f>K23/K17</f>
        <v>6.0997894923868863</v>
      </c>
      <c r="L24" s="55">
        <f>L23/L17</f>
        <v>5.6600797770521076</v>
      </c>
      <c r="M24" s="30"/>
      <c r="N24" s="55">
        <f>N23/N17</f>
        <v>9.4920363267668932</v>
      </c>
      <c r="O24" s="55">
        <f>O23/O17</f>
        <v>7.9059438480282864</v>
      </c>
      <c r="P24" s="55">
        <f>P23/P17</f>
        <v>7.3442419898751616</v>
      </c>
      <c r="Q24" s="55">
        <f>Q23/Q17</f>
        <v>6.7991506857543786</v>
      </c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  <c r="IF24" s="30"/>
      <c r="IG24" s="30"/>
      <c r="IH24" s="30"/>
      <c r="II24" s="30"/>
      <c r="IJ24" s="30"/>
      <c r="IK24" s="30"/>
      <c r="IL24" s="30"/>
      <c r="IM24" s="30"/>
      <c r="IN24" s="30"/>
      <c r="IO24" s="30"/>
      <c r="IP24" s="30"/>
    </row>
    <row r="28" spans="1:250">
      <c r="A28" s="56"/>
      <c r="B28" s="56"/>
      <c r="C28" s="56"/>
      <c r="D28" s="57" t="s">
        <v>57</v>
      </c>
      <c r="E28" s="57" t="s">
        <v>58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  <c r="EG28" s="30"/>
      <c r="EH28" s="30"/>
      <c r="EI28" s="30"/>
      <c r="EJ28" s="30"/>
      <c r="EK28" s="30"/>
      <c r="EL28" s="30"/>
      <c r="EM28" s="30"/>
      <c r="EN28" s="30"/>
      <c r="EO28" s="30"/>
      <c r="EP28" s="30"/>
      <c r="EQ28" s="30"/>
      <c r="ER28" s="30"/>
      <c r="ES28" s="30"/>
      <c r="ET28" s="30"/>
      <c r="EU28" s="30"/>
      <c r="EV28" s="30"/>
      <c r="EW28" s="30"/>
      <c r="EX28" s="30"/>
      <c r="EY28" s="30"/>
      <c r="EZ28" s="30"/>
      <c r="FA28" s="30"/>
      <c r="FB28" s="30"/>
      <c r="FC28" s="30"/>
      <c r="FD28" s="30"/>
      <c r="FE28" s="30"/>
      <c r="FF28" s="30"/>
      <c r="FG28" s="30"/>
      <c r="FH28" s="30"/>
      <c r="FI28" s="30"/>
      <c r="FJ28" s="30"/>
      <c r="FK28" s="30"/>
      <c r="FL28" s="30"/>
      <c r="FM28" s="30"/>
      <c r="FN28" s="30"/>
      <c r="FO28" s="30"/>
      <c r="FP28" s="30"/>
      <c r="FQ28" s="30"/>
      <c r="FR28" s="30"/>
      <c r="FS28" s="30"/>
      <c r="FT28" s="30"/>
      <c r="FU28" s="30"/>
      <c r="FV28" s="30"/>
      <c r="FW28" s="30"/>
      <c r="FX28" s="30"/>
      <c r="FY28" s="30"/>
      <c r="FZ28" s="30"/>
      <c r="GA28" s="30"/>
      <c r="GB28" s="30"/>
      <c r="GC28" s="30"/>
      <c r="GD28" s="30"/>
      <c r="GE28" s="30"/>
      <c r="GF28" s="30"/>
      <c r="GG28" s="30"/>
      <c r="GH28" s="30"/>
      <c r="GI28" s="30"/>
      <c r="GJ28" s="30"/>
      <c r="GK28" s="30"/>
      <c r="GL28" s="30"/>
      <c r="GM28" s="30"/>
      <c r="GN28" s="30"/>
      <c r="GO28" s="30"/>
      <c r="GP28" s="30"/>
      <c r="GQ28" s="30"/>
      <c r="GR28" s="30"/>
      <c r="GS28" s="30"/>
      <c r="GT28" s="30"/>
      <c r="GU28" s="30"/>
      <c r="GV28" s="30"/>
      <c r="GW28" s="30"/>
      <c r="GX28" s="30"/>
      <c r="GY28" s="30"/>
      <c r="GZ28" s="30"/>
      <c r="HA28" s="30"/>
      <c r="HB28" s="30"/>
      <c r="HC28" s="30"/>
      <c r="HD28" s="30"/>
      <c r="HE28" s="30"/>
      <c r="HF28" s="30"/>
      <c r="HG28" s="30"/>
      <c r="HH28" s="30"/>
      <c r="HI28" s="30"/>
      <c r="HJ28" s="30"/>
      <c r="HK28" s="30"/>
      <c r="HL28" s="30"/>
      <c r="HM28" s="30"/>
      <c r="HN28" s="30"/>
      <c r="HO28" s="30"/>
      <c r="HP28" s="30"/>
      <c r="HQ28" s="30"/>
      <c r="HR28" s="30"/>
      <c r="HS28" s="30"/>
      <c r="HT28" s="30"/>
      <c r="HU28" s="30"/>
      <c r="HV28" s="30"/>
      <c r="HW28" s="30"/>
      <c r="HX28" s="30"/>
      <c r="HY28" s="30"/>
      <c r="HZ28" s="30"/>
      <c r="IA28" s="30"/>
      <c r="IB28" s="30"/>
      <c r="IC28" s="30"/>
      <c r="ID28" s="30"/>
      <c r="IE28" s="30"/>
      <c r="IF28" s="30"/>
      <c r="IG28" s="30"/>
      <c r="IH28" s="30"/>
      <c r="II28" s="30"/>
      <c r="IJ28" s="30"/>
      <c r="IK28" s="30"/>
      <c r="IL28" s="30"/>
      <c r="IM28" s="30"/>
      <c r="IN28" s="30"/>
      <c r="IO28" s="30"/>
      <c r="IP28" s="30"/>
    </row>
    <row r="29" spans="1:250">
      <c r="A29" s="43" t="s">
        <v>59</v>
      </c>
      <c r="B29" s="30"/>
      <c r="C29" s="30"/>
      <c r="D29" s="49">
        <f>MIN(D23:G23)</f>
        <v>17568.999414130329</v>
      </c>
      <c r="E29" s="49">
        <f>MAX(D23:G23)</f>
        <v>18691.83845535868</v>
      </c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30"/>
      <c r="DG29" s="30"/>
      <c r="DH29" s="30"/>
      <c r="DI29" s="30"/>
      <c r="DJ29" s="30"/>
      <c r="DK29" s="30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  <c r="EG29" s="30"/>
      <c r="EH29" s="30"/>
      <c r="EI29" s="30"/>
      <c r="EJ29" s="30"/>
      <c r="EK29" s="30"/>
      <c r="EL29" s="30"/>
      <c r="EM29" s="30"/>
      <c r="EN29" s="30"/>
      <c r="EO29" s="30"/>
      <c r="EP29" s="30"/>
      <c r="EQ29" s="30"/>
      <c r="ER29" s="30"/>
      <c r="ES29" s="30"/>
      <c r="ET29" s="30"/>
      <c r="EU29" s="30"/>
      <c r="EV29" s="30"/>
      <c r="EW29" s="30"/>
      <c r="EX29" s="30"/>
      <c r="EY29" s="30"/>
      <c r="EZ29" s="30"/>
      <c r="FA29" s="30"/>
      <c r="FB29" s="30"/>
      <c r="FC29" s="30"/>
      <c r="FD29" s="30"/>
      <c r="FE29" s="30"/>
      <c r="FF29" s="30"/>
      <c r="FG29" s="30"/>
      <c r="FH29" s="30"/>
      <c r="FI29" s="30"/>
      <c r="FJ29" s="30"/>
      <c r="FK29" s="30"/>
      <c r="FL29" s="30"/>
      <c r="FM29" s="30"/>
      <c r="FN29" s="30"/>
      <c r="FO29" s="30"/>
      <c r="FP29" s="30"/>
      <c r="FQ29" s="30"/>
      <c r="FR29" s="30"/>
      <c r="FS29" s="30"/>
      <c r="FT29" s="30"/>
      <c r="FU29" s="30"/>
      <c r="FV29" s="30"/>
      <c r="FW29" s="30"/>
      <c r="FX29" s="30"/>
      <c r="FY29" s="30"/>
      <c r="FZ29" s="30"/>
      <c r="GA29" s="30"/>
      <c r="GB29" s="30"/>
      <c r="GC29" s="30"/>
      <c r="GD29" s="30"/>
      <c r="GE29" s="30"/>
      <c r="GF29" s="30"/>
      <c r="GG29" s="30"/>
      <c r="GH29" s="30"/>
      <c r="GI29" s="30"/>
      <c r="GJ29" s="30"/>
      <c r="GK29" s="30"/>
      <c r="GL29" s="30"/>
      <c r="GM29" s="30"/>
      <c r="GN29" s="30"/>
      <c r="GO29" s="30"/>
      <c r="GP29" s="30"/>
      <c r="GQ29" s="30"/>
      <c r="GR29" s="30"/>
      <c r="GS29" s="30"/>
      <c r="GT29" s="30"/>
      <c r="GU29" s="30"/>
      <c r="GV29" s="30"/>
      <c r="GW29" s="30"/>
      <c r="GX29" s="30"/>
      <c r="GY29" s="30"/>
      <c r="GZ29" s="30"/>
      <c r="HA29" s="30"/>
      <c r="HB29" s="30"/>
      <c r="HC29" s="30"/>
      <c r="HD29" s="30"/>
      <c r="HE29" s="30"/>
      <c r="HF29" s="30"/>
      <c r="HG29" s="30"/>
      <c r="HH29" s="30"/>
      <c r="HI29" s="30"/>
      <c r="HJ29" s="30"/>
      <c r="HK29" s="30"/>
      <c r="HL29" s="30"/>
      <c r="HM29" s="30"/>
      <c r="HN29" s="30"/>
      <c r="HO29" s="30"/>
      <c r="HP29" s="30"/>
      <c r="HQ29" s="30"/>
      <c r="HR29" s="30"/>
      <c r="HS29" s="30"/>
      <c r="HT29" s="30"/>
      <c r="HU29" s="30"/>
      <c r="HV29" s="30"/>
      <c r="HW29" s="30"/>
      <c r="HX29" s="30"/>
      <c r="HY29" s="30"/>
      <c r="HZ29" s="30"/>
      <c r="IA29" s="30"/>
      <c r="IB29" s="30"/>
      <c r="IC29" s="30"/>
      <c r="ID29" s="30"/>
      <c r="IE29" s="30"/>
      <c r="IF29" s="30"/>
      <c r="IG29" s="30"/>
      <c r="IH29" s="30"/>
      <c r="II29" s="30"/>
      <c r="IJ29" s="30"/>
      <c r="IK29" s="30"/>
      <c r="IL29" s="30"/>
      <c r="IM29" s="30"/>
      <c r="IN29" s="30"/>
      <c r="IO29" s="30"/>
      <c r="IP29" s="30"/>
    </row>
    <row r="30" spans="1:250">
      <c r="A30" s="43" t="s">
        <v>60</v>
      </c>
      <c r="B30" s="30"/>
      <c r="C30" s="30"/>
      <c r="D30" s="49">
        <f>MIN(I23:L23)</f>
        <v>18484.00195780757</v>
      </c>
      <c r="E30" s="49">
        <f>MAX(I23:L23)</f>
        <v>21556.185772088269</v>
      </c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30"/>
      <c r="FT30" s="30"/>
      <c r="FU30" s="30"/>
      <c r="FV30" s="30"/>
      <c r="FW30" s="30"/>
      <c r="FX30" s="30"/>
      <c r="FY30" s="30"/>
      <c r="FZ30" s="30"/>
      <c r="GA30" s="30"/>
      <c r="GB30" s="30"/>
      <c r="GC30" s="30"/>
      <c r="GD30" s="30"/>
      <c r="GE30" s="30"/>
      <c r="GF30" s="30"/>
      <c r="GG30" s="30"/>
      <c r="GH30" s="30"/>
      <c r="GI30" s="30"/>
      <c r="GJ30" s="30"/>
      <c r="GK30" s="30"/>
      <c r="GL30" s="30"/>
      <c r="GM30" s="30"/>
      <c r="GN30" s="30"/>
      <c r="GO30" s="30"/>
      <c r="GP30" s="30"/>
      <c r="GQ30" s="30"/>
      <c r="GR30" s="30"/>
      <c r="GS30" s="30"/>
      <c r="GT30" s="30"/>
      <c r="GU30" s="30"/>
      <c r="GV30" s="30"/>
      <c r="GW30" s="30"/>
      <c r="GX30" s="30"/>
      <c r="GY30" s="30"/>
      <c r="GZ30" s="30"/>
      <c r="HA30" s="30"/>
      <c r="HB30" s="30"/>
      <c r="HC30" s="30"/>
      <c r="HD30" s="30"/>
      <c r="HE30" s="30"/>
      <c r="HF30" s="30"/>
      <c r="HG30" s="30"/>
      <c r="HH30" s="30"/>
      <c r="HI30" s="30"/>
      <c r="HJ30" s="30"/>
      <c r="HK30" s="30"/>
      <c r="HL30" s="30"/>
      <c r="HM30" s="30"/>
      <c r="HN30" s="30"/>
      <c r="HO30" s="30"/>
      <c r="HP30" s="30"/>
      <c r="HQ30" s="30"/>
      <c r="HR30" s="30"/>
      <c r="HS30" s="30"/>
      <c r="HT30" s="30"/>
      <c r="HU30" s="30"/>
      <c r="HV30" s="30"/>
      <c r="HW30" s="30"/>
      <c r="HX30" s="30"/>
      <c r="HY30" s="30"/>
      <c r="HZ30" s="30"/>
      <c r="IA30" s="30"/>
      <c r="IB30" s="30"/>
      <c r="IC30" s="30"/>
      <c r="ID30" s="30"/>
      <c r="IE30" s="30"/>
      <c r="IF30" s="30"/>
      <c r="IG30" s="30"/>
      <c r="IH30" s="30"/>
      <c r="II30" s="30"/>
      <c r="IJ30" s="30"/>
      <c r="IK30" s="30"/>
      <c r="IL30" s="30"/>
      <c r="IM30" s="30"/>
      <c r="IN30" s="30"/>
      <c r="IO30" s="30"/>
      <c r="IP30" s="30"/>
    </row>
    <row r="31" spans="1:250">
      <c r="A31" s="43" t="s">
        <v>61</v>
      </c>
      <c r="B31" s="30"/>
      <c r="C31" s="30"/>
      <c r="D31" s="49">
        <f>MIN(N23:Q23)</f>
        <v>11518.687659709311</v>
      </c>
      <c r="E31" s="49">
        <f>MAX(N23:Q23)</f>
        <v>12567.456096639366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/>
      <c r="FU31" s="30"/>
      <c r="FV31" s="30"/>
      <c r="FW31" s="30"/>
      <c r="FX31" s="30"/>
      <c r="FY31" s="30"/>
      <c r="FZ31" s="30"/>
      <c r="GA31" s="30"/>
      <c r="GB31" s="30"/>
      <c r="GC31" s="30"/>
      <c r="GD31" s="30"/>
      <c r="GE31" s="30"/>
      <c r="GF31" s="30"/>
      <c r="GG31" s="30"/>
      <c r="GH31" s="30"/>
      <c r="GI31" s="30"/>
      <c r="GJ31" s="30"/>
      <c r="GK31" s="30"/>
      <c r="GL31" s="30"/>
      <c r="GM31" s="30"/>
      <c r="GN31" s="30"/>
      <c r="GO31" s="30"/>
      <c r="GP31" s="30"/>
      <c r="GQ31" s="30"/>
      <c r="GR31" s="30"/>
      <c r="GS31" s="30"/>
      <c r="GT31" s="30"/>
      <c r="GU31" s="30"/>
      <c r="GV31" s="30"/>
      <c r="GW31" s="30"/>
      <c r="GX31" s="30"/>
      <c r="GY31" s="30"/>
      <c r="GZ31" s="30"/>
      <c r="HA31" s="30"/>
      <c r="HB31" s="30"/>
      <c r="HC31" s="30"/>
      <c r="HD31" s="30"/>
      <c r="HE31" s="30"/>
      <c r="HF31" s="30"/>
      <c r="HG31" s="30"/>
      <c r="HH31" s="30"/>
      <c r="HI31" s="30"/>
      <c r="HJ31" s="30"/>
      <c r="HK31" s="30"/>
      <c r="HL31" s="30"/>
      <c r="HM31" s="30"/>
      <c r="HN31" s="30"/>
      <c r="HO31" s="30"/>
      <c r="HP31" s="30"/>
      <c r="HQ31" s="30"/>
      <c r="HR31" s="30"/>
      <c r="HS31" s="30"/>
      <c r="HT31" s="30"/>
      <c r="HU31" s="30"/>
      <c r="HV31" s="30"/>
      <c r="HW31" s="30"/>
      <c r="HX31" s="30"/>
      <c r="HY31" s="30"/>
      <c r="HZ31" s="30"/>
      <c r="IA31" s="30"/>
      <c r="IB31" s="30"/>
      <c r="IC31" s="30"/>
      <c r="ID31" s="30"/>
      <c r="IE31" s="30"/>
      <c r="IF31" s="30"/>
      <c r="IG31" s="30"/>
      <c r="IH31" s="30"/>
      <c r="II31" s="30"/>
      <c r="IJ31" s="30"/>
      <c r="IK31" s="30"/>
      <c r="IL31" s="30"/>
      <c r="IM31" s="30"/>
      <c r="IN31" s="30"/>
      <c r="IO31" s="30"/>
      <c r="IP31" s="30"/>
    </row>
    <row r="34" spans="1:1">
      <c r="A34" s="28" t="s">
        <v>72</v>
      </c>
    </row>
  </sheetData>
  <mergeCells count="3">
    <mergeCell ref="D1:G1"/>
    <mergeCell ref="I1:L1"/>
    <mergeCell ref="N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 multiples</vt:lpstr>
      <vt:lpstr>Trading multiples</vt:lpstr>
    </vt:vector>
  </TitlesOfParts>
  <Company>EUR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Haanappel</dc:creator>
  <cp:lastModifiedBy>Dyaran Bansraj</cp:lastModifiedBy>
  <cp:lastPrinted>2011-09-28T20:37:04Z</cp:lastPrinted>
  <dcterms:created xsi:type="dcterms:W3CDTF">2004-09-05T18:29:32Z</dcterms:created>
  <dcterms:modified xsi:type="dcterms:W3CDTF">2018-10-24T17:45:25Z</dcterms:modified>
</cp:coreProperties>
</file>