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23 Risk Control\"/>
    </mc:Choice>
  </mc:AlternateContent>
  <xr:revisionPtr revIDLastSave="0" documentId="13_ncr:1_{0D38E757-0E52-4B0F-AA96-5D0E6C93CAC1}" xr6:coauthVersionLast="37" xr6:coauthVersionMax="37" xr10:uidLastSave="{00000000-0000-0000-0000-000000000000}"/>
  <bookViews>
    <workbookView xWindow="0" yWindow="0" windowWidth="12480" windowHeight="8580" xr2:uid="{7558CD60-B016-4843-B6F4-D61429FFF3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L15" i="1"/>
  <c r="R10" i="1"/>
  <c r="M13" i="1"/>
  <c r="N13" i="1"/>
  <c r="O13" i="1"/>
  <c r="P13" i="1"/>
  <c r="L13" i="1"/>
  <c r="M12" i="1"/>
  <c r="N12" i="1"/>
  <c r="O12" i="1"/>
  <c r="P12" i="1"/>
  <c r="L12" i="1"/>
  <c r="Q11" i="1"/>
  <c r="M11" i="1"/>
  <c r="N11" i="1"/>
  <c r="O11" i="1"/>
  <c r="P11" i="1"/>
  <c r="L11" i="1"/>
  <c r="N14" i="1"/>
  <c r="M14" i="1"/>
  <c r="Q10" i="1"/>
  <c r="O14" i="1" l="1"/>
  <c r="P14" i="1"/>
  <c r="L14" i="1"/>
  <c r="Q13" i="1"/>
  <c r="Q14" i="1" s="1"/>
  <c r="D24" i="1"/>
  <c r="E24" i="1"/>
  <c r="F24" i="1"/>
  <c r="G24" i="1"/>
  <c r="C24" i="1"/>
  <c r="D22" i="1"/>
  <c r="E22" i="1"/>
  <c r="F22" i="1"/>
  <c r="G22" i="1"/>
  <c r="C22" i="1"/>
  <c r="M24" i="1"/>
  <c r="N24" i="1"/>
  <c r="O24" i="1"/>
  <c r="P24" i="1"/>
  <c r="L24" i="1"/>
  <c r="P23" i="1"/>
  <c r="Q23" i="1"/>
  <c r="Q22" i="1"/>
  <c r="M22" i="1"/>
  <c r="N22" i="1"/>
  <c r="O22" i="1"/>
  <c r="P22" i="1"/>
  <c r="L22" i="1"/>
  <c r="L23" i="1" s="1"/>
  <c r="L25" i="1" s="1"/>
  <c r="L26" i="1" s="1"/>
  <c r="O23" i="1"/>
  <c r="N23" i="1"/>
  <c r="M23" i="1"/>
  <c r="M25" i="1" s="1"/>
  <c r="M26" i="1" s="1"/>
  <c r="N25" i="1" l="1"/>
  <c r="N26" i="1" s="1"/>
  <c r="O25" i="1"/>
  <c r="O26" i="1" s="1"/>
  <c r="P25" i="1"/>
  <c r="P26" i="1" s="1"/>
  <c r="Q21" i="1" l="1"/>
  <c r="Q20" i="1" l="1"/>
  <c r="K4" i="1"/>
  <c r="D20" i="1" l="1"/>
  <c r="D21" i="1" s="1"/>
  <c r="E20" i="1"/>
  <c r="E21" i="1" s="1"/>
  <c r="F20" i="1"/>
  <c r="F21" i="1" s="1"/>
  <c r="G20" i="1"/>
  <c r="G21" i="1" s="1"/>
  <c r="C20" i="1"/>
  <c r="C21" i="1" s="1"/>
  <c r="I19" i="1"/>
  <c r="H19" i="1"/>
  <c r="D7" i="1"/>
  <c r="E7" i="1"/>
  <c r="F7" i="1"/>
  <c r="G7" i="1"/>
  <c r="C7" i="1"/>
  <c r="H21" i="1" l="1"/>
  <c r="G23" i="1" s="1"/>
  <c r="B13" i="1"/>
  <c r="B3" i="1"/>
  <c r="C14" i="1" l="1"/>
  <c r="M5" i="1"/>
  <c r="M6" i="1" s="1"/>
  <c r="P5" i="1"/>
  <c r="P6" i="1" s="1"/>
  <c r="O5" i="1"/>
  <c r="O6" i="1" s="1"/>
  <c r="N5" i="1"/>
  <c r="N6" i="1" s="1"/>
  <c r="L5" i="1"/>
  <c r="L6" i="1" s="1"/>
  <c r="C23" i="1"/>
  <c r="D23" i="1"/>
  <c r="G9" i="1"/>
  <c r="D9" i="1"/>
  <c r="C9" i="1"/>
  <c r="E9" i="1"/>
  <c r="F9" i="1"/>
  <c r="F23" i="1"/>
  <c r="E23" i="1"/>
  <c r="G14" i="1"/>
  <c r="F14" i="1"/>
  <c r="E14" i="1"/>
  <c r="D14" i="1"/>
  <c r="H20" i="1" l="1"/>
  <c r="I20" i="1" s="1"/>
  <c r="H22" i="1" l="1"/>
</calcChain>
</file>

<file path=xl/sharedStrings.xml><?xml version="1.0" encoding="utf-8"?>
<sst xmlns="http://schemas.openxmlformats.org/spreadsheetml/2006/main" count="65" uniqueCount="36">
  <si>
    <t>FUTURES</t>
  </si>
  <si>
    <t>Total Investment</t>
  </si>
  <si>
    <t>Crude oil</t>
  </si>
  <si>
    <t>EuroBobl</t>
  </si>
  <si>
    <t>Copper</t>
  </si>
  <si>
    <t>NASDAQ</t>
  </si>
  <si>
    <t>2-Yr Notes</t>
  </si>
  <si>
    <t>20d ATR</t>
  </si>
  <si>
    <t>Conversion</t>
  </si>
  <si>
    <t>Currency</t>
  </si>
  <si>
    <t>Prices as of June 7</t>
  </si>
  <si>
    <t>BAC</t>
  </si>
  <si>
    <t>NFLX</t>
  </si>
  <si>
    <t>V</t>
  </si>
  <si>
    <t>AMZN</t>
  </si>
  <si>
    <t>XOM</t>
  </si>
  <si>
    <t>Backwards</t>
  </si>
  <si>
    <t>Contracts</t>
  </si>
  <si>
    <t>$ Volatility</t>
  </si>
  <si>
    <t>Position size = Allocation / $ Volatility</t>
  </si>
  <si>
    <t>Stock positions using ATR</t>
  </si>
  <si>
    <t>Value</t>
  </si>
  <si>
    <t>Adj Share Size</t>
  </si>
  <si>
    <t>Allocation/ATR</t>
  </si>
  <si>
    <t>Position Size</t>
  </si>
  <si>
    <t>Position size using price</t>
  </si>
  <si>
    <t>ATR/Close</t>
  </si>
  <si>
    <t>Normalze</t>
  </si>
  <si>
    <t>Scaled to $100K</t>
  </si>
  <si>
    <t>Price vs ATR</t>
  </si>
  <si>
    <t>Actual Allocation</t>
  </si>
  <si>
    <t>Stock positions with leverage and target of 10%</t>
  </si>
  <si>
    <t>20-Day AnnVol</t>
  </si>
  <si>
    <t>Weights</t>
  </si>
  <si>
    <t>Normalize</t>
  </si>
  <si>
    <t>Shares at 10%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</si>
</sst>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3" borderId="1" xfId="2" applyNumberFormat="1" applyFont="1" applyFill="1" applyBorder="1"/>
    <xf numFmtId="0" fontId="2" fillId="3" borderId="1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4" fontId="2" fillId="5" borderId="2" xfId="2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/>
    <xf numFmtId="0" fontId="2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0" fillId="0" borderId="0" xfId="0" applyNumberFormat="1"/>
    <xf numFmtId="2" fontId="2" fillId="0" borderId="0" xfId="0" applyNumberFormat="1" applyFont="1"/>
    <xf numFmtId="0" fontId="2" fillId="0" borderId="3" xfId="0" applyFont="1" applyBorder="1"/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64" fontId="2" fillId="6" borderId="2" xfId="2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836-B137-458B-8333-D17261DE3C94}">
  <dimension ref="A1:R26"/>
  <sheetViews>
    <sheetView tabSelected="1" topLeftCell="A4" workbookViewId="0">
      <selection activeCell="Q10" sqref="Q10"/>
    </sheetView>
  </sheetViews>
  <sheetFormatPr defaultRowHeight="15" x14ac:dyDescent="0.25"/>
  <cols>
    <col min="2" max="2" width="14.5703125" style="4" customWidth="1"/>
    <col min="3" max="3" width="11.85546875" bestFit="1" customWidth="1"/>
    <col min="4" max="4" width="9.7109375" customWidth="1"/>
    <col min="5" max="6" width="10.5703125" bestFit="1" customWidth="1"/>
    <col min="7" max="7" width="10.85546875" customWidth="1"/>
    <col min="8" max="8" width="10.5703125" bestFit="1" customWidth="1"/>
    <col min="11" max="11" width="16.28515625" customWidth="1"/>
    <col min="12" max="12" width="11.7109375" bestFit="1" customWidth="1"/>
    <col min="13" max="13" width="11.85546875" customWidth="1"/>
    <col min="14" max="15" width="9.28515625" bestFit="1" customWidth="1"/>
    <col min="16" max="16" width="9.5703125" bestFit="1" customWidth="1"/>
    <col min="17" max="17" width="13.5703125" customWidth="1"/>
  </cols>
  <sheetData>
    <row r="1" spans="1:18" s="4" customFormat="1" x14ac:dyDescent="0.25">
      <c r="A1" s="4" t="s">
        <v>0</v>
      </c>
      <c r="B1" s="4" t="s">
        <v>1</v>
      </c>
      <c r="E1" s="4" t="s">
        <v>10</v>
      </c>
    </row>
    <row r="2" spans="1:18" s="4" customFormat="1" x14ac:dyDescent="0.25">
      <c r="B2" s="9">
        <v>100000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K2" s="39" t="s">
        <v>25</v>
      </c>
      <c r="L2" s="39"/>
      <c r="M2" s="39"/>
      <c r="N2" s="39"/>
      <c r="O2" s="39"/>
      <c r="P2" s="39"/>
    </row>
    <row r="3" spans="1:18" x14ac:dyDescent="0.25">
      <c r="B3" s="12">
        <f>B2/5</f>
        <v>20000</v>
      </c>
      <c r="C3" s="15">
        <v>65.95</v>
      </c>
      <c r="D3" s="15">
        <v>131.05000000000001</v>
      </c>
      <c r="E3" s="15">
        <v>327.5</v>
      </c>
      <c r="F3" s="15">
        <v>7176</v>
      </c>
      <c r="G3" s="15">
        <v>105.898</v>
      </c>
      <c r="K3" s="9">
        <v>100000</v>
      </c>
      <c r="L3" s="10" t="s">
        <v>11</v>
      </c>
      <c r="M3" s="10" t="s">
        <v>12</v>
      </c>
      <c r="N3" s="10" t="s">
        <v>15</v>
      </c>
      <c r="O3" s="10" t="s">
        <v>13</v>
      </c>
      <c r="P3" s="10" t="s">
        <v>14</v>
      </c>
    </row>
    <row r="4" spans="1:18" x14ac:dyDescent="0.25">
      <c r="B4" s="13" t="s">
        <v>7</v>
      </c>
      <c r="C4" s="5">
        <v>1.504</v>
      </c>
      <c r="D4" s="5">
        <v>0.46150000000000002</v>
      </c>
      <c r="E4" s="5">
        <v>5.75</v>
      </c>
      <c r="F4" s="5">
        <v>84.125</v>
      </c>
      <c r="G4" s="5">
        <v>0.1195</v>
      </c>
      <c r="K4" s="12">
        <f>K3/5</f>
        <v>20000</v>
      </c>
      <c r="L4" s="15">
        <v>30.09</v>
      </c>
      <c r="M4" s="15">
        <v>361.4</v>
      </c>
      <c r="N4" s="15">
        <v>82.88</v>
      </c>
      <c r="O4" s="15">
        <v>16.809999999999999</v>
      </c>
      <c r="P4" s="15">
        <v>1689.3</v>
      </c>
    </row>
    <row r="5" spans="1:18" x14ac:dyDescent="0.25">
      <c r="B5" s="13" t="s">
        <v>8</v>
      </c>
      <c r="C5" s="5">
        <v>1000</v>
      </c>
      <c r="D5" s="5">
        <v>1000</v>
      </c>
      <c r="E5" s="5">
        <v>250</v>
      </c>
      <c r="F5" s="5">
        <v>20</v>
      </c>
      <c r="G5" s="5">
        <v>2000</v>
      </c>
      <c r="K5" s="20" t="s">
        <v>24</v>
      </c>
      <c r="L5" s="23">
        <f>$B$13/L4</f>
        <v>664.67264872050521</v>
      </c>
      <c r="M5" s="23">
        <f t="shared" ref="M5:P5" si="0">$B$13/M4</f>
        <v>55.340343110127286</v>
      </c>
      <c r="N5" s="23">
        <f t="shared" si="0"/>
        <v>241.31274131274134</v>
      </c>
      <c r="O5" s="23">
        <f t="shared" si="0"/>
        <v>1189.767995240928</v>
      </c>
      <c r="P5" s="23">
        <f t="shared" si="0"/>
        <v>11.83922334694844</v>
      </c>
    </row>
    <row r="6" spans="1:18" x14ac:dyDescent="0.25">
      <c r="B6" s="13" t="s">
        <v>9</v>
      </c>
      <c r="C6" s="22">
        <v>1</v>
      </c>
      <c r="D6" s="22">
        <v>1.2</v>
      </c>
      <c r="E6" s="22">
        <v>1</v>
      </c>
      <c r="F6" s="22">
        <v>1</v>
      </c>
      <c r="G6" s="22">
        <v>1</v>
      </c>
      <c r="K6" s="17"/>
      <c r="L6" s="18">
        <f>L5/3</f>
        <v>221.55754957350175</v>
      </c>
      <c r="M6" s="18">
        <f t="shared" ref="M6:P6" si="1">M5/3</f>
        <v>18.446781036709094</v>
      </c>
      <c r="N6" s="18">
        <f t="shared" si="1"/>
        <v>80.437580437580451</v>
      </c>
      <c r="O6" s="18">
        <f t="shared" si="1"/>
        <v>396.58933174697603</v>
      </c>
      <c r="P6" s="18">
        <f t="shared" si="1"/>
        <v>3.9464077823161468</v>
      </c>
    </row>
    <row r="7" spans="1:18" x14ac:dyDescent="0.25">
      <c r="B7" s="13" t="s">
        <v>18</v>
      </c>
      <c r="C7" s="22">
        <f>C4*C5*C6</f>
        <v>1504</v>
      </c>
      <c r="D7" s="22">
        <f t="shared" ref="D7:G7" si="2">D4*D5*D6</f>
        <v>553.79999999999995</v>
      </c>
      <c r="E7" s="22">
        <f t="shared" si="2"/>
        <v>1437.5</v>
      </c>
      <c r="F7" s="22">
        <f t="shared" si="2"/>
        <v>1682.5</v>
      </c>
      <c r="G7" s="22">
        <f t="shared" si="2"/>
        <v>239</v>
      </c>
      <c r="K7" s="39" t="s">
        <v>31</v>
      </c>
      <c r="L7" s="39"/>
      <c r="M7" s="39"/>
      <c r="N7" s="39"/>
      <c r="O7" s="39"/>
      <c r="P7" s="39"/>
    </row>
    <row r="8" spans="1:18" x14ac:dyDescent="0.25">
      <c r="B8" s="40" t="s">
        <v>19</v>
      </c>
      <c r="C8" s="40"/>
      <c r="D8" s="40"/>
      <c r="E8" s="40"/>
      <c r="F8" s="40"/>
      <c r="G8" s="40"/>
      <c r="K8" s="35">
        <v>100000</v>
      </c>
      <c r="L8" s="10" t="s">
        <v>11</v>
      </c>
      <c r="M8" s="10" t="s">
        <v>12</v>
      </c>
      <c r="N8" s="10" t="s">
        <v>15</v>
      </c>
      <c r="O8" s="10" t="s">
        <v>13</v>
      </c>
      <c r="P8" s="10" t="s">
        <v>14</v>
      </c>
    </row>
    <row r="9" spans="1:18" x14ac:dyDescent="0.25">
      <c r="B9" s="8" t="s">
        <v>17</v>
      </c>
      <c r="C9" s="11">
        <f>$B$3/C7</f>
        <v>13.297872340425531</v>
      </c>
      <c r="D9" s="11">
        <f t="shared" ref="D9:G9" si="3">$B$3/D7</f>
        <v>36.114120621162876</v>
      </c>
      <c r="E9" s="11">
        <f t="shared" si="3"/>
        <v>13.913043478260869</v>
      </c>
      <c r="F9" s="11">
        <f t="shared" si="3"/>
        <v>11.887072808320951</v>
      </c>
      <c r="G9" s="11">
        <f t="shared" si="3"/>
        <v>83.68200836820084</v>
      </c>
      <c r="K9" s="36">
        <v>20000</v>
      </c>
      <c r="L9" s="15">
        <v>30.09</v>
      </c>
      <c r="M9" s="15">
        <v>361.4</v>
      </c>
      <c r="N9" s="15">
        <v>82.88</v>
      </c>
      <c r="O9" s="15">
        <v>16.809999999999999</v>
      </c>
      <c r="P9" s="15">
        <v>1689.3</v>
      </c>
    </row>
    <row r="10" spans="1:18" x14ac:dyDescent="0.25">
      <c r="K10" s="33" t="s">
        <v>32</v>
      </c>
      <c r="L10" s="5">
        <v>17.3</v>
      </c>
      <c r="M10" s="5">
        <v>37.4</v>
      </c>
      <c r="N10" s="5">
        <v>12.1</v>
      </c>
      <c r="O10" s="5">
        <v>12.6</v>
      </c>
      <c r="P10" s="5">
        <v>23.8</v>
      </c>
      <c r="Q10" s="28">
        <f>1/(1/L10+1/M10+1/N10+1/O10+1/P10)</f>
        <v>3.465388304305991</v>
      </c>
      <c r="R10">
        <f>AVERAGE(L10:P10)</f>
        <v>20.639999999999997</v>
      </c>
    </row>
    <row r="11" spans="1:18" s="4" customFormat="1" x14ac:dyDescent="0.25">
      <c r="B11" s="39" t="s">
        <v>25</v>
      </c>
      <c r="C11" s="39"/>
      <c r="D11" s="39"/>
      <c r="E11" s="39"/>
      <c r="F11" s="39"/>
      <c r="G11" s="39"/>
      <c r="K11" s="34" t="s">
        <v>33</v>
      </c>
      <c r="L11" s="26">
        <f>1/L10</f>
        <v>5.7803468208092484E-2</v>
      </c>
      <c r="M11" s="26">
        <f t="shared" ref="M11:P11" si="4">1/M10</f>
        <v>2.6737967914438502E-2</v>
      </c>
      <c r="N11" s="26">
        <f t="shared" si="4"/>
        <v>8.2644628099173556E-2</v>
      </c>
      <c r="O11" s="26">
        <f t="shared" si="4"/>
        <v>7.9365079365079361E-2</v>
      </c>
      <c r="P11" s="26">
        <f t="shared" si="4"/>
        <v>4.2016806722689072E-2</v>
      </c>
      <c r="Q11" s="25">
        <f>SUM(L11:P11)</f>
        <v>0.28856795030947296</v>
      </c>
    </row>
    <row r="12" spans="1:18" s="4" customFormat="1" x14ac:dyDescent="0.25">
      <c r="B12" s="9">
        <v>100000</v>
      </c>
      <c r="C12" s="10" t="s">
        <v>11</v>
      </c>
      <c r="D12" s="10" t="s">
        <v>12</v>
      </c>
      <c r="E12" s="10" t="s">
        <v>15</v>
      </c>
      <c r="F12" s="10" t="s">
        <v>13</v>
      </c>
      <c r="G12" s="10" t="s">
        <v>14</v>
      </c>
      <c r="K12" s="34" t="s">
        <v>34</v>
      </c>
      <c r="L12" s="26">
        <f>L11/$Q$11</f>
        <v>0.20031146267664687</v>
      </c>
      <c r="M12" s="26">
        <f t="shared" ref="M12:P12" si="5">M11/$Q$11</f>
        <v>9.265744129160404E-2</v>
      </c>
      <c r="N12" s="26">
        <f t="shared" si="5"/>
        <v>0.28639572762859433</v>
      </c>
      <c r="O12" s="26">
        <f t="shared" si="5"/>
        <v>0.27503081780206279</v>
      </c>
      <c r="P12" s="26">
        <f t="shared" si="5"/>
        <v>0.14560455060109204</v>
      </c>
    </row>
    <row r="13" spans="1:18" x14ac:dyDescent="0.25">
      <c r="B13" s="12">
        <f>B12/5</f>
        <v>20000</v>
      </c>
      <c r="C13" s="15">
        <v>30.09</v>
      </c>
      <c r="D13" s="15">
        <v>361.4</v>
      </c>
      <c r="E13" s="15">
        <v>82.88</v>
      </c>
      <c r="F13" s="15">
        <v>16.809999999999999</v>
      </c>
      <c r="G13" s="15">
        <v>1689.3</v>
      </c>
      <c r="K13" s="34" t="s">
        <v>30</v>
      </c>
      <c r="L13" s="16">
        <f>L12*$K$8</f>
        <v>20031.146267664688</v>
      </c>
      <c r="M13" s="16">
        <f t="shared" ref="M13:P13" si="6">M12*$K$8</f>
        <v>9265.7441291604046</v>
      </c>
      <c r="N13" s="16">
        <f t="shared" si="6"/>
        <v>28639.572762859432</v>
      </c>
      <c r="O13" s="16">
        <f t="shared" si="6"/>
        <v>27503.081780206277</v>
      </c>
      <c r="P13" s="16">
        <f t="shared" si="6"/>
        <v>14560.455060109203</v>
      </c>
      <c r="Q13" s="6">
        <f>SUM(L13:P13)</f>
        <v>100000.00000000001</v>
      </c>
    </row>
    <row r="14" spans="1:18" s="4" customFormat="1" x14ac:dyDescent="0.25">
      <c r="B14" s="20" t="s">
        <v>24</v>
      </c>
      <c r="C14" s="23">
        <f>$B$13/C13</f>
        <v>664.67264872050521</v>
      </c>
      <c r="D14" s="23">
        <f t="shared" ref="D14:G14" si="7">$B$13/D13</f>
        <v>55.340343110127286</v>
      </c>
      <c r="E14" s="23">
        <f t="shared" si="7"/>
        <v>241.31274131274134</v>
      </c>
      <c r="F14" s="23">
        <f t="shared" si="7"/>
        <v>1189.767995240928</v>
      </c>
      <c r="G14" s="23">
        <f t="shared" si="7"/>
        <v>11.83922334694844</v>
      </c>
      <c r="K14" s="21" t="s">
        <v>22</v>
      </c>
      <c r="L14" s="19">
        <f>L13/L9</f>
        <v>665.70775233182746</v>
      </c>
      <c r="M14" s="19">
        <f t="shared" ref="M14:P14" si="8">M13/M9</f>
        <v>25.638472963919217</v>
      </c>
      <c r="N14" s="19">
        <f t="shared" si="8"/>
        <v>345.5546906715665</v>
      </c>
      <c r="O14" s="19">
        <f t="shared" si="8"/>
        <v>1636.1143236291659</v>
      </c>
      <c r="P14" s="19">
        <f t="shared" si="8"/>
        <v>8.6192239744919217</v>
      </c>
      <c r="Q14" s="29">
        <f>K8/Q13</f>
        <v>0.99999999999999989</v>
      </c>
    </row>
    <row r="15" spans="1:18" ht="15.75" thickBot="1" x14ac:dyDescent="0.3">
      <c r="B15" s="17"/>
      <c r="C15" s="18"/>
      <c r="D15" s="18"/>
      <c r="E15" s="18"/>
      <c r="F15" s="18"/>
      <c r="G15" s="18"/>
      <c r="K15" s="37" t="s">
        <v>35</v>
      </c>
      <c r="L15" s="38">
        <f>L14*10/$R$10</f>
        <v>322.5328257421645</v>
      </c>
      <c r="M15" s="38">
        <f t="shared" ref="M15:P15" si="9">M14*10/$R$10</f>
        <v>12.421740777092646</v>
      </c>
      <c r="N15" s="38">
        <f t="shared" si="9"/>
        <v>167.41990827110783</v>
      </c>
      <c r="O15" s="38">
        <f t="shared" si="9"/>
        <v>792.69104826994487</v>
      </c>
      <c r="P15" s="38">
        <f t="shared" si="9"/>
        <v>4.1759806077964745</v>
      </c>
    </row>
    <row r="16" spans="1:18" x14ac:dyDescent="0.25">
      <c r="B16" s="39" t="s">
        <v>20</v>
      </c>
      <c r="C16" s="39"/>
      <c r="D16" s="39"/>
      <c r="E16" s="39"/>
      <c r="F16" s="39"/>
      <c r="G16" s="39"/>
    </row>
    <row r="17" spans="2:18" s="4" customFormat="1" x14ac:dyDescent="0.25">
      <c r="B17" s="9">
        <v>100000</v>
      </c>
      <c r="C17" s="10" t="s">
        <v>11</v>
      </c>
      <c r="D17" s="10" t="s">
        <v>12</v>
      </c>
      <c r="E17" s="10" t="s">
        <v>15</v>
      </c>
      <c r="F17" s="10" t="s">
        <v>13</v>
      </c>
      <c r="G17" s="10" t="s">
        <v>14</v>
      </c>
    </row>
    <row r="18" spans="2:18" x14ac:dyDescent="0.25">
      <c r="B18" s="12">
        <v>20000</v>
      </c>
      <c r="C18" s="15">
        <v>30.09</v>
      </c>
      <c r="D18" s="15">
        <v>361.4</v>
      </c>
      <c r="E18" s="15">
        <v>82.88</v>
      </c>
      <c r="F18" s="15">
        <v>16.809999999999999</v>
      </c>
      <c r="G18" s="15">
        <v>1689.3</v>
      </c>
      <c r="K18" s="39" t="s">
        <v>20</v>
      </c>
      <c r="L18" s="39"/>
      <c r="M18" s="39"/>
      <c r="N18" s="39"/>
      <c r="O18" s="39"/>
      <c r="P18" s="39"/>
    </row>
    <row r="19" spans="2:18" x14ac:dyDescent="0.25">
      <c r="B19" s="13" t="s">
        <v>7</v>
      </c>
      <c r="C19" s="5">
        <v>0.54449999999999998</v>
      </c>
      <c r="D19" s="5">
        <v>7.31</v>
      </c>
      <c r="E19" s="5">
        <v>1.367</v>
      </c>
      <c r="F19" s="5">
        <v>0.5655</v>
      </c>
      <c r="G19" s="5">
        <v>20.012</v>
      </c>
      <c r="H19">
        <f>SUM(C19:G19)</f>
        <v>29.798999999999999</v>
      </c>
      <c r="I19">
        <f>AVERAGE(C19:G19)</f>
        <v>5.9597999999999995</v>
      </c>
      <c r="K19" s="9">
        <v>100000</v>
      </c>
      <c r="L19" s="10" t="s">
        <v>11</v>
      </c>
      <c r="M19" s="10" t="s">
        <v>12</v>
      </c>
      <c r="N19" s="10" t="s">
        <v>15</v>
      </c>
      <c r="O19" s="10" t="s">
        <v>13</v>
      </c>
      <c r="P19" s="10" t="s">
        <v>14</v>
      </c>
    </row>
    <row r="20" spans="2:18" x14ac:dyDescent="0.25">
      <c r="B20" s="14" t="s">
        <v>23</v>
      </c>
      <c r="C20" s="16">
        <f>$B$18/C19</f>
        <v>36730.945821854912</v>
      </c>
      <c r="D20" s="16">
        <f>$B$18/D19</f>
        <v>2735.9781121751025</v>
      </c>
      <c r="E20" s="16">
        <f>$B$18/E19</f>
        <v>14630.577907827359</v>
      </c>
      <c r="F20" s="16">
        <f>$B$18/F19</f>
        <v>35366.931918656053</v>
      </c>
      <c r="G20" s="16">
        <f>$B$18/G19</f>
        <v>999.40035978412948</v>
      </c>
      <c r="H20" s="6">
        <f>SUM(C20:G20)</f>
        <v>90463.834120297572</v>
      </c>
      <c r="I20" s="1">
        <f>B12/H20</f>
        <v>1.1054141245773572</v>
      </c>
      <c r="K20" s="12">
        <v>20000</v>
      </c>
      <c r="L20" s="15">
        <v>30.09</v>
      </c>
      <c r="M20" s="15">
        <v>361.4</v>
      </c>
      <c r="N20" s="15">
        <v>82.88</v>
      </c>
      <c r="O20" s="15">
        <v>16.809999999999999</v>
      </c>
      <c r="P20" s="15">
        <v>1689.3</v>
      </c>
      <c r="Q20" s="6">
        <f>SUM(L11:P11)</f>
        <v>0.28856795030947296</v>
      </c>
      <c r="R20" s="1"/>
    </row>
    <row r="21" spans="2:18" x14ac:dyDescent="0.25">
      <c r="B21" s="14" t="s">
        <v>21</v>
      </c>
      <c r="C21" s="16">
        <f>C18*C20</f>
        <v>1105234.1597796143</v>
      </c>
      <c r="D21" s="16">
        <f>D18*D20</f>
        <v>988782.48974008195</v>
      </c>
      <c r="E21" s="16">
        <f>E18*E20</f>
        <v>1212582.2970007313</v>
      </c>
      <c r="F21" s="16">
        <f>F18*F20</f>
        <v>594518.12555260817</v>
      </c>
      <c r="G21" s="16">
        <f>G18*G20</f>
        <v>1688287.0277833298</v>
      </c>
      <c r="H21" s="6">
        <f>SUM(C21:G21)</f>
        <v>5589404.0998563655</v>
      </c>
      <c r="I21" s="1"/>
      <c r="K21" s="13" t="s">
        <v>7</v>
      </c>
      <c r="L21" s="5">
        <v>0.54449999999999998</v>
      </c>
      <c r="M21" s="5">
        <v>7.31</v>
      </c>
      <c r="N21" s="5">
        <v>1.367</v>
      </c>
      <c r="O21" s="5">
        <v>0.5655</v>
      </c>
      <c r="P21" s="5">
        <v>20.012</v>
      </c>
      <c r="Q21" s="6" t="e">
        <f>SUM(#REF!)</f>
        <v>#REF!</v>
      </c>
      <c r="R21" s="1"/>
    </row>
    <row r="22" spans="2:18" x14ac:dyDescent="0.25">
      <c r="B22" s="14" t="s">
        <v>28</v>
      </c>
      <c r="C22" s="16">
        <f>C21*$B$17/$H$21</f>
        <v>19773.738667562364</v>
      </c>
      <c r="D22" s="16">
        <f t="shared" ref="D22:G22" si="10">D21*$B$17/$H$21</f>
        <v>17690.302437884056</v>
      </c>
      <c r="E22" s="16">
        <f t="shared" si="10"/>
        <v>21694.303638412759</v>
      </c>
      <c r="F22" s="16">
        <f t="shared" si="10"/>
        <v>10636.520726205606</v>
      </c>
      <c r="G22" s="16">
        <f t="shared" si="10"/>
        <v>30205.134529935218</v>
      </c>
      <c r="H22" s="2">
        <f>SUM(C22:G22)</f>
        <v>100000</v>
      </c>
      <c r="K22" s="4" t="s">
        <v>26</v>
      </c>
      <c r="L22" s="27">
        <f>L21/L20</f>
        <v>1.8095712861415751E-2</v>
      </c>
      <c r="M22" s="27">
        <f t="shared" ref="M22:P22" si="11">M21/M20</f>
        <v>2.0226895406751523E-2</v>
      </c>
      <c r="N22" s="27">
        <f t="shared" si="11"/>
        <v>1.649372586872587E-2</v>
      </c>
      <c r="O22" s="27">
        <f t="shared" si="11"/>
        <v>3.364069006543724E-2</v>
      </c>
      <c r="P22" s="27">
        <f t="shared" si="11"/>
        <v>1.1846326880956611E-2</v>
      </c>
      <c r="Q22" s="28">
        <f>SUM(L22:P22)</f>
        <v>0.100303351083287</v>
      </c>
    </row>
    <row r="23" spans="2:18" s="3" customFormat="1" ht="15.75" thickBot="1" x14ac:dyDescent="0.3">
      <c r="B23" s="8" t="s">
        <v>22</v>
      </c>
      <c r="C23" s="19">
        <f>C22/C18</f>
        <v>657.15316276378746</v>
      </c>
      <c r="D23" s="19">
        <f>D22/D18</f>
        <v>48.949370331721241</v>
      </c>
      <c r="E23" s="19">
        <f>E22/E18</f>
        <v>261.75559409281806</v>
      </c>
      <c r="F23" s="19">
        <f>F22/F18</f>
        <v>632.74959703781121</v>
      </c>
      <c r="G23" s="19">
        <f>G22/G18</f>
        <v>17.880266696226379</v>
      </c>
      <c r="H23" s="7"/>
      <c r="I23" s="3" t="s">
        <v>16</v>
      </c>
      <c r="K23" s="4" t="s">
        <v>27</v>
      </c>
      <c r="L23" s="26">
        <f>L22*L20</f>
        <v>0.54449999999999998</v>
      </c>
      <c r="M23" s="26">
        <f t="shared" ref="M23:P23" si="12">M22*M20</f>
        <v>7.31</v>
      </c>
      <c r="N23" s="26">
        <f t="shared" si="12"/>
        <v>1.367</v>
      </c>
      <c r="O23" s="26">
        <f t="shared" si="12"/>
        <v>0.5655</v>
      </c>
      <c r="P23" s="26">
        <f t="shared" si="12"/>
        <v>20.012</v>
      </c>
      <c r="Q23" s="7">
        <f>1/Q22</f>
        <v>9.9697566352459042</v>
      </c>
    </row>
    <row r="24" spans="2:18" ht="15.75" thickBot="1" x14ac:dyDescent="0.3">
      <c r="B24" s="30" t="s">
        <v>29</v>
      </c>
      <c r="C24" s="31">
        <f>C14/C23</f>
        <v>1.0114425165742078</v>
      </c>
      <c r="D24" s="31">
        <f>D14/D23</f>
        <v>1.1305629211386286</v>
      </c>
      <c r="E24" s="31">
        <f>E14/E23</f>
        <v>0.92190098992563374</v>
      </c>
      <c r="F24" s="31">
        <f>F14/F23</f>
        <v>1.8803141097375224</v>
      </c>
      <c r="G24" s="32">
        <f>G14/G23</f>
        <v>0.66213908036657543</v>
      </c>
      <c r="K24" s="4" t="s">
        <v>21</v>
      </c>
      <c r="L24" s="29">
        <f>L23*L20</f>
        <v>16.384004999999998</v>
      </c>
      <c r="M24" s="29">
        <f t="shared" ref="M24:P24" si="13">M23*M20</f>
        <v>2641.8339999999998</v>
      </c>
      <c r="N24" s="29">
        <f t="shared" si="13"/>
        <v>113.29696</v>
      </c>
      <c r="O24" s="29">
        <f t="shared" si="13"/>
        <v>9.5060549999999999</v>
      </c>
      <c r="P24" s="29">
        <f t="shared" si="13"/>
        <v>33806.2716</v>
      </c>
    </row>
    <row r="25" spans="2:18" x14ac:dyDescent="0.25">
      <c r="K25" s="14" t="s">
        <v>23</v>
      </c>
      <c r="L25" s="16">
        <f>$K$8*L24</f>
        <v>1638400.4999999998</v>
      </c>
      <c r="M25" s="16">
        <f>$K$8*M24</f>
        <v>264183399.99999997</v>
      </c>
      <c r="N25" s="16">
        <f>$K$8*N24</f>
        <v>11329696</v>
      </c>
      <c r="O25" s="16">
        <f>$K$8*O24</f>
        <v>950605.5</v>
      </c>
      <c r="P25" s="16">
        <f>$K$8*P24</f>
        <v>3380627160</v>
      </c>
    </row>
    <row r="26" spans="2:18" x14ac:dyDescent="0.25">
      <c r="K26" s="24" t="s">
        <v>22</v>
      </c>
      <c r="L26" s="19">
        <f>L25/L20</f>
        <v>54449.999999999993</v>
      </c>
      <c r="M26" s="19">
        <f t="shared" ref="M26:P26" si="14">M25/M20</f>
        <v>731000</v>
      </c>
      <c r="N26" s="19">
        <f t="shared" si="14"/>
        <v>136700</v>
      </c>
      <c r="O26" s="19">
        <f t="shared" si="14"/>
        <v>56550.000000000007</v>
      </c>
      <c r="P26" s="19">
        <f t="shared" si="14"/>
        <v>2001200</v>
      </c>
    </row>
  </sheetData>
  <mergeCells count="6">
    <mergeCell ref="K2:P2"/>
    <mergeCell ref="K18:P18"/>
    <mergeCell ref="B8:G8"/>
    <mergeCell ref="B16:G16"/>
    <mergeCell ref="B11:G11"/>
    <mergeCell ref="K7:P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Kaufman</dc:creator>
  <cp:lastModifiedBy>Perry Kaufman</cp:lastModifiedBy>
  <dcterms:created xsi:type="dcterms:W3CDTF">2018-06-08T13:07:33Z</dcterms:created>
  <dcterms:modified xsi:type="dcterms:W3CDTF">2018-10-26T21:44:21Z</dcterms:modified>
</cp:coreProperties>
</file>