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3.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31da9bb1c44b03ac/Documents/Goodwill University/Projects/"/>
    </mc:Choice>
  </mc:AlternateContent>
  <xr:revisionPtr revIDLastSave="94" documentId="13_ncr:1_{2389979E-D2B9-4C6A-A1A8-BE512A13E5C0}" xr6:coauthVersionLast="47" xr6:coauthVersionMax="47" xr10:uidLastSave="{4A772CFA-4322-4987-B1FF-BE1D4B314471}"/>
  <bookViews>
    <workbookView xWindow="-110" yWindow="-110" windowWidth="19420" windowHeight="10300" firstSheet="1" activeTab="1" xr2:uid="{3F396370-2144-4D01-B693-F4E0D3CB5C02}"/>
  </bookViews>
  <sheets>
    <sheet name="Master" sheetId="1" r:id="rId1"/>
    <sheet name="1" sheetId="2" r:id="rId2"/>
    <sheet name="2.a" sheetId="3" r:id="rId3"/>
    <sheet name="2.b" sheetId="4" r:id="rId4"/>
    <sheet name="3.a" sheetId="5" r:id="rId5"/>
    <sheet name="3.b" sheetId="6" r:id="rId6"/>
    <sheet name="4.a" sheetId="7" r:id="rId7"/>
    <sheet name="4.b" sheetId="8" r:id="rId8"/>
    <sheet name="5" sheetId="10" r:id="rId9"/>
    <sheet name="6" sheetId="13" r:id="rId10"/>
  </sheets>
  <definedNames>
    <definedName name="bonus">EMPData4[#All]</definedName>
    <definedName name="Employee">Master!$D$13</definedName>
    <definedName name="Slicer_Country">#N/A</definedName>
    <definedName name="Slicer_Country1">#N/A</definedName>
    <definedName name="Slicer_Department">#N/A</definedName>
    <definedName name="Slicer_Department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0" l="1" a="1"/>
  <c r="G5" i="10" s="1"/>
  <c r="H5" i="10" s="1"/>
  <c r="G6" i="10" a="1"/>
  <c r="G6" i="10" s="1"/>
  <c r="H6" i="10" s="1"/>
  <c r="G8" i="10" a="1"/>
  <c r="G8" i="10" s="1"/>
  <c r="H8" i="10" s="1"/>
  <c r="G9" i="10" a="1"/>
  <c r="G9" i="10" s="1"/>
  <c r="H9" i="10" s="1"/>
  <c r="G10" i="10" a="1"/>
  <c r="G10" i="10" s="1"/>
  <c r="H10" i="10" s="1"/>
  <c r="G11" i="10" a="1"/>
  <c r="G11" i="10" s="1"/>
  <c r="H11" i="10" s="1"/>
  <c r="G12" i="10" a="1"/>
  <c r="G12" i="10" s="1"/>
  <c r="H12" i="10" s="1"/>
  <c r="G13" i="10" a="1"/>
  <c r="G13" i="10" s="1"/>
  <c r="H13" i="10" s="1"/>
  <c r="G14" i="10" a="1"/>
  <c r="G14" i="10" s="1"/>
  <c r="H14" i="10" s="1"/>
  <c r="G15" i="10" a="1"/>
  <c r="G15" i="10" s="1"/>
  <c r="H15" i="10" s="1"/>
  <c r="G16" i="10" a="1"/>
  <c r="G16" i="10" s="1"/>
  <c r="H16" i="10" s="1"/>
  <c r="G17" i="10" a="1"/>
  <c r="G17" i="10" s="1"/>
  <c r="H17" i="10" s="1"/>
  <c r="G18" i="10" a="1"/>
  <c r="G18" i="10" s="1"/>
  <c r="H18" i="10" s="1"/>
  <c r="H19" i="10"/>
  <c r="G20" i="10" a="1"/>
  <c r="G20" i="10" s="1"/>
  <c r="H20" i="10" s="1"/>
  <c r="G21" i="10" a="1"/>
  <c r="G21" i="10" s="1"/>
  <c r="H21" i="10" s="1"/>
  <c r="G22" i="10" a="1"/>
  <c r="G22" i="10" s="1"/>
  <c r="H22" i="10" s="1"/>
  <c r="G23" i="10" a="1"/>
  <c r="G23" i="10" s="1"/>
  <c r="H23" i="10" s="1"/>
  <c r="G24" i="10" a="1"/>
  <c r="G24" i="10" s="1"/>
  <c r="H24" i="10" s="1"/>
  <c r="G25" i="10" a="1"/>
  <c r="G25" i="10" s="1"/>
  <c r="H25" i="10" s="1"/>
  <c r="H26" i="10"/>
  <c r="G27" i="10" a="1"/>
  <c r="G27" i="10" s="1"/>
  <c r="H27" i="10" s="1"/>
  <c r="G28" i="10" a="1"/>
  <c r="G28" i="10" s="1"/>
  <c r="H28" i="10" s="1"/>
  <c r="G29" i="10" a="1"/>
  <c r="G29" i="10" s="1"/>
  <c r="H29" i="10" s="1"/>
  <c r="H30" i="10"/>
  <c r="G31" i="10" a="1"/>
  <c r="G31" i="10" s="1"/>
  <c r="H31" i="10" s="1"/>
  <c r="G32" i="10" a="1"/>
  <c r="G32" i="10" s="1"/>
  <c r="H32" i="10" s="1"/>
  <c r="H33" i="10"/>
  <c r="G34" i="10" a="1"/>
  <c r="G34" i="10" s="1"/>
  <c r="H34" i="10" s="1"/>
  <c r="G35" i="10" a="1"/>
  <c r="G35" i="10" s="1"/>
  <c r="H35" i="10" s="1"/>
  <c r="G36" i="10" a="1"/>
  <c r="G36" i="10" s="1"/>
  <c r="H36" i="10" s="1"/>
  <c r="G37" i="10" a="1"/>
  <c r="G37" i="10" s="1"/>
  <c r="H37" i="10" s="1"/>
  <c r="G38" i="10" a="1"/>
  <c r="G38" i="10" s="1"/>
  <c r="H38" i="10" s="1"/>
  <c r="G39" i="10" a="1"/>
  <c r="G39" i="10" s="1"/>
  <c r="H39" i="10" s="1"/>
  <c r="G40" i="10" a="1"/>
  <c r="G40" i="10" s="1"/>
  <c r="H40" i="10" s="1"/>
  <c r="G41" i="10" a="1"/>
  <c r="G41" i="10" s="1"/>
  <c r="H41" i="10" s="1"/>
  <c r="G42" i="10" a="1"/>
  <c r="G42" i="10" s="1"/>
  <c r="H42" i="10" s="1"/>
  <c r="G43" i="10" a="1"/>
  <c r="G43" i="10" s="1"/>
  <c r="H43" i="10" s="1"/>
  <c r="G44" i="10" a="1"/>
  <c r="G44" i="10" s="1"/>
  <c r="H44" i="10" s="1"/>
  <c r="G45" i="10" a="1"/>
  <c r="G45" i="10" s="1"/>
  <c r="H45" i="10" s="1"/>
  <c r="G46" i="10" a="1"/>
  <c r="G46" i="10" s="1"/>
  <c r="H46" i="10" s="1"/>
  <c r="G47" i="10" a="1"/>
  <c r="G47" i="10" s="1"/>
  <c r="H47" i="10" s="1"/>
  <c r="G48" i="10" a="1"/>
  <c r="G48" i="10" s="1"/>
  <c r="H48" i="10" s="1"/>
  <c r="G49" i="10" a="1"/>
  <c r="G49" i="10" s="1"/>
  <c r="H49" i="10" s="1"/>
  <c r="G50" i="10" a="1"/>
  <c r="G50" i="10" s="1"/>
  <c r="H50" i="10" s="1"/>
  <c r="G51" i="10" a="1"/>
  <c r="G51" i="10" s="1"/>
  <c r="H51" i="10" s="1"/>
  <c r="G52" i="10" a="1"/>
  <c r="G52" i="10" s="1"/>
  <c r="H52" i="10" s="1"/>
  <c r="G53" i="10" a="1"/>
  <c r="G53" i="10" s="1"/>
  <c r="H53" i="10" s="1"/>
  <c r="D4" i="3"/>
  <c r="D5" i="3"/>
  <c r="D3" i="3"/>
  <c r="C5" i="3"/>
  <c r="C4" i="3"/>
  <c r="C3" i="3"/>
  <c r="D8" i="2"/>
  <c r="D7" i="2"/>
  <c r="D6" i="2"/>
  <c r="D5" i="2"/>
  <c r="D4" i="2"/>
  <c r="D3" i="2"/>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<sst xmlns="http://schemas.openxmlformats.org/spreadsheetml/2006/main" count="630" uniqueCount="157">
  <si>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</si>
  <si>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</si>
  <si>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</si>
  <si>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</si>
  <si>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</si>
  <si>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</si>
  <si>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</si>
  <si>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</si>
  <si>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</si>
  <si>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</si>
  <si>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</si>
  <si>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</si>
  <si>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</si>
  <si>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</si>
  <si>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</si>
  <si>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</si>
  <si>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</si>
  <si>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</si>
  <si>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</si>
  <si>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</si>
  <si>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</si>
  <si>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</si>
  <si>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</si>
  <si>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</si>
  <si>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</si>
  <si>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</si>
  <si>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</si>
  <si>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</si>
  <si>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</si>
  <si>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</si>
  <si>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</si>
  <si>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</si>
  <si>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</si>
  <si>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</si>
  <si>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</si>
  <si>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</si>
  <si>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</si>
  <si>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</si>
  <si>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</si>
  <si>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</si>
  <si>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</si>
  <si>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</si>
  <si>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</si>
  <si>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</si>
  <si>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</si>
  <si>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</si>
  <si>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</si>
  <si>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</si>
  <si>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</si>
  <si>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</si>
  <si>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</si>
  <si>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</si>
  <si>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</si>
  <si>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</si>
  <si>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</si>
  <si>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</si>
  <si>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</si>
  <si>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</si>
  <si>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</si>
  <si>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</si>
  <si>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</si>
  <si>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</si>
  <si>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</si>
  <si>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</si>
  <si>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</si>
  <si>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</si>
  <si>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</si>
  <si>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</si>
  <si>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</si>
  <si>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</si>
  <si>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</si>
  <si>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</si>
  <si>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</si>
  <si>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</si>
  <si>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</si>
  <si>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</si>
  <si>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</si>
  <si>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</si>
  <si>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</si>
  <si>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</si>
  <si>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</si>
  <si>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</si>
  <si>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</si>
  <si>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</si>
  <si>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</si>
  <si>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</si>
  <si>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</si>
  <si>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</si>
  <si>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</si>
  <si>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</si>
  <si>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</si>
  <si>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</si>
  <si>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</si>
  <si>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</si>
  <si>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</si>
  <si>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</si>
  <si>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</si>
  <si>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</si>
  <si>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</si>
  <si>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</si>
  <si>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</si>
  <si>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</si>
  <si>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</si>
  <si>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</si>
  <si>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</si>
  <si>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</si>
  <si>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</si>
  <si>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</si>
  <si>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</si>
  <si>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</si>
  <si>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</si>
  <si>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</si>
  <si>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</si>
  <si>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</si>
  <si>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</si>
  <si>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</si>
  <si>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</si>
  <si>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</si>
  <si>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</si>
  <si>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</si>
  <si>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</si>
  <si>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</si>
  <si>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</si>
  <si>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</si>
  <si>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</si>
  <si>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</si>
  <si>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</si>
  <si>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</si>
  <si>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</si>
  <si>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</si>
  <si>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</si>
  <si>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</si>
  <si>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</si>
  <si>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</si>
  <si>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</si>
  <si>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</si>
  <si>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 xml:space="preserve">Last 2 salaried by Department </t>
  </si>
  <si>
    <t>Top 2 Salaries by Country (Apply Slicer)</t>
  </si>
  <si>
    <t>Last 2 Salaries by Country</t>
  </si>
  <si>
    <t>Outcome should be as below</t>
  </si>
  <si>
    <t>Output should be as below</t>
  </si>
  <si>
    <t>Output should be like below</t>
  </si>
  <si>
    <t>Output should look like below</t>
  </si>
  <si>
    <t>Statistical Methods - Emp Salary</t>
  </si>
  <si>
    <t>Tim Watson</t>
  </si>
  <si>
    <t>Mode</t>
  </si>
  <si>
    <t>#</t>
  </si>
  <si>
    <t>EMP Salary</t>
  </si>
  <si>
    <t>Sum of Salaries</t>
  </si>
  <si>
    <t>Sum of Yearly Sal</t>
  </si>
  <si>
    <t>Top 2 Salaried by Department (with slicer)</t>
  </si>
  <si>
    <t>Salary</t>
  </si>
  <si>
    <t>Bonus</t>
  </si>
  <si>
    <t>Bonus Amount</t>
  </si>
  <si>
    <t>* formulas are located on row 5</t>
  </si>
  <si>
    <t>Sum of Bonus Amount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</si>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</sst>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4"/>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164" fontId="1" fillId="0" borderId="9" xfId="0" applyNumberFormat="1" applyFont="1" applyBorder="1"/>
    <xf numFmtId="0" fontId="3" fillId="0" borderId="0" xfId="0" applyFont="1"/>
    <xf numFmtId="44" fontId="0" fillId="0" borderId="0" xfId="0" applyNumberFormat="1"/>
    <xf numFmtId="0" fontId="0" fillId="0" borderId="1" xfId="0" applyBorder="1" applyAlignment="1">
      <alignment horizontal="center"/>
    </xf>
    <xf numFmtId="44" fontId="0" fillId="0" borderId="1" xfId="0" applyNumberFormat="1" applyBorder="1"/>
    <xf numFmtId="164" fontId="0" fillId="0" borderId="1" xfId="0" applyNumberFormat="1" applyBorder="1"/>
    <xf numFmtId="0" fontId="0" fillId="0" borderId="0" xfId="0" pivotButton="1"/>
    <xf numFmtId="0" fontId="0" fillId="0" borderId="0" xfId="0" applyAlignment="1">
      <alignment horizontal="left"/>
    </xf>
    <xf numFmtId="0" fontId="0" fillId="6" borderId="0" xfId="0" applyFill="1"/>
    <xf numFmtId="0" fontId="4" fillId="6" borderId="0" xfId="0" applyFont="1" applyFill="1"/>
    <xf numFmtId="0" fontId="5" fillId="5" borderId="0" xfId="0" applyFont="1" applyFill="1"/>
    <xf numFmtId="0" fontId="2" fillId="4" borderId="1" xfId="0" applyFont="1" applyFill="1" applyBorder="1" applyAlignment="1">
      <alignment horizontal="center"/>
    </xf>
    <xf numFmtId="9" fontId="4" fillId="3" borderId="0" xfId="3" applyFont="1" applyFill="1"/>
    <xf numFmtId="9" fontId="2" fillId="0" borderId="5" xfId="3" applyFont="1" applyBorder="1" applyAlignment="1">
      <alignment horizontal="center"/>
    </xf>
    <xf numFmtId="9" fontId="0" fillId="0" borderId="0" xfId="3" applyFont="1" applyAlignment="1">
      <alignment horizontal="center"/>
    </xf>
    <xf numFmtId="0" fontId="0" fillId="0" borderId="1" xfId="0" applyBorder="1" applyAlignment="1">
      <alignment horizontal="left"/>
    </xf>
    <xf numFmtId="0" fontId="2" fillId="4" borderId="1" xfId="0" applyFont="1" applyFill="1" applyBorder="1" applyAlignment="1">
      <alignment horizontal="center"/>
    </xf>
    <xf numFmtId="0" fontId="5" fillId="5" borderId="0" xfId="0" applyFont="1" applyFill="1" applyAlignment="1">
      <alignment horizontal="center"/>
    </xf>
    <xf numFmtId="0" fontId="0" fillId="0" borderId="0" xfId="0" applyNumberFormat="1"/>
    <xf numFmtId="44" fontId="4" fillId="3" borderId="0" xfId="0" applyNumberFormat="1" applyFont="1" applyFill="1"/>
  </cellXfs>
  <cellStyles count="4">
    <cellStyle name="Comma" xfId="1" builtinId="3"/>
    <cellStyle name="Currency" xfId="2" builtinId="4"/>
    <cellStyle name="Normal" xfId="0" builtinId="0"/>
    <cellStyle name="Percent" xfId="3" builtinId="5"/>
  </cellStyles>
  <dxfs count="48">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numFmt numFmtId="164" formatCode="_([$$-409]* #,##0.00_);_([$$-409]* \(#,##0.00\);_([$$-409]* &quot;-&quot;??_);_(@_)"/>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724166</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184499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8</xdr:col>
      <xdr:colOff>444863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8</xdr:col>
      <xdr:colOff>394059</xdr:colOff>
      <xdr:row>25</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552450</xdr:colOff>
      <xdr:row>1</xdr:row>
      <xdr:rowOff>50801</xdr:rowOff>
    </xdr:from>
    <xdr:to>
      <xdr:col>5</xdr:col>
      <xdr:colOff>387350</xdr:colOff>
      <xdr:row>9</xdr:row>
      <xdr:rowOff>6350</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7E3EEB6A-AD12-3367-4A2E-EA2607A31B1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44850" y="508001"/>
              <a:ext cx="1397000" cy="1428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xdr:colOff>
      <xdr:row>17</xdr:row>
      <xdr:rowOff>95250</xdr:rowOff>
    </xdr:from>
    <xdr:to>
      <xdr:col>9</xdr:col>
      <xdr:colOff>120939</xdr:colOff>
      <xdr:row>25</xdr:row>
      <xdr:rowOff>57150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6350" y="3314700"/>
          <a:ext cx="5620039" cy="14351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10</xdr:col>
      <xdr:colOff>387689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596900</xdr:colOff>
      <xdr:row>1</xdr:row>
      <xdr:rowOff>114301</xdr:rowOff>
    </xdr:from>
    <xdr:to>
      <xdr:col>6</xdr:col>
      <xdr:colOff>273050</xdr:colOff>
      <xdr:row>8</xdr:row>
      <xdr:rowOff>120650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7EFC21F-5880-C3E6-CA59-4821ABF9723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540000" y="571501"/>
              <a:ext cx="1504950" cy="1295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8</xdr:col>
      <xdr:colOff>330485</xdr:colOff>
      <xdr:row>24</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273050</xdr:colOff>
      <xdr:row>7</xdr:row>
      <xdr:rowOff>167214</xdr:rowOff>
    </xdr:from>
    <xdr:to>
      <xdr:col>20</xdr:col>
      <xdr:colOff>311517</xdr:colOff>
      <xdr:row>22</xdr:row>
      <xdr:rowOff>155097</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7346950" y="1729314"/>
          <a:ext cx="5524867" cy="275013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222250</xdr:colOff>
      <xdr:row>3</xdr:row>
      <xdr:rowOff>25400</xdr:rowOff>
    </xdr:from>
    <xdr:to>
      <xdr:col>15</xdr:col>
      <xdr:colOff>44832</xdr:colOff>
      <xdr:row>22</xdr:row>
      <xdr:rowOff>50981</xdr:rowOff>
    </xdr:to>
    <xdr:pic>
      <xdr:nvPicPr>
        <xdr:cNvPr id="2" name="Picture 1">
          <a:extLst>
            <a:ext uri="{FF2B5EF4-FFF2-40B4-BE49-F238E27FC236}">
              <a16:creationId xmlns:a16="http://schemas.microsoft.com/office/drawing/2014/main" id="{C36D6543-0A10-4BAE-8A56-C38DCC98B19C}"/>
            </a:ext>
          </a:extLst>
        </xdr:cNvPr>
        <xdr:cNvPicPr>
          <a:picLocks noChangeAspect="1"/>
        </xdr:cNvPicPr>
      </xdr:nvPicPr>
      <xdr:blipFill>
        <a:blip xmlns:r="http://schemas.openxmlformats.org/officeDocument/2006/relationships" r:embed="rId1"/>
        <a:stretch>
          <a:fillRect/>
        </a:stretch>
      </xdr:blipFill>
      <xdr:spPr>
        <a:xfrm>
          <a:off x="5816600" y="850900"/>
          <a:ext cx="4699382" cy="3524431"/>
        </a:xfrm>
        <a:prstGeom prst="rect">
          <a:avLst/>
        </a:prstGeom>
      </xdr:spPr>
    </xdr:pic>
    <xdr:clientData/>
  </xdr:twoCellAnchor>
  <xdr:twoCellAnchor editAs="oneCell">
    <xdr:from>
      <xdr:col>3</xdr:col>
      <xdr:colOff>273050</xdr:colOff>
      <xdr:row>1</xdr:row>
      <xdr:rowOff>139701</xdr:rowOff>
    </xdr:from>
    <xdr:to>
      <xdr:col>6</xdr:col>
      <xdr:colOff>273050</xdr:colOff>
      <xdr:row>8</xdr:row>
      <xdr:rowOff>63501</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0A4314B3-7029-7215-D394-D7EFDAE77B8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429000" y="596901"/>
              <a:ext cx="1828800" cy="1212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273050</xdr:colOff>
      <xdr:row>9</xdr:row>
      <xdr:rowOff>25401</xdr:rowOff>
    </xdr:from>
    <xdr:to>
      <xdr:col>6</xdr:col>
      <xdr:colOff>273050</xdr:colOff>
      <xdr:row>16</xdr:row>
      <xdr:rowOff>69850</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EFC22BD2-2BF5-3222-C0F0-579EB2DF629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429000" y="1955801"/>
              <a:ext cx="1828800"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nique Hart" refreshedDate="45403.65313136574" createdVersion="8" refreshedVersion="8" minRefreshableVersion="3" recordCount="50" xr:uid="{CB96BEA4-207A-43D9-A109-BB1DC63027E7}">
  <cacheSource type="worksheet">
    <worksheetSource name="EMPData"/>
  </cacheSource>
  <cacheFields count="5">
    <cacheField name="Employee ID" numFmtId="0">
      <sharedItems count="50">
        <s v="ID18"/>
        <s v="ID8"/>
        <s v="ID24"/>
        <s v="ID23"/>
        <s v="ID13"/>
        <s v="ID7"/>
        <s v="ID19"/>
        <s v="ID22"/>
        <s v="ID5"/>
        <s v="ID9"/>
        <s v="ID17"/>
        <s v="ID10"/>
        <s v="ID21"/>
        <s v="ID3"/>
        <s v="ID29"/>
        <s v="ID30"/>
        <s v="ID14"/>
        <s v="ID16"/>
        <s v="ID27"/>
        <s v="ID4"/>
        <s v="ID12"/>
        <s v="ID20"/>
        <s v="ID28"/>
        <s v="ID25"/>
        <s v="ID1"/>
        <s v="ID15"/>
        <s v="ID2"/>
        <s v="ID11"/>
        <s v="ID26"/>
        <s v="ID6"/>
        <s v="ID31"/>
        <s v="ID32"/>
        <s v="ID33"/>
        <s v="ID34"/>
        <s v="ID35"/>
        <s v="ID36"/>
        <s v="ID37"/>
        <s v="ID38"/>
        <s v="ID39"/>
        <s v="ID40"/>
        <s v="ID41"/>
        <s v="ID42"/>
        <s v="ID43"/>
        <s v="ID44"/>
        <s v="ID45"/>
        <s v="ID46"/>
        <s v="ID47"/>
        <s v="ID48"/>
        <s v="ID49"/>
        <s v="ID5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ount="29">
        <n v="60270"/>
        <n v="39627"/>
        <n v="29726"/>
        <n v="93668"/>
        <n v="134000"/>
        <n v="34808"/>
        <n v="135000"/>
        <n v="45000"/>
        <n v="89500"/>
        <n v="21971"/>
        <n v="80000"/>
        <n v="45117"/>
        <n v="50545"/>
        <n v="140000"/>
        <n v="110000"/>
        <n v="68357"/>
        <n v="51800"/>
        <n v="97000"/>
        <n v="35971"/>
        <n v="55117"/>
        <n v="58445"/>
        <n v="120000"/>
        <n v="90000"/>
        <n v="88357"/>
        <n v="59200"/>
        <n v="45450"/>
        <n v="65971"/>
        <n v="60445"/>
        <n v="83117"/>
      </sharedItems>
    </cacheField>
  </cacheFields>
  <extLst>
    <ext xmlns:x14="http://schemas.microsoft.com/office/spreadsheetml/2009/9/main" uri="{725AE2AE-9491-48be-B2B4-4EB974FC3084}">
      <x14:pivotCacheDefinition pivotCacheId="2103909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nique Hart" refreshedDate="45405.910382754628" createdVersion="8" refreshedVersion="8" minRefreshableVersion="3" recordCount="50" xr:uid="{CB70AE33-74D2-425B-84B9-C2BE9EBC52F5}">
  <cacheSource type="worksheet">
    <worksheetSource name="bonus"/>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numFmtId="9">
      <sharedItems containsSemiMixedTypes="0" containsString="0" containsNumber="1" minValue="0" maxValue="0.27"/>
    </cacheField>
    <cacheField name="Bonus Amount" numFmtId="164">
      <sharedItems containsSemiMixedTypes="0" containsString="0" containsNumber="1" minValue="0" maxValue="28000"/>
    </cacheField>
  </cacheFields>
  <extLst>
    <ext xmlns:x14="http://schemas.microsoft.com/office/spreadsheetml/2009/9/main" uri="{725AE2AE-9491-48be-B2B4-4EB974FC3084}">
      <x14:pivotCacheDefinition pivotCacheId="5954423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x v="0"/>
  </r>
  <r>
    <x v="1"/>
    <x v="0"/>
    <x v="1"/>
    <x v="1"/>
    <x v="1"/>
  </r>
  <r>
    <x v="2"/>
    <x v="0"/>
    <x v="2"/>
    <x v="2"/>
    <x v="2"/>
  </r>
  <r>
    <x v="3"/>
    <x v="0"/>
    <x v="3"/>
    <x v="2"/>
    <x v="3"/>
  </r>
  <r>
    <x v="4"/>
    <x v="0"/>
    <x v="4"/>
    <x v="1"/>
    <x v="4"/>
  </r>
  <r>
    <x v="5"/>
    <x v="0"/>
    <x v="5"/>
    <x v="1"/>
    <x v="5"/>
  </r>
  <r>
    <x v="6"/>
    <x v="0"/>
    <x v="6"/>
    <x v="2"/>
    <x v="6"/>
  </r>
  <r>
    <x v="7"/>
    <x v="0"/>
    <x v="7"/>
    <x v="2"/>
    <x v="7"/>
  </r>
  <r>
    <x v="8"/>
    <x v="0"/>
    <x v="8"/>
    <x v="2"/>
    <x v="8"/>
  </r>
  <r>
    <x v="9"/>
    <x v="0"/>
    <x v="9"/>
    <x v="0"/>
    <x v="9"/>
  </r>
  <r>
    <x v="10"/>
    <x v="0"/>
    <x v="10"/>
    <x v="0"/>
    <x v="10"/>
  </r>
  <r>
    <x v="11"/>
    <x v="0"/>
    <x v="11"/>
    <x v="2"/>
    <x v="11"/>
  </r>
  <r>
    <x v="12"/>
    <x v="0"/>
    <x v="12"/>
    <x v="1"/>
    <x v="12"/>
  </r>
  <r>
    <x v="13"/>
    <x v="1"/>
    <x v="13"/>
    <x v="2"/>
    <x v="13"/>
  </r>
  <r>
    <x v="14"/>
    <x v="1"/>
    <x v="14"/>
    <x v="1"/>
    <x v="14"/>
  </r>
  <r>
    <x v="15"/>
    <x v="1"/>
    <x v="15"/>
    <x v="2"/>
    <x v="15"/>
  </r>
  <r>
    <x v="16"/>
    <x v="1"/>
    <x v="16"/>
    <x v="0"/>
    <x v="16"/>
  </r>
  <r>
    <x v="17"/>
    <x v="1"/>
    <x v="17"/>
    <x v="2"/>
    <x v="17"/>
  </r>
  <r>
    <x v="18"/>
    <x v="1"/>
    <x v="18"/>
    <x v="2"/>
    <x v="7"/>
  </r>
  <r>
    <x v="19"/>
    <x v="2"/>
    <x v="19"/>
    <x v="0"/>
    <x v="8"/>
  </r>
  <r>
    <x v="20"/>
    <x v="2"/>
    <x v="20"/>
    <x v="2"/>
    <x v="18"/>
  </r>
  <r>
    <x v="21"/>
    <x v="2"/>
    <x v="21"/>
    <x v="1"/>
    <x v="10"/>
  </r>
  <r>
    <x v="22"/>
    <x v="2"/>
    <x v="22"/>
    <x v="2"/>
    <x v="19"/>
  </r>
  <r>
    <x v="23"/>
    <x v="2"/>
    <x v="23"/>
    <x v="0"/>
    <x v="20"/>
  </r>
  <r>
    <x v="24"/>
    <x v="2"/>
    <x v="24"/>
    <x v="2"/>
    <x v="21"/>
  </r>
  <r>
    <x v="25"/>
    <x v="2"/>
    <x v="25"/>
    <x v="2"/>
    <x v="11"/>
  </r>
  <r>
    <x v="26"/>
    <x v="2"/>
    <x v="26"/>
    <x v="1"/>
    <x v="12"/>
  </r>
  <r>
    <x v="27"/>
    <x v="2"/>
    <x v="27"/>
    <x v="0"/>
    <x v="13"/>
  </r>
  <r>
    <x v="28"/>
    <x v="2"/>
    <x v="28"/>
    <x v="2"/>
    <x v="22"/>
  </r>
  <r>
    <x v="29"/>
    <x v="2"/>
    <x v="29"/>
    <x v="1"/>
    <x v="23"/>
  </r>
  <r>
    <x v="30"/>
    <x v="2"/>
    <x v="30"/>
    <x v="2"/>
    <x v="24"/>
  </r>
  <r>
    <x v="31"/>
    <x v="2"/>
    <x v="31"/>
    <x v="0"/>
    <x v="17"/>
  </r>
  <r>
    <x v="32"/>
    <x v="2"/>
    <x v="32"/>
    <x v="2"/>
    <x v="15"/>
  </r>
  <r>
    <x v="33"/>
    <x v="2"/>
    <x v="33"/>
    <x v="1"/>
    <x v="16"/>
  </r>
  <r>
    <x v="34"/>
    <x v="2"/>
    <x v="34"/>
    <x v="2"/>
    <x v="17"/>
  </r>
  <r>
    <x v="35"/>
    <x v="2"/>
    <x v="35"/>
    <x v="0"/>
    <x v="7"/>
  </r>
  <r>
    <x v="36"/>
    <x v="1"/>
    <x v="36"/>
    <x v="2"/>
    <x v="8"/>
  </r>
  <r>
    <x v="37"/>
    <x v="1"/>
    <x v="37"/>
    <x v="1"/>
    <x v="18"/>
  </r>
  <r>
    <x v="38"/>
    <x v="1"/>
    <x v="38"/>
    <x v="1"/>
    <x v="10"/>
  </r>
  <r>
    <x v="39"/>
    <x v="1"/>
    <x v="39"/>
    <x v="0"/>
    <x v="19"/>
  </r>
  <r>
    <x v="40"/>
    <x v="0"/>
    <x v="40"/>
    <x v="2"/>
    <x v="20"/>
  </r>
  <r>
    <x v="41"/>
    <x v="0"/>
    <x v="41"/>
    <x v="2"/>
    <x v="21"/>
  </r>
  <r>
    <x v="42"/>
    <x v="1"/>
    <x v="42"/>
    <x v="1"/>
    <x v="25"/>
  </r>
  <r>
    <x v="43"/>
    <x v="1"/>
    <x v="43"/>
    <x v="2"/>
    <x v="8"/>
  </r>
  <r>
    <x v="44"/>
    <x v="1"/>
    <x v="44"/>
    <x v="0"/>
    <x v="26"/>
  </r>
  <r>
    <x v="45"/>
    <x v="1"/>
    <x v="45"/>
    <x v="2"/>
    <x v="10"/>
  </r>
  <r>
    <x v="46"/>
    <x v="0"/>
    <x v="46"/>
    <x v="1"/>
    <x v="19"/>
  </r>
  <r>
    <x v="47"/>
    <x v="0"/>
    <x v="47"/>
    <x v="0"/>
    <x v="27"/>
  </r>
  <r>
    <x v="48"/>
    <x v="0"/>
    <x v="48"/>
    <x v="2"/>
    <x v="28"/>
  </r>
  <r>
    <x v="49"/>
    <x v="0"/>
    <x v="49"/>
    <x v="0"/>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n v="0"/>
    <n v="0"/>
  </r>
  <r>
    <s v="ID8"/>
    <x v="0"/>
    <x v="1"/>
    <x v="1"/>
    <n v="39627"/>
    <n v="0.23"/>
    <n v="9114.2100000000009"/>
  </r>
  <r>
    <s v="ID24"/>
    <x v="0"/>
    <x v="2"/>
    <x v="2"/>
    <n v="29726"/>
    <n v="0.1"/>
    <n v="2972.6000000000004"/>
  </r>
  <r>
    <s v="ID23"/>
    <x v="0"/>
    <x v="3"/>
    <x v="2"/>
    <n v="93668"/>
    <n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n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n v="0"/>
    <n v="0"/>
  </r>
  <r>
    <s v="ID25"/>
    <x v="2"/>
    <x v="23"/>
    <x v="0"/>
    <n v="58445"/>
    <n v="0.25"/>
    <n v="14611.25"/>
  </r>
  <r>
    <s v="ID1"/>
    <x v="2"/>
    <x v="24"/>
    <x v="2"/>
    <n v="120000"/>
    <n v="0.21"/>
    <n v="25200"/>
  </r>
  <r>
    <s v="ID15"/>
    <x v="2"/>
    <x v="25"/>
    <x v="2"/>
    <n v="45117"/>
    <n v="0.17"/>
    <n v="7669.89"/>
  </r>
  <r>
    <s v="ID2"/>
    <x v="2"/>
    <x v="26"/>
    <x v="1"/>
    <n v="50545"/>
    <n v="0"/>
    <n v="0"/>
  </r>
  <r>
    <s v="ID11"/>
    <x v="2"/>
    <x v="27"/>
    <x v="0"/>
    <n v="140000"/>
    <n v="0.2"/>
    <n v="28000"/>
  </r>
  <r>
    <s v="ID26"/>
    <x v="2"/>
    <x v="28"/>
    <x v="2"/>
    <n v="90000"/>
    <n v="0.25"/>
    <n v="22500"/>
  </r>
  <r>
    <s v="ID6"/>
    <x v="2"/>
    <x v="29"/>
    <x v="1"/>
    <n v="88357"/>
    <n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FC00B4-6DD0-448D-B148-823F0517308E}"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partment">
  <location ref="B2:C5" firstHeaderRow="1" firstDataRow="1" firstDataCol="1"/>
  <pivotFields count="5">
    <pivotField showAll="0">
      <items count="51">
        <item x="24"/>
        <item x="11"/>
        <item x="27"/>
        <item x="20"/>
        <item x="4"/>
        <item x="16"/>
        <item x="25"/>
        <item x="17"/>
        <item x="10"/>
        <item x="0"/>
        <item x="6"/>
        <item x="26"/>
        <item x="21"/>
        <item x="12"/>
        <item x="7"/>
        <item x="3"/>
        <item x="2"/>
        <item x="23"/>
        <item x="28"/>
        <item x="18"/>
        <item x="22"/>
        <item x="14"/>
        <item x="13"/>
        <item x="15"/>
        <item x="30"/>
        <item x="31"/>
        <item x="32"/>
        <item x="33"/>
        <item x="34"/>
        <item x="35"/>
        <item x="36"/>
        <item x="37"/>
        <item x="38"/>
        <item x="19"/>
        <item x="39"/>
        <item x="40"/>
        <item x="41"/>
        <item x="42"/>
        <item x="43"/>
        <item x="44"/>
        <item x="45"/>
        <item x="46"/>
        <item x="47"/>
        <item x="48"/>
        <item x="8"/>
        <item x="49"/>
        <item x="29"/>
        <item x="5"/>
        <item x="1"/>
        <item x="9"/>
        <item t="default"/>
      </items>
    </pivotField>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dataFields>
  <formats count="1">
    <format dxfId="26">
      <pivotArea collapsedLevelsAreSubtotals="1" fieldPosition="0">
        <references count="1">
          <reference field="1" count="0"/>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815142-1521-45D2-A57C-E5E9554D31EA}"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2"/>
  </rowFields>
  <rowItems count="2">
    <i>
      <x v="28"/>
    </i>
    <i>
      <x v="8"/>
    </i>
  </rowItems>
  <colItems count="1">
    <i/>
  </colItems>
  <dataFields count="1">
    <dataField name="Salary" fld="4" baseField="0" baseItem="0" numFmtId="44"/>
  </dataFields>
  <formats count="1">
    <format dxfId="25">
      <pivotArea outline="0" collapsedLevelsAreSubtotals="1" fieldPosition="0"/>
    </format>
  </formats>
  <pivotTableStyleInfo name="PivotStyleLight16" showRowHeaders="1" showColHeaders="1" showRowStripes="0" showColStripes="0" showLastColumn="1"/>
  <filters count="1">
    <filter fld="2"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74FDFA-5E06-4CC5-A832-D245AB9572E7}"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rowPageCount="1" colPageCount="1"/>
  <pivotFields count="5">
    <pivotField showAll="0"/>
    <pivotField axis="axisPage"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2"/>
  </rowFields>
  <rowItems count="2">
    <i>
      <x v="32"/>
    </i>
    <i>
      <x v="29"/>
    </i>
  </rowItems>
  <colItems count="1">
    <i/>
  </colItems>
  <pageFields count="1">
    <pageField fld="1" hier="-1"/>
  </pageFields>
  <dataFields count="1">
    <dataField name="Salary" fld="4" baseField="0" baseItem="0"/>
  </dataFields>
  <pivotTableStyleInfo name="PivotStyleLight16" showRowHeaders="1" showColHeaders="1" showRowStripes="0" showColStripes="0" showLastColumn="1"/>
  <filters count="1">
    <filter fld="2" type="count" evalOrder="-1" id="6"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1CB48C-171D-4206-87B0-CCF3F5EB154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dataField="1" numFmtId="164" showAll="0"/>
  </pivotFields>
  <rowFields count="1">
    <field x="2"/>
  </rowFields>
  <rowItems count="2">
    <i>
      <x v="28"/>
    </i>
    <i>
      <x v="8"/>
    </i>
  </rowItems>
  <colItems count="1">
    <i/>
  </colItems>
  <dataFields count="1">
    <dataField name="Salary" fld="4"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DCAC83-B532-40BE-88D0-A9301EC9543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5:C7" firstHeaderRow="1" firstDataRow="1" firstDataCol="1" rowPageCount="1" colPageCount="1"/>
  <pivotFields count="5">
    <pivotField showAll="0"/>
    <pivotField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axis="axisPage" showAll="0" sortType="ascending">
      <items count="4">
        <item x="0"/>
        <item x="1"/>
        <item x="2"/>
        <item t="default"/>
      </items>
    </pivotField>
    <pivotField dataField="1" numFmtId="164" showAll="0"/>
  </pivotFields>
  <rowFields count="1">
    <field x="2"/>
  </rowFields>
  <rowItems count="2">
    <i>
      <x v="32"/>
    </i>
    <i>
      <x v="29"/>
    </i>
  </rowItems>
  <colItems count="1">
    <i/>
  </colItems>
  <pageFields count="1">
    <pageField fld="3" hier="-1"/>
  </pageFields>
  <dataFields count="1">
    <dataField name="Salary" fld="4" baseField="0" baseItem="0" numFmtId="44"/>
  </dataFields>
  <formats count="2">
    <format dxfId="2">
      <pivotArea outline="0" collapsedLevelsAreSubtotals="1" fieldPosition="0"/>
    </format>
    <format dxfId="3">
      <pivotArea dataOnly="0" labelOnly="1" outline="0" axis="axisValues" fieldPosition="0"/>
    </format>
  </formats>
  <pivotTableStyleInfo name="PivotStyleLight16" showRowHeaders="1" showColHeaders="1" showRowStripes="0" showColStripes="0" showLastColumn="1"/>
  <filters count="1">
    <filter fld="2" type="count" evalOrder="-1" id="4"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0FDBD9-35A7-488D-9BD1-0228B9EE53C1}"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Name">
  <location ref="B3:C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numFmtId="9" showAll="0"/>
    <pivotField dataField="1" numFmtId="164" showAll="0"/>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Amount" fld="6" baseField="0" baseItem="0"/>
  </dataFields>
  <formats count="2">
    <format dxfId="6">
      <pivotArea collapsedLevelsAreSubtotals="1" fieldPosition="0">
        <references count="1">
          <reference field="2" count="0"/>
        </references>
      </pivotArea>
    </format>
    <format dxfId="5">
      <pivotArea dataOnly="0" labelOnly="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AC06A5E-C2A6-462A-A4FC-1648F629C2EC}" sourceName="Country">
  <pivotTables>
    <pivotTable tabId="7" name="PivotTable6"/>
  </pivotTables>
  <data>
    <tabular pivotCacheId="2103909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7BAA41A-748C-46FF-AD2B-354E1395E67E}" sourceName="Department">
  <pivotTables>
    <pivotTable tabId="5" name="PivotTable4"/>
  </pivotTables>
  <data>
    <tabular pivotCacheId="210390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CFCE95EC-B9E9-4DA9-95C5-D2494272946B}" sourceName="Country">
  <pivotTables>
    <pivotTable tabId="13" name="PivotTable3"/>
  </pivotTables>
  <data>
    <tabular pivotCacheId="59544234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78A0FD49-FF32-4A9C-A438-D2131C8300E8}" sourceName="Department">
  <pivotTables>
    <pivotTable tabId="13" name="PivotTable3"/>
  </pivotTables>
  <data>
    <tabular pivotCacheId="59544234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0CF4326-7FFB-4F12-A0A7-5CC698858D6E}"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A9EAD7A-887C-466F-9B84-F4806F457672}" cache="Slicer_Country"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3148CC5F-B1E4-453D-B696-837DA62DC29A}" cache="Slicer_Country1" caption="Country" rowHeight="241300"/>
  <slicer name="Department 1" xr10:uid="{A8AF5677-CA25-4356-BE98-517CC8123412}" cache="Slicer_Department1"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47" headerRowBorderDxfId="46" tableBorderDxfId="45" totalsRowBorderDxfId="44">
  <autoFilter ref="A3:E53" xr:uid="{639A0B6B-6E58-4D92-8D16-18CA1495B923}"/>
  <tableColumns count="5">
    <tableColumn id="1" xr3:uid="{10D75C25-E46F-46DC-B77B-6A24CBC96659}" name="Employee ID" totalsRowLabel="Total" dataDxfId="43" totalsRowDxfId="42"/>
    <tableColumn id="2" xr3:uid="{A9A1B7BF-B67F-4E3D-B05D-1CA5084E6220}" name="Department" dataDxfId="41" totalsRowDxfId="40"/>
    <tableColumn id="3" xr3:uid="{1D69A06F-FBE8-4CD9-B408-A67965E2C5A9}" name="Employee" dataDxfId="39" totalsRowDxfId="38"/>
    <tableColumn id="4" xr3:uid="{045F1C44-E03F-4B14-B0C4-5F1F2D740C6F}" name="Country" dataDxfId="37" totalsRowDxfId="36"/>
    <tableColumn id="5" xr3:uid="{4CA34F10-A491-4D0F-A008-9A622A58741E}" name="Yearly Sal" totalsRowFunction="sum" dataDxfId="35" totalsRowDxfId="34"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33" headerRowBorderDxfId="32" tableBorderDxfId="31" totalsRowBorderDxfId="30">
  <autoFilter ref="H3:J47" xr:uid="{7D32404A-711D-42A0-B943-BEC4B7997172}"/>
  <tableColumns count="3">
    <tableColumn id="1" xr3:uid="{3A445AE6-0460-4262-B97F-11D049E0AA42}" name="EmployeID" dataDxfId="29"/>
    <tableColumn id="2" xr3:uid="{8ACCE417-C3B1-4070-8842-52BB9F3BF8D1}" name="Bonus %" dataDxfId="28"/>
    <tableColumn id="3" xr3:uid="{57087C48-7625-4AFB-8DDB-2F22CEBA3E30}" name="Employee Name" dataDxfId="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F6A4E1-C267-421B-B278-C94E4E8F628D}" name="EMPData4" displayName="EMPData4" ref="B3:H53" totalsRowShown="0" headerRowDxfId="24" headerRowBorderDxfId="23" tableBorderDxfId="22" totalsRowBorderDxfId="21">
  <autoFilter ref="B3:H53" xr:uid="{EBF6A4E1-C267-421B-B278-C94E4E8F628D}"/>
  <tableColumns count="7">
    <tableColumn id="1" xr3:uid="{79499578-3572-44A4-9DF6-CDACB714F9EC}" name="Employee ID" dataDxfId="20" totalsRowDxfId="19"/>
    <tableColumn id="2" xr3:uid="{BA0296D8-37A5-4C35-A57D-63B8F27785B4}" name="Department" dataDxfId="18" totalsRowDxfId="17"/>
    <tableColumn id="3" xr3:uid="{5C012F6D-F3A3-49D1-B320-291D79CE410B}" name="Employee" dataDxfId="16" totalsRowDxfId="15"/>
    <tableColumn id="4" xr3:uid="{A5875FE6-0B2A-46B5-B59F-C13E601A27C6}" name="Country" dataDxfId="14" totalsRowDxfId="13"/>
    <tableColumn id="5" xr3:uid="{F2DF88C9-352C-4BEF-BA6F-AA3B21D199E5}" name="Yearly Sal" dataDxfId="12" totalsRowDxfId="11" dataCellStyle="Comma"/>
    <tableColumn id="6" xr3:uid="{4BD551AE-59BC-462F-93FD-0C6113245DBF}" name="Bonus" dataDxfId="10" totalsRowDxfId="9" dataCellStyle="Percent" totalsRowCellStyle="Percent">
      <calculatedColumnFormula array="1">_xlfn.XLOOKUP(EMPData4[[#This Row],[Employee ID]],EmpBonus[[#All],[EmployeID]],EmpBonus[[#All],[Bonus %]],"",0)</calculatedColumnFormula>
    </tableColumn>
    <tableColumn id="7" xr3:uid="{F57DE12D-859F-4583-9C63-EDB6C28A9EA0}" name="Bonus Amount" dataDxfId="8" totalsRowDxfId="7">
      <calculatedColumnFormula>EMPData4[[#This Row],[Yearly Sal]]*EMPData4[[#This Row],[Bonus]]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topLeftCell="B2" workbookViewId="0">
      <selection activeCell="L44" sqref="L43:L44"/>
    </sheetView>
  </sheetViews>
  <sheetFormatPr defaultRowHeight="14.5" x14ac:dyDescent="0.35"/>
  <cols>
    <col min="1" max="1" width="12.54296875" customWidth="1"/>
    <col min="2" max="2" width="13.08984375" customWidth="1"/>
    <col min="3" max="3" width="16.26953125" bestFit="1" customWidth="1"/>
    <col min="4" max="4" width="11" bestFit="1" customWidth="1"/>
    <col min="5" max="5" width="14.36328125" style="15" customWidth="1"/>
    <col min="8" max="8" width="11.81640625" customWidth="1"/>
    <col min="9" max="9" width="9.90625" customWidth="1"/>
    <col min="10" max="10" width="16.36328125" customWidth="1"/>
    <col min="12" max="12" width="52.08984375" bestFit="1" customWidth="1"/>
  </cols>
  <sheetData>
    <row r="1" spans="1:18" ht="36" x14ac:dyDescent="0.8">
      <c r="A1" s="18"/>
      <c r="B1" s="19" t="s">
        <v>133</v>
      </c>
      <c r="C1" s="19"/>
      <c r="D1" s="19"/>
      <c r="E1" s="19"/>
      <c r="F1" s="19"/>
      <c r="G1" s="19"/>
      <c r="H1" s="19"/>
      <c r="I1" s="19"/>
      <c r="J1" s="19"/>
      <c r="K1" s="19"/>
      <c r="L1" s="19"/>
      <c r="M1" s="19"/>
      <c r="N1" s="19"/>
      <c r="O1" s="19"/>
      <c r="P1" s="19"/>
      <c r="Q1" s="19"/>
      <c r="R1" s="19"/>
    </row>
    <row r="2" spans="1:18" ht="14.5" customHeight="1" x14ac:dyDescent="0.7">
      <c r="A2" s="21"/>
      <c r="B2" s="21"/>
      <c r="C2" s="21"/>
      <c r="D2" s="21"/>
      <c r="E2" s="21"/>
      <c r="F2" s="21"/>
      <c r="G2" s="21"/>
      <c r="H2" s="21"/>
      <c r="I2" s="21"/>
      <c r="J2" s="21"/>
      <c r="K2" s="21"/>
      <c r="L2" s="21"/>
      <c r="M2" s="21"/>
      <c r="N2" s="21"/>
      <c r="O2" s="21"/>
      <c r="P2" s="21"/>
      <c r="Q2" s="21"/>
    </row>
    <row r="3" spans="1:18" x14ac:dyDescent="0.35">
      <c r="A3" s="4" t="s">
        <v>0</v>
      </c>
      <c r="B3" s="5" t="s">
        <v>1</v>
      </c>
      <c r="C3" s="5" t="s">
        <v>2</v>
      </c>
      <c r="D3" s="5" t="s">
        <v>117</v>
      </c>
      <c r="E3" s="12" t="s">
        <v>108</v>
      </c>
      <c r="H3" s="4" t="s">
        <v>67</v>
      </c>
      <c r="I3" s="5" t="s">
        <v>68</v>
      </c>
      <c r="J3" s="9" t="s">
        <v>69</v>
      </c>
    </row>
    <row r="4" spans="1:18" x14ac:dyDescent="0.35">
      <c r="A4" s="3" t="s">
        <v>3</v>
      </c>
      <c r="B4" s="1" t="s">
        <v>4</v>
      </c>
      <c r="C4" s="1" t="s">
        <v>5</v>
      </c>
      <c r="D4" s="1" t="s">
        <v>118</v>
      </c>
      <c r="E4" s="13">
        <v>60270</v>
      </c>
      <c r="H4" s="3" t="s">
        <v>13</v>
      </c>
      <c r="I4" s="2">
        <v>0.27</v>
      </c>
      <c r="J4" s="8" t="s">
        <v>14</v>
      </c>
      <c r="K4">
        <v>1</v>
      </c>
      <c r="L4" t="s">
        <v>143</v>
      </c>
    </row>
    <row r="5" spans="1:18" x14ac:dyDescent="0.35">
      <c r="A5" s="3" t="s">
        <v>6</v>
      </c>
      <c r="B5" s="1" t="s">
        <v>4</v>
      </c>
      <c r="C5" s="1" t="s">
        <v>7</v>
      </c>
      <c r="D5" s="1" t="s">
        <v>119</v>
      </c>
      <c r="E5" s="13">
        <v>39627</v>
      </c>
      <c r="H5" s="3" t="s">
        <v>47</v>
      </c>
      <c r="I5" s="2">
        <v>0.25</v>
      </c>
      <c r="J5" s="8" t="s">
        <v>48</v>
      </c>
      <c r="L5" t="s">
        <v>110</v>
      </c>
    </row>
    <row r="6" spans="1:18" x14ac:dyDescent="0.35">
      <c r="A6" s="3" t="s">
        <v>8</v>
      </c>
      <c r="B6" s="1" t="s">
        <v>4</v>
      </c>
      <c r="C6" s="1" t="s">
        <v>9</v>
      </c>
      <c r="D6" s="1" t="s">
        <v>120</v>
      </c>
      <c r="E6" s="13">
        <v>29726</v>
      </c>
      <c r="H6" s="3" t="s">
        <v>51</v>
      </c>
      <c r="I6" s="2">
        <v>0.25</v>
      </c>
      <c r="J6" s="8" t="s">
        <v>52</v>
      </c>
      <c r="L6" t="s">
        <v>111</v>
      </c>
    </row>
    <row r="7" spans="1:18" x14ac:dyDescent="0.35">
      <c r="A7" s="3" t="s">
        <v>10</v>
      </c>
      <c r="B7" s="1" t="s">
        <v>4</v>
      </c>
      <c r="C7" s="1" t="s">
        <v>73</v>
      </c>
      <c r="D7" s="1" t="s">
        <v>120</v>
      </c>
      <c r="E7" s="13">
        <v>93668</v>
      </c>
      <c r="H7" s="3" t="s">
        <v>61</v>
      </c>
      <c r="I7" s="2">
        <v>0.25</v>
      </c>
      <c r="J7" s="8" t="s">
        <v>62</v>
      </c>
      <c r="L7" t="s">
        <v>112</v>
      </c>
    </row>
    <row r="8" spans="1:18" x14ac:dyDescent="0.35">
      <c r="A8" s="3" t="s">
        <v>11</v>
      </c>
      <c r="B8" s="1" t="s">
        <v>4</v>
      </c>
      <c r="C8" s="1" t="s">
        <v>12</v>
      </c>
      <c r="D8" s="1" t="s">
        <v>119</v>
      </c>
      <c r="E8" s="13">
        <v>134000</v>
      </c>
      <c r="H8" s="3" t="s">
        <v>27</v>
      </c>
      <c r="I8" s="2">
        <v>0.25</v>
      </c>
      <c r="J8" s="8" t="s">
        <v>28</v>
      </c>
      <c r="L8" t="s">
        <v>113</v>
      </c>
    </row>
    <row r="9" spans="1:18" x14ac:dyDescent="0.35">
      <c r="A9" s="3" t="s">
        <v>13</v>
      </c>
      <c r="B9" s="1" t="s">
        <v>4</v>
      </c>
      <c r="C9" s="1" t="s">
        <v>14</v>
      </c>
      <c r="D9" s="1" t="s">
        <v>119</v>
      </c>
      <c r="E9" s="13">
        <v>34808</v>
      </c>
      <c r="H9" s="3" t="s">
        <v>42</v>
      </c>
      <c r="I9" s="2">
        <v>0.24</v>
      </c>
      <c r="J9" s="8" t="s">
        <v>44</v>
      </c>
      <c r="L9" t="s">
        <v>114</v>
      </c>
    </row>
    <row r="10" spans="1:18" x14ac:dyDescent="0.35">
      <c r="A10" s="3" t="s">
        <v>15</v>
      </c>
      <c r="B10" s="1" t="s">
        <v>4</v>
      </c>
      <c r="C10" s="1" t="s">
        <v>16</v>
      </c>
      <c r="D10" s="1" t="s">
        <v>120</v>
      </c>
      <c r="E10" s="13">
        <v>135000</v>
      </c>
      <c r="H10" s="3" t="s">
        <v>25</v>
      </c>
      <c r="I10" s="2">
        <v>0.24</v>
      </c>
      <c r="J10" s="8" t="s">
        <v>26</v>
      </c>
      <c r="L10" t="s">
        <v>115</v>
      </c>
    </row>
    <row r="11" spans="1:18" x14ac:dyDescent="0.35">
      <c r="A11" s="3" t="s">
        <v>17</v>
      </c>
      <c r="B11" s="1" t="s">
        <v>4</v>
      </c>
      <c r="C11" s="1" t="s">
        <v>18</v>
      </c>
      <c r="D11" s="1" t="s">
        <v>120</v>
      </c>
      <c r="E11" s="13">
        <v>45000</v>
      </c>
      <c r="H11" s="3" t="s">
        <v>6</v>
      </c>
      <c r="I11" s="2">
        <v>0.23</v>
      </c>
      <c r="J11" s="8" t="s">
        <v>7</v>
      </c>
      <c r="K11">
        <v>2</v>
      </c>
      <c r="L11" t="s">
        <v>116</v>
      </c>
    </row>
    <row r="12" spans="1:18" x14ac:dyDescent="0.35">
      <c r="A12" s="3" t="s">
        <v>19</v>
      </c>
      <c r="B12" s="1" t="s">
        <v>4</v>
      </c>
      <c r="C12" s="1" t="s">
        <v>20</v>
      </c>
      <c r="D12" s="1" t="s">
        <v>120</v>
      </c>
      <c r="E12" s="13">
        <v>89500</v>
      </c>
      <c r="H12" s="3" t="s">
        <v>21</v>
      </c>
      <c r="I12" s="2">
        <v>0.23</v>
      </c>
      <c r="J12" s="8" t="s">
        <v>22</v>
      </c>
      <c r="L12" t="s">
        <v>122</v>
      </c>
    </row>
    <row r="13" spans="1:18" x14ac:dyDescent="0.35">
      <c r="A13" s="3" t="s">
        <v>21</v>
      </c>
      <c r="B13" s="1" t="s">
        <v>4</v>
      </c>
      <c r="C13" s="1" t="s">
        <v>22</v>
      </c>
      <c r="D13" s="1" t="s">
        <v>118</v>
      </c>
      <c r="E13" s="13">
        <v>21971</v>
      </c>
      <c r="H13" s="3" t="s">
        <v>53</v>
      </c>
      <c r="I13" s="2">
        <v>0.21</v>
      </c>
      <c r="J13" s="8" t="s">
        <v>54</v>
      </c>
      <c r="L13" t="s">
        <v>123</v>
      </c>
    </row>
    <row r="14" spans="1:18" x14ac:dyDescent="0.35">
      <c r="A14" s="3" t="s">
        <v>23</v>
      </c>
      <c r="B14" s="1" t="s">
        <v>4</v>
      </c>
      <c r="C14" s="1" t="s">
        <v>24</v>
      </c>
      <c r="D14" s="1" t="s">
        <v>118</v>
      </c>
      <c r="E14" s="13">
        <v>80000</v>
      </c>
      <c r="H14" s="3" t="s">
        <v>59</v>
      </c>
      <c r="I14" s="2">
        <v>0.2</v>
      </c>
      <c r="J14" s="8" t="s">
        <v>60</v>
      </c>
      <c r="K14">
        <v>3</v>
      </c>
      <c r="L14" t="s">
        <v>126</v>
      </c>
    </row>
    <row r="15" spans="1:18" x14ac:dyDescent="0.35">
      <c r="A15" s="3" t="s">
        <v>25</v>
      </c>
      <c r="B15" s="1" t="s">
        <v>4</v>
      </c>
      <c r="C15" s="1" t="s">
        <v>26</v>
      </c>
      <c r="D15" s="1" t="s">
        <v>120</v>
      </c>
      <c r="E15" s="13">
        <v>45117</v>
      </c>
      <c r="H15" s="3" t="s">
        <v>38</v>
      </c>
      <c r="I15" s="2">
        <v>0.19</v>
      </c>
      <c r="J15" s="8" t="s">
        <v>39</v>
      </c>
      <c r="L15" t="s">
        <v>124</v>
      </c>
    </row>
    <row r="16" spans="1:18" x14ac:dyDescent="0.35">
      <c r="A16" s="3" t="s">
        <v>27</v>
      </c>
      <c r="B16" s="1" t="s">
        <v>4</v>
      </c>
      <c r="C16" s="1" t="s">
        <v>28</v>
      </c>
      <c r="D16" s="1" t="s">
        <v>119</v>
      </c>
      <c r="E16" s="13">
        <v>50545</v>
      </c>
      <c r="H16" s="3" t="s">
        <v>32</v>
      </c>
      <c r="I16" s="2">
        <v>0.18</v>
      </c>
      <c r="J16" s="8" t="s">
        <v>33</v>
      </c>
      <c r="K16">
        <v>4</v>
      </c>
      <c r="L16" t="s">
        <v>121</v>
      </c>
    </row>
    <row r="17" spans="1:12" x14ac:dyDescent="0.35">
      <c r="A17" s="3" t="s">
        <v>29</v>
      </c>
      <c r="B17" s="1" t="s">
        <v>30</v>
      </c>
      <c r="C17" s="1" t="s">
        <v>31</v>
      </c>
      <c r="D17" s="1" t="s">
        <v>120</v>
      </c>
      <c r="E17" s="13">
        <v>140000</v>
      </c>
      <c r="H17" s="3" t="s">
        <v>40</v>
      </c>
      <c r="I17" s="2">
        <v>0.18</v>
      </c>
      <c r="J17" s="8" t="s">
        <v>41</v>
      </c>
      <c r="L17" t="s">
        <v>127</v>
      </c>
    </row>
    <row r="18" spans="1:12" x14ac:dyDescent="0.35">
      <c r="A18" s="3" t="s">
        <v>32</v>
      </c>
      <c r="B18" s="1" t="s">
        <v>30</v>
      </c>
      <c r="C18" s="1" t="s">
        <v>33</v>
      </c>
      <c r="D18" s="1" t="s">
        <v>119</v>
      </c>
      <c r="E18" s="13">
        <v>110000</v>
      </c>
      <c r="H18" s="3" t="s">
        <v>55</v>
      </c>
      <c r="I18" s="2">
        <v>0.17</v>
      </c>
      <c r="J18" s="8" t="s">
        <v>56</v>
      </c>
      <c r="L18" t="s">
        <v>125</v>
      </c>
    </row>
    <row r="19" spans="1:12" x14ac:dyDescent="0.35">
      <c r="A19" s="3" t="s">
        <v>34</v>
      </c>
      <c r="B19" s="1" t="s">
        <v>30</v>
      </c>
      <c r="C19" s="1" t="s">
        <v>35</v>
      </c>
      <c r="D19" s="1" t="s">
        <v>120</v>
      </c>
      <c r="E19" s="13">
        <v>68357</v>
      </c>
      <c r="H19" s="3" t="s">
        <v>45</v>
      </c>
      <c r="I19" s="2">
        <v>0.14000000000000001</v>
      </c>
      <c r="J19" s="8" t="s">
        <v>46</v>
      </c>
      <c r="K19">
        <v>5</v>
      </c>
      <c r="L19" t="s">
        <v>132</v>
      </c>
    </row>
    <row r="20" spans="1:12" x14ac:dyDescent="0.35">
      <c r="A20" s="3" t="s">
        <v>36</v>
      </c>
      <c r="B20" s="1" t="s">
        <v>30</v>
      </c>
      <c r="C20" s="1" t="s">
        <v>37</v>
      </c>
      <c r="D20" s="1" t="s">
        <v>118</v>
      </c>
      <c r="E20" s="13">
        <v>51800</v>
      </c>
      <c r="H20" s="3" t="s">
        <v>15</v>
      </c>
      <c r="I20" s="2">
        <v>0.14000000000000001</v>
      </c>
      <c r="J20" s="8" t="s">
        <v>16</v>
      </c>
      <c r="K20">
        <v>6</v>
      </c>
      <c r="L20" t="s">
        <v>131</v>
      </c>
    </row>
    <row r="21" spans="1:12" x14ac:dyDescent="0.35">
      <c r="A21" s="3" t="s">
        <v>38</v>
      </c>
      <c r="B21" s="1" t="s">
        <v>30</v>
      </c>
      <c r="C21" s="1" t="s">
        <v>39</v>
      </c>
      <c r="D21" s="1" t="s">
        <v>120</v>
      </c>
      <c r="E21" s="13">
        <v>97000</v>
      </c>
      <c r="H21" s="3" t="s">
        <v>8</v>
      </c>
      <c r="I21" s="2">
        <v>0.1</v>
      </c>
      <c r="J21" s="8" t="s">
        <v>9</v>
      </c>
    </row>
    <row r="22" spans="1:12" x14ac:dyDescent="0.35">
      <c r="A22" s="3" t="s">
        <v>40</v>
      </c>
      <c r="B22" s="1" t="s">
        <v>30</v>
      </c>
      <c r="C22" s="1" t="s">
        <v>41</v>
      </c>
      <c r="D22" s="1" t="s">
        <v>120</v>
      </c>
      <c r="E22" s="13">
        <v>45000</v>
      </c>
      <c r="H22" s="3" t="s">
        <v>29</v>
      </c>
      <c r="I22" s="2">
        <v>0.1</v>
      </c>
      <c r="J22" s="8" t="s">
        <v>31</v>
      </c>
    </row>
    <row r="23" spans="1:12" x14ac:dyDescent="0.35">
      <c r="A23" s="3" t="s">
        <v>42</v>
      </c>
      <c r="B23" s="1" t="s">
        <v>43</v>
      </c>
      <c r="C23" s="1" t="s">
        <v>44</v>
      </c>
      <c r="D23" s="1" t="s">
        <v>118</v>
      </c>
      <c r="E23" s="13">
        <v>89500</v>
      </c>
      <c r="H23" s="3" t="s">
        <v>36</v>
      </c>
      <c r="I23" s="2">
        <v>0.09</v>
      </c>
      <c r="J23" s="8" t="s">
        <v>37</v>
      </c>
    </row>
    <row r="24" spans="1:12" x14ac:dyDescent="0.35">
      <c r="A24" s="3" t="s">
        <v>45</v>
      </c>
      <c r="B24" s="1" t="s">
        <v>43</v>
      </c>
      <c r="C24" s="1" t="s">
        <v>46</v>
      </c>
      <c r="D24" s="1" t="s">
        <v>120</v>
      </c>
      <c r="E24" s="13">
        <v>35971</v>
      </c>
      <c r="H24" s="3" t="s">
        <v>17</v>
      </c>
      <c r="I24" s="2">
        <v>0.09</v>
      </c>
      <c r="J24" s="8" t="s">
        <v>18</v>
      </c>
    </row>
    <row r="25" spans="1:12" x14ac:dyDescent="0.35">
      <c r="A25" s="3" t="s">
        <v>47</v>
      </c>
      <c r="B25" s="1" t="s">
        <v>43</v>
      </c>
      <c r="C25" s="1" t="s">
        <v>48</v>
      </c>
      <c r="D25" s="1" t="s">
        <v>119</v>
      </c>
      <c r="E25" s="13">
        <v>80000</v>
      </c>
      <c r="H25" s="3" t="s">
        <v>11</v>
      </c>
      <c r="I25" s="2">
        <v>0.08</v>
      </c>
      <c r="J25" s="8" t="s">
        <v>12</v>
      </c>
    </row>
    <row r="26" spans="1:12" x14ac:dyDescent="0.35">
      <c r="A26" s="3" t="s">
        <v>49</v>
      </c>
      <c r="B26" s="1" t="s">
        <v>43</v>
      </c>
      <c r="C26" s="1" t="s">
        <v>50</v>
      </c>
      <c r="D26" s="1" t="s">
        <v>120</v>
      </c>
      <c r="E26" s="13">
        <v>55117</v>
      </c>
      <c r="H26" s="3" t="s">
        <v>19</v>
      </c>
      <c r="I26" s="2">
        <v>0.06</v>
      </c>
      <c r="J26" s="8" t="s">
        <v>20</v>
      </c>
    </row>
    <row r="27" spans="1:12" x14ac:dyDescent="0.35">
      <c r="A27" s="3" t="s">
        <v>51</v>
      </c>
      <c r="B27" s="1" t="s">
        <v>43</v>
      </c>
      <c r="C27" s="1" t="s">
        <v>52</v>
      </c>
      <c r="D27" s="1" t="s">
        <v>118</v>
      </c>
      <c r="E27" s="13">
        <v>58445</v>
      </c>
      <c r="H27" s="3" t="s">
        <v>23</v>
      </c>
      <c r="I27" s="2">
        <v>0.06</v>
      </c>
      <c r="J27" s="8" t="s">
        <v>24</v>
      </c>
    </row>
    <row r="28" spans="1:12" x14ac:dyDescent="0.35">
      <c r="A28" s="3" t="s">
        <v>53</v>
      </c>
      <c r="B28" s="1" t="s">
        <v>43</v>
      </c>
      <c r="C28" s="1" t="s">
        <v>54</v>
      </c>
      <c r="D28" s="1" t="s">
        <v>120</v>
      </c>
      <c r="E28" s="13">
        <v>120000</v>
      </c>
      <c r="H28" s="3" t="s">
        <v>65</v>
      </c>
      <c r="I28" s="2">
        <v>0.06</v>
      </c>
      <c r="J28" s="8" t="s">
        <v>66</v>
      </c>
    </row>
    <row r="29" spans="1:12" x14ac:dyDescent="0.35">
      <c r="A29" s="3" t="s">
        <v>55</v>
      </c>
      <c r="B29" s="1" t="s">
        <v>43</v>
      </c>
      <c r="C29" s="1" t="s">
        <v>56</v>
      </c>
      <c r="D29" s="1" t="s">
        <v>120</v>
      </c>
      <c r="E29" s="13">
        <v>45117</v>
      </c>
      <c r="H29" s="3" t="s">
        <v>70</v>
      </c>
      <c r="I29" s="2">
        <v>0.15</v>
      </c>
      <c r="J29" s="8" t="s">
        <v>71</v>
      </c>
    </row>
    <row r="30" spans="1:12" x14ac:dyDescent="0.35">
      <c r="A30" s="3" t="s">
        <v>57</v>
      </c>
      <c r="B30" s="1" t="s">
        <v>43</v>
      </c>
      <c r="C30" s="1" t="s">
        <v>58</v>
      </c>
      <c r="D30" s="1" t="s">
        <v>119</v>
      </c>
      <c r="E30" s="13">
        <v>50545</v>
      </c>
      <c r="H30" s="3" t="s">
        <v>72</v>
      </c>
      <c r="I30" s="2">
        <v>0.15</v>
      </c>
      <c r="J30" s="8" t="s">
        <v>73</v>
      </c>
    </row>
    <row r="31" spans="1:12" x14ac:dyDescent="0.35">
      <c r="A31" s="3" t="s">
        <v>59</v>
      </c>
      <c r="B31" s="1" t="s">
        <v>43</v>
      </c>
      <c r="C31" s="1" t="s">
        <v>60</v>
      </c>
      <c r="D31" s="1" t="s">
        <v>118</v>
      </c>
      <c r="E31" s="13">
        <v>140000</v>
      </c>
      <c r="H31" s="3" t="s">
        <v>74</v>
      </c>
      <c r="I31" s="2">
        <v>0.19</v>
      </c>
      <c r="J31" s="8" t="s">
        <v>75</v>
      </c>
    </row>
    <row r="32" spans="1:12" x14ac:dyDescent="0.35">
      <c r="A32" s="3" t="s">
        <v>61</v>
      </c>
      <c r="B32" s="1" t="s">
        <v>43</v>
      </c>
      <c r="C32" s="1" t="s">
        <v>62</v>
      </c>
      <c r="D32" s="1" t="s">
        <v>120</v>
      </c>
      <c r="E32" s="13">
        <v>90000</v>
      </c>
      <c r="H32" s="3" t="s">
        <v>76</v>
      </c>
      <c r="I32" s="2">
        <v>0.18</v>
      </c>
      <c r="J32" s="8" t="s">
        <v>77</v>
      </c>
    </row>
    <row r="33" spans="1:10" x14ac:dyDescent="0.35">
      <c r="A33" s="3" t="s">
        <v>63</v>
      </c>
      <c r="B33" s="1" t="s">
        <v>43</v>
      </c>
      <c r="C33" s="1" t="s">
        <v>64</v>
      </c>
      <c r="D33" s="1" t="s">
        <v>119</v>
      </c>
      <c r="E33" s="13">
        <v>88357</v>
      </c>
      <c r="H33" s="3" t="s">
        <v>78</v>
      </c>
      <c r="I33" s="2">
        <v>0.18</v>
      </c>
      <c r="J33" s="8" t="s">
        <v>79</v>
      </c>
    </row>
    <row r="34" spans="1:10" x14ac:dyDescent="0.35">
      <c r="A34" s="3" t="s">
        <v>65</v>
      </c>
      <c r="B34" s="1" t="s">
        <v>43</v>
      </c>
      <c r="C34" s="1" t="s">
        <v>66</v>
      </c>
      <c r="D34" s="1" t="s">
        <v>120</v>
      </c>
      <c r="E34" s="13">
        <v>59200</v>
      </c>
      <c r="H34" s="3" t="s">
        <v>80</v>
      </c>
      <c r="I34" s="2">
        <v>0.21</v>
      </c>
      <c r="J34" s="8" t="s">
        <v>81</v>
      </c>
    </row>
    <row r="35" spans="1:10" x14ac:dyDescent="0.35">
      <c r="A35" s="3" t="s">
        <v>70</v>
      </c>
      <c r="B35" s="1" t="s">
        <v>43</v>
      </c>
      <c r="C35" s="1" t="s">
        <v>71</v>
      </c>
      <c r="D35" s="1" t="s">
        <v>118</v>
      </c>
      <c r="E35" s="13">
        <v>97000</v>
      </c>
      <c r="H35" s="3" t="s">
        <v>82</v>
      </c>
      <c r="I35" s="2">
        <v>0.14000000000000001</v>
      </c>
      <c r="J35" s="8" t="s">
        <v>83</v>
      </c>
    </row>
    <row r="36" spans="1:10" x14ac:dyDescent="0.35">
      <c r="A36" s="3" t="s">
        <v>72</v>
      </c>
      <c r="B36" s="1" t="s">
        <v>43</v>
      </c>
      <c r="C36" s="1" t="s">
        <v>144</v>
      </c>
      <c r="D36" s="1" t="s">
        <v>120</v>
      </c>
      <c r="E36" s="13">
        <v>68357</v>
      </c>
      <c r="H36" s="3" t="s">
        <v>84</v>
      </c>
      <c r="I36" s="2">
        <v>0.16</v>
      </c>
      <c r="J36" s="8" t="s">
        <v>85</v>
      </c>
    </row>
    <row r="37" spans="1:10" x14ac:dyDescent="0.35">
      <c r="A37" s="3" t="s">
        <v>74</v>
      </c>
      <c r="B37" s="1" t="s">
        <v>43</v>
      </c>
      <c r="C37" s="1" t="s">
        <v>75</v>
      </c>
      <c r="D37" s="1" t="s">
        <v>119</v>
      </c>
      <c r="E37" s="13">
        <v>51800</v>
      </c>
      <c r="H37" s="3" t="s">
        <v>86</v>
      </c>
      <c r="I37" s="2">
        <v>0.14000000000000001</v>
      </c>
      <c r="J37" s="8" t="s">
        <v>87</v>
      </c>
    </row>
    <row r="38" spans="1:10" x14ac:dyDescent="0.35">
      <c r="A38" s="3" t="s">
        <v>76</v>
      </c>
      <c r="B38" s="1" t="s">
        <v>43</v>
      </c>
      <c r="C38" s="1" t="s">
        <v>77</v>
      </c>
      <c r="D38" s="1" t="s">
        <v>120</v>
      </c>
      <c r="E38" s="13">
        <v>97000</v>
      </c>
      <c r="H38" s="3" t="s">
        <v>88</v>
      </c>
      <c r="I38" s="2">
        <v>0.22</v>
      </c>
      <c r="J38" s="8" t="s">
        <v>89</v>
      </c>
    </row>
    <row r="39" spans="1:10" x14ac:dyDescent="0.35">
      <c r="A39" s="3" t="s">
        <v>78</v>
      </c>
      <c r="B39" s="1" t="s">
        <v>43</v>
      </c>
      <c r="C39" s="1" t="s">
        <v>79</v>
      </c>
      <c r="D39" s="1" t="s">
        <v>118</v>
      </c>
      <c r="E39" s="13">
        <v>45000</v>
      </c>
      <c r="H39" s="3" t="s">
        <v>90</v>
      </c>
      <c r="I39" s="2">
        <v>0.13</v>
      </c>
      <c r="J39" s="8" t="s">
        <v>91</v>
      </c>
    </row>
    <row r="40" spans="1:10" x14ac:dyDescent="0.35">
      <c r="A40" s="3" t="s">
        <v>80</v>
      </c>
      <c r="B40" s="1" t="s">
        <v>30</v>
      </c>
      <c r="C40" s="1" t="s">
        <v>81</v>
      </c>
      <c r="D40" s="1" t="s">
        <v>120</v>
      </c>
      <c r="E40" s="13">
        <v>89500</v>
      </c>
      <c r="H40" s="3" t="s">
        <v>92</v>
      </c>
      <c r="I40" s="2">
        <v>0.16</v>
      </c>
      <c r="J40" s="8" t="s">
        <v>93</v>
      </c>
    </row>
    <row r="41" spans="1:10" x14ac:dyDescent="0.35">
      <c r="A41" s="3" t="s">
        <v>82</v>
      </c>
      <c r="B41" s="1" t="s">
        <v>30</v>
      </c>
      <c r="C41" s="1" t="s">
        <v>83</v>
      </c>
      <c r="D41" s="1" t="s">
        <v>119</v>
      </c>
      <c r="E41" s="13">
        <v>35971</v>
      </c>
      <c r="H41" s="3" t="s">
        <v>94</v>
      </c>
      <c r="I41" s="2">
        <v>0.09</v>
      </c>
      <c r="J41" s="8" t="s">
        <v>95</v>
      </c>
    </row>
    <row r="42" spans="1:10" x14ac:dyDescent="0.35">
      <c r="A42" s="3" t="s">
        <v>84</v>
      </c>
      <c r="B42" s="1" t="s">
        <v>30</v>
      </c>
      <c r="C42" s="1" t="s">
        <v>85</v>
      </c>
      <c r="D42" s="1" t="s">
        <v>119</v>
      </c>
      <c r="E42" s="13">
        <v>80000</v>
      </c>
      <c r="H42" s="3" t="s">
        <v>96</v>
      </c>
      <c r="I42" s="2">
        <v>0.1</v>
      </c>
      <c r="J42" s="8" t="s">
        <v>97</v>
      </c>
    </row>
    <row r="43" spans="1:10" x14ac:dyDescent="0.35">
      <c r="A43" s="3" t="s">
        <v>86</v>
      </c>
      <c r="B43" s="1" t="s">
        <v>30</v>
      </c>
      <c r="C43" s="1" t="s">
        <v>87</v>
      </c>
      <c r="D43" s="1" t="s">
        <v>118</v>
      </c>
      <c r="E43" s="13">
        <v>55117</v>
      </c>
      <c r="H43" s="3" t="s">
        <v>98</v>
      </c>
      <c r="I43" s="2">
        <v>0.18</v>
      </c>
      <c r="J43" s="8" t="s">
        <v>99</v>
      </c>
    </row>
    <row r="44" spans="1:10" x14ac:dyDescent="0.35">
      <c r="A44" s="3" t="s">
        <v>88</v>
      </c>
      <c r="B44" s="1" t="s">
        <v>4</v>
      </c>
      <c r="C44" s="1" t="s">
        <v>89</v>
      </c>
      <c r="D44" s="1" t="s">
        <v>120</v>
      </c>
      <c r="E44" s="13">
        <v>58445</v>
      </c>
      <c r="H44" s="3" t="s">
        <v>100</v>
      </c>
      <c r="I44" s="2">
        <v>0.13</v>
      </c>
      <c r="J44" s="8" t="s">
        <v>101</v>
      </c>
    </row>
    <row r="45" spans="1:10" x14ac:dyDescent="0.35">
      <c r="A45" s="3" t="s">
        <v>90</v>
      </c>
      <c r="B45" s="1" t="s">
        <v>4</v>
      </c>
      <c r="C45" s="1" t="s">
        <v>91</v>
      </c>
      <c r="D45" s="1" t="s">
        <v>120</v>
      </c>
      <c r="E45" s="13">
        <v>120000</v>
      </c>
      <c r="H45" s="3" t="s">
        <v>102</v>
      </c>
      <c r="I45" s="2">
        <v>0.19</v>
      </c>
      <c r="J45" s="8" t="s">
        <v>103</v>
      </c>
    </row>
    <row r="46" spans="1:10" x14ac:dyDescent="0.35">
      <c r="A46" s="3" t="s">
        <v>92</v>
      </c>
      <c r="B46" s="1" t="s">
        <v>30</v>
      </c>
      <c r="C46" s="1" t="s">
        <v>93</v>
      </c>
      <c r="D46" s="1" t="s">
        <v>119</v>
      </c>
      <c r="E46" s="13">
        <v>45450</v>
      </c>
      <c r="H46" s="3" t="s">
        <v>104</v>
      </c>
      <c r="I46" s="2">
        <v>0.2</v>
      </c>
      <c r="J46" s="8" t="s">
        <v>105</v>
      </c>
    </row>
    <row r="47" spans="1:10" x14ac:dyDescent="0.35">
      <c r="A47" s="3" t="s">
        <v>94</v>
      </c>
      <c r="B47" s="1" t="s">
        <v>30</v>
      </c>
      <c r="C47" s="1" t="s">
        <v>95</v>
      </c>
      <c r="D47" s="1" t="s">
        <v>120</v>
      </c>
      <c r="E47" s="13">
        <v>89500</v>
      </c>
      <c r="H47" s="6" t="s">
        <v>106</v>
      </c>
      <c r="I47" s="10">
        <v>0.11</v>
      </c>
      <c r="J47" s="11" t="s">
        <v>107</v>
      </c>
    </row>
    <row r="48" spans="1:10" x14ac:dyDescent="0.35">
      <c r="A48" s="3" t="s">
        <v>96</v>
      </c>
      <c r="B48" s="1" t="s">
        <v>30</v>
      </c>
      <c r="C48" s="1" t="s">
        <v>97</v>
      </c>
      <c r="D48" s="1" t="s">
        <v>118</v>
      </c>
      <c r="E48" s="13">
        <v>65971</v>
      </c>
    </row>
    <row r="49" spans="1:5" x14ac:dyDescent="0.35">
      <c r="A49" s="3" t="s">
        <v>98</v>
      </c>
      <c r="B49" s="1" t="s">
        <v>30</v>
      </c>
      <c r="C49" s="1" t="s">
        <v>99</v>
      </c>
      <c r="D49" s="1" t="s">
        <v>120</v>
      </c>
      <c r="E49" s="13">
        <v>80000</v>
      </c>
    </row>
    <row r="50" spans="1:5" x14ac:dyDescent="0.35">
      <c r="A50" s="3" t="s">
        <v>100</v>
      </c>
      <c r="B50" s="1" t="s">
        <v>4</v>
      </c>
      <c r="C50" s="1" t="s">
        <v>101</v>
      </c>
      <c r="D50" s="1" t="s">
        <v>119</v>
      </c>
      <c r="E50" s="13">
        <v>55117</v>
      </c>
    </row>
    <row r="51" spans="1:5" x14ac:dyDescent="0.35">
      <c r="A51" s="3" t="s">
        <v>102</v>
      </c>
      <c r="B51" s="1" t="s">
        <v>4</v>
      </c>
      <c r="C51" s="1" t="s">
        <v>103</v>
      </c>
      <c r="D51" s="1" t="s">
        <v>118</v>
      </c>
      <c r="E51" s="13">
        <v>60445</v>
      </c>
    </row>
    <row r="52" spans="1:5" x14ac:dyDescent="0.35">
      <c r="A52" s="3" t="s">
        <v>104</v>
      </c>
      <c r="B52" s="1" t="s">
        <v>4</v>
      </c>
      <c r="C52" s="1" t="s">
        <v>105</v>
      </c>
      <c r="D52" s="1" t="s">
        <v>120</v>
      </c>
      <c r="E52" s="13">
        <v>83117</v>
      </c>
    </row>
    <row r="53" spans="1:5" x14ac:dyDescent="0.35">
      <c r="A53" s="6" t="s">
        <v>106</v>
      </c>
      <c r="B53" s="7" t="s">
        <v>4</v>
      </c>
      <c r="C53" s="7" t="s">
        <v>107</v>
      </c>
      <c r="D53" s="7" t="s">
        <v>118</v>
      </c>
      <c r="E53" s="14">
        <v>58445</v>
      </c>
    </row>
    <row r="54" spans="1:5" x14ac:dyDescent="0.35">
      <c r="A54" s="6" t="s">
        <v>128</v>
      </c>
      <c r="B54" s="7"/>
      <c r="C54" s="7"/>
      <c r="D54" s="7"/>
      <c r="E54" s="20">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tabSelected="1" topLeftCell="A2" zoomScale="102" workbookViewId="0">
      <selection activeCell="F5" sqref="F5"/>
    </sheetView>
  </sheetViews>
  <sheetFormatPr defaultRowHeight="14.5" x14ac:dyDescent="0.35"/>
  <cols>
    <col min="2" max="2" width="7.81640625" style="17" customWidth="1"/>
    <col min="4" max="4" width="13.6328125" bestFit="1" customWidth="1"/>
    <col min="7" max="7" width="7.90625" customWidth="1"/>
    <col min="8" max="8" width="16.6328125" bestFit="1" customWidth="1"/>
  </cols>
  <sheetData>
    <row r="1" spans="1:17" ht="36" x14ac:dyDescent="0.8">
      <c r="A1" s="18"/>
      <c r="B1" s="19" t="s">
        <v>109</v>
      </c>
      <c r="C1" s="19"/>
      <c r="D1" s="19"/>
      <c r="E1" s="19"/>
      <c r="F1" s="19"/>
      <c r="G1" s="19"/>
      <c r="H1" s="19"/>
      <c r="I1" s="19"/>
      <c r="J1" s="19"/>
      <c r="K1" s="19"/>
      <c r="L1" s="19"/>
      <c r="M1" s="19"/>
      <c r="N1" s="19"/>
      <c r="O1" s="19"/>
      <c r="P1" s="19"/>
      <c r="Q1" s="19"/>
    </row>
    <row r="2" spans="1:17" x14ac:dyDescent="0.35">
      <c r="B2" s="31" t="s">
        <v>146</v>
      </c>
      <c r="C2" s="36" t="s">
        <v>147</v>
      </c>
      <c r="D2" s="36"/>
    </row>
    <row r="3" spans="1:17" x14ac:dyDescent="0.35">
      <c r="B3" s="23">
        <v>1</v>
      </c>
      <c r="C3" s="1" t="s">
        <v>110</v>
      </c>
      <c r="D3" s="24">
        <f>AVERAGE(EMPData[Yearly Sal])</f>
        <v>72397.52</v>
      </c>
    </row>
    <row r="4" spans="1:17" x14ac:dyDescent="0.35">
      <c r="B4" s="23">
        <v>2</v>
      </c>
      <c r="C4" s="1" t="s">
        <v>111</v>
      </c>
      <c r="D4" s="24">
        <f>MEDIAN(EMPData[Yearly Sal])</f>
        <v>63208</v>
      </c>
    </row>
    <row r="5" spans="1:17" x14ac:dyDescent="0.35">
      <c r="B5" s="23">
        <v>3</v>
      </c>
      <c r="C5" s="1" t="s">
        <v>145</v>
      </c>
      <c r="D5" s="24">
        <f>MODE(EMPData[Yearly Sal])</f>
        <v>89500</v>
      </c>
    </row>
    <row r="6" spans="1:17" x14ac:dyDescent="0.35">
      <c r="B6" s="23">
        <v>4</v>
      </c>
      <c r="C6" s="1" t="s">
        <v>113</v>
      </c>
      <c r="D6" s="24">
        <f>MAX(EMPData[Yearly Sal])</f>
        <v>140000</v>
      </c>
    </row>
    <row r="7" spans="1:17" x14ac:dyDescent="0.35">
      <c r="B7" s="23">
        <v>5</v>
      </c>
      <c r="C7" s="1" t="s">
        <v>114</v>
      </c>
      <c r="D7" s="24">
        <f>MIN(EMPData[Yearly Sal])</f>
        <v>21971</v>
      </c>
    </row>
    <row r="8" spans="1:17" x14ac:dyDescent="0.35">
      <c r="B8" s="23">
        <v>6</v>
      </c>
      <c r="C8" s="1" t="s">
        <v>115</v>
      </c>
      <c r="D8" s="25">
        <f>SUM(EMPData[Yearly Sal])</f>
        <v>3619876</v>
      </c>
    </row>
    <row r="11" spans="1:17" x14ac:dyDescent="0.35">
      <c r="A11" t="s">
        <v>139</v>
      </c>
    </row>
  </sheetData>
  <mergeCells count="1">
    <mergeCell ref="C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zoomScaleNormal="100" workbookViewId="0">
      <selection activeCell="E4" sqref="E4"/>
    </sheetView>
  </sheetViews>
  <sheetFormatPr defaultRowHeight="14.5" x14ac:dyDescent="0.35"/>
  <cols>
    <col min="1" max="1" width="4.81640625" customWidth="1"/>
    <col min="2" max="2" width="12.08984375" customWidth="1"/>
    <col min="3" max="3" width="13.6328125" bestFit="1" customWidth="1"/>
    <col min="4" max="4" width="10.08984375" customWidth="1"/>
    <col min="5" max="5" width="6.08984375" customWidth="1"/>
    <col min="6" max="6" width="13.26953125" customWidth="1"/>
    <col min="12" max="12" width="2.08984375" customWidth="1"/>
  </cols>
  <sheetData>
    <row r="1" spans="1:18" ht="36" x14ac:dyDescent="0.8">
      <c r="A1" s="18"/>
      <c r="B1" s="19" t="s">
        <v>134</v>
      </c>
      <c r="C1" s="19"/>
      <c r="D1" s="19"/>
      <c r="E1" s="19"/>
      <c r="F1" s="19"/>
      <c r="G1" s="19"/>
      <c r="H1" s="19"/>
      <c r="I1" s="19"/>
      <c r="J1" s="19"/>
      <c r="K1" s="19"/>
      <c r="L1" s="19"/>
      <c r="M1" s="19"/>
      <c r="N1" s="19"/>
      <c r="O1" s="19"/>
      <c r="P1" s="19"/>
      <c r="Q1" s="19"/>
      <c r="R1" s="19"/>
    </row>
    <row r="2" spans="1:18" x14ac:dyDescent="0.35">
      <c r="B2" s="30" t="s">
        <v>1</v>
      </c>
      <c r="C2" s="37" t="s">
        <v>148</v>
      </c>
      <c r="D2" s="37"/>
    </row>
    <row r="3" spans="1:18" x14ac:dyDescent="0.35">
      <c r="B3" t="s">
        <v>4</v>
      </c>
      <c r="C3" s="22">
        <f>SUMIF(EMPData[Department],Master!B4,EMPData[Yearly Sal])</f>
        <v>1294801</v>
      </c>
      <c r="D3" s="22">
        <f>C3</f>
        <v>1294801</v>
      </c>
    </row>
    <row r="4" spans="1:18" x14ac:dyDescent="0.35">
      <c r="B4" t="s">
        <v>30</v>
      </c>
      <c r="C4" s="22">
        <f>SUMIF(EMPData[Department],Master!B40,EMPData[Yearly Sal])</f>
        <v>1053666</v>
      </c>
      <c r="D4" s="22">
        <f t="shared" ref="D4:D5" si="0">C4</f>
        <v>1053666</v>
      </c>
    </row>
    <row r="5" spans="1:18" x14ac:dyDescent="0.35">
      <c r="B5" t="s">
        <v>43</v>
      </c>
      <c r="C5" s="22">
        <f>SUMIF(EMPData[Department],Master!B39,EMPData[Yearly Sal])</f>
        <v>1271409</v>
      </c>
      <c r="D5" s="22">
        <f t="shared" si="0"/>
        <v>1271409</v>
      </c>
    </row>
    <row r="9" spans="1:18" x14ac:dyDescent="0.35">
      <c r="A9" t="s">
        <v>139</v>
      </c>
    </row>
  </sheetData>
  <mergeCells count="1">
    <mergeCell ref="C2:D2"/>
  </mergeCells>
  <conditionalFormatting sqref="D3:D5">
    <cfRule type="dataBar" priority="2">
      <dataBar showValue="0">
        <cfvo type="min"/>
        <cfvo type="max"/>
        <color rgb="FF008AEF"/>
      </dataBar>
      <extLst>
        <ext xmlns:x14="http://schemas.microsoft.com/office/spreadsheetml/2009/9/main" uri="{B025F937-C7B1-47D3-B67F-A62EFF666E3E}">
          <x14:id>{5D973472-924A-4F31-A3FA-CE2C9F8DEED2}</x14:id>
        </ext>
      </extLst>
    </cfRule>
  </conditionalFormatting>
  <conditionalFormatting sqref="F3:F5">
    <cfRule type="dataBar" priority="1">
      <dataBar showValue="0">
        <cfvo type="min"/>
        <cfvo type="max"/>
        <color rgb="FF638EC6"/>
      </dataBar>
      <extLst>
        <ext xmlns:x14="http://schemas.microsoft.com/office/spreadsheetml/2009/9/main" uri="{B025F937-C7B1-47D3-B67F-A62EFF666E3E}">
          <x14:id>{DB994D7D-3092-401B-9175-285ACEE4FFD0}</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5D973472-924A-4F31-A3FA-CE2C9F8DEED2}">
            <x14:dataBar minLength="0" maxLength="100" border="1" negativeBarBorderColorSameAsPositive="0">
              <x14:cfvo type="autoMin"/>
              <x14:cfvo type="autoMax"/>
              <x14:borderColor rgb="FF008AEF"/>
              <x14:negativeFillColor rgb="FFFF0000"/>
              <x14:negativeBorderColor rgb="FFFF0000"/>
              <x14:axisColor rgb="FF000000"/>
            </x14:dataBar>
          </x14:cfRule>
          <xm:sqref>D3:D5</xm:sqref>
        </x14:conditionalFormatting>
        <x14:conditionalFormatting xmlns:xm="http://schemas.microsoft.com/office/excel/2006/main">
          <x14:cfRule type="dataBar" id="{DB994D7D-3092-401B-9175-285ACEE4FFD0}">
            <x14:dataBar minLength="0" maxLength="100" border="1" negativeBarBorderColorSameAsPositive="0">
              <x14:cfvo type="autoMin"/>
              <x14:cfvo type="autoMax"/>
              <x14:borderColor rgb="FF638EC6"/>
              <x14:negativeFillColor rgb="FFFF0000"/>
              <x14:negativeBorderColor rgb="FFFF0000"/>
              <x14:axisColor rgb="FF000000"/>
            </x14:dataBar>
          </x14:cfRule>
          <xm:sqref>F3:F5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10"/>
  <sheetViews>
    <sheetView workbookViewId="0">
      <selection activeCell="G6" sqref="G6"/>
    </sheetView>
  </sheetViews>
  <sheetFormatPr defaultRowHeight="14.5" x14ac:dyDescent="0.35"/>
  <cols>
    <col min="2" max="2" width="13.36328125" bestFit="1" customWidth="1"/>
    <col min="3" max="3" width="18.90625" style="16" customWidth="1"/>
    <col min="5" max="5" width="12.36328125" bestFit="1" customWidth="1"/>
    <col min="6" max="6" width="15.08984375" bestFit="1" customWidth="1"/>
  </cols>
  <sheetData>
    <row r="1" spans="1:18" ht="36" x14ac:dyDescent="0.8">
      <c r="A1" s="18"/>
      <c r="B1" s="19" t="s">
        <v>135</v>
      </c>
      <c r="C1" s="19"/>
      <c r="D1" s="19"/>
      <c r="E1" s="19"/>
      <c r="F1" s="19"/>
      <c r="G1" s="19"/>
      <c r="H1" s="19"/>
      <c r="I1" s="19"/>
      <c r="J1" s="19"/>
      <c r="K1" s="19"/>
      <c r="L1" s="19"/>
      <c r="M1" s="19"/>
      <c r="N1" s="19"/>
      <c r="O1" s="19"/>
      <c r="P1" s="19"/>
      <c r="Q1" s="19"/>
      <c r="R1" s="19"/>
    </row>
    <row r="2" spans="1:18" x14ac:dyDescent="0.35">
      <c r="B2" s="26" t="s">
        <v>1</v>
      </c>
      <c r="C2" t="s">
        <v>149</v>
      </c>
    </row>
    <row r="3" spans="1:18" x14ac:dyDescent="0.35">
      <c r="B3" s="27" t="s">
        <v>43</v>
      </c>
      <c r="C3" s="22">
        <v>1271409</v>
      </c>
    </row>
    <row r="4" spans="1:18" x14ac:dyDescent="0.35">
      <c r="B4" s="27" t="s">
        <v>30</v>
      </c>
      <c r="C4" s="22">
        <v>1053666</v>
      </c>
    </row>
    <row r="5" spans="1:18" x14ac:dyDescent="0.35">
      <c r="B5" s="27" t="s">
        <v>4</v>
      </c>
      <c r="C5" s="22">
        <v>1294801</v>
      </c>
    </row>
    <row r="10" spans="1:18" x14ac:dyDescent="0.35">
      <c r="B10" t="s">
        <v>140</v>
      </c>
    </row>
  </sheetData>
  <conditionalFormatting pivot="1" sqref="C3:C5">
    <cfRule type="dataBar" priority="1">
      <dataBar>
        <cfvo type="min"/>
        <cfvo type="max"/>
        <color rgb="FF63C384"/>
      </dataBar>
      <extLst>
        <ext xmlns:x14="http://schemas.microsoft.com/office/spreadsheetml/2009/9/main" uri="{B025F937-C7B1-47D3-B67F-A62EFF666E3E}">
          <x14:id>{8B1C93E6-0FA5-4D8A-9868-F1003CDC1DA5}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B1C93E6-0FA5-4D8A-9868-F1003CDC1DA5}">
            <x14:dataBar minLength="0" maxLength="100" border="1" negativeBarBorderColorSameAsPositive="0">
              <x14:cfvo type="autoMin"/>
              <x14:cfvo type="autoMax"/>
              <x14:borderColor rgb="FF63C384"/>
              <x14:negativeFillColor rgb="FFFF0000"/>
              <x14:negativeBorderColor rgb="FFFF0000"/>
              <x14:axisColor rgb="FF000000"/>
            </x14:dataBar>
          </x14:cfRule>
          <xm:sqref>C3:C5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01"/>
  <sheetViews>
    <sheetView workbookViewId="0">
      <selection activeCell="G3" sqref="G3"/>
    </sheetView>
  </sheetViews>
  <sheetFormatPr defaultRowHeight="14.5" x14ac:dyDescent="0.35"/>
  <cols>
    <col min="2" max="2" width="12.26953125" bestFit="1" customWidth="1"/>
    <col min="3" max="3" width="17.54296875" style="16" customWidth="1"/>
    <col min="4" max="26" width="11.1796875" bestFit="1" customWidth="1"/>
    <col min="27" max="31" width="12.1796875" bestFit="1" customWidth="1"/>
    <col min="32" max="32" width="12" bestFit="1" customWidth="1"/>
  </cols>
  <sheetData>
    <row r="1" spans="1:18" ht="36" x14ac:dyDescent="0.8">
      <c r="A1" s="18"/>
      <c r="B1" s="29" t="s">
        <v>150</v>
      </c>
      <c r="C1" s="28"/>
      <c r="D1" s="19"/>
      <c r="E1" s="19"/>
      <c r="F1" s="19"/>
      <c r="G1" s="19"/>
      <c r="H1" s="19"/>
      <c r="I1" s="19"/>
      <c r="J1" s="19"/>
      <c r="K1" s="19"/>
      <c r="L1" s="19"/>
      <c r="M1" s="19"/>
      <c r="N1" s="19"/>
      <c r="O1" s="19"/>
      <c r="P1" s="19"/>
      <c r="Q1" s="19"/>
      <c r="R1" s="19"/>
    </row>
    <row r="2" spans="1:18" x14ac:dyDescent="0.35">
      <c r="C2"/>
    </row>
    <row r="3" spans="1:18" x14ac:dyDescent="0.35">
      <c r="B3" s="26" t="s">
        <v>2</v>
      </c>
      <c r="C3" t="s">
        <v>151</v>
      </c>
    </row>
    <row r="4" spans="1:18" x14ac:dyDescent="0.35">
      <c r="B4" s="27" t="s">
        <v>31</v>
      </c>
      <c r="C4" s="22">
        <v>140000</v>
      </c>
    </row>
    <row r="5" spans="1:18" x14ac:dyDescent="0.35">
      <c r="B5" s="27" t="s">
        <v>60</v>
      </c>
      <c r="C5" s="22">
        <v>140000</v>
      </c>
    </row>
    <row r="6" spans="1:18" x14ac:dyDescent="0.35">
      <c r="C6"/>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A13" t="s">
        <v>141</v>
      </c>
      <c r="C13"/>
    </row>
    <row r="14" spans="1:18" x14ac:dyDescent="0.35">
      <c r="C14"/>
    </row>
    <row r="15" spans="1:18" x14ac:dyDescent="0.35">
      <c r="C15"/>
    </row>
    <row r="16" spans="1:18"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row r="70" spans="3:3" x14ac:dyDescent="0.35">
      <c r="C70"/>
    </row>
    <row r="71" spans="3:3" x14ac:dyDescent="0.35">
      <c r="C71"/>
    </row>
    <row r="72" spans="3:3" x14ac:dyDescent="0.35">
      <c r="C72"/>
    </row>
    <row r="73" spans="3:3" x14ac:dyDescent="0.35">
      <c r="C73"/>
    </row>
    <row r="74" spans="3:3" x14ac:dyDescent="0.35">
      <c r="C74"/>
    </row>
    <row r="75" spans="3:3" x14ac:dyDescent="0.35">
      <c r="C75"/>
    </row>
    <row r="76" spans="3:3" x14ac:dyDescent="0.35">
      <c r="C76"/>
    </row>
    <row r="77" spans="3:3" x14ac:dyDescent="0.35">
      <c r="C77"/>
    </row>
    <row r="78" spans="3:3" x14ac:dyDescent="0.35">
      <c r="C78"/>
    </row>
    <row r="79" spans="3:3" x14ac:dyDescent="0.35">
      <c r="C79"/>
    </row>
    <row r="80" spans="3:3" x14ac:dyDescent="0.35">
      <c r="C80"/>
    </row>
    <row r="81" spans="3:3" x14ac:dyDescent="0.35">
      <c r="C81"/>
    </row>
    <row r="82" spans="3:3" x14ac:dyDescent="0.35">
      <c r="C82"/>
    </row>
    <row r="83" spans="3:3" x14ac:dyDescent="0.35">
      <c r="C83"/>
    </row>
    <row r="84" spans="3:3" x14ac:dyDescent="0.35">
      <c r="C84"/>
    </row>
    <row r="85" spans="3:3" x14ac:dyDescent="0.35">
      <c r="C85"/>
    </row>
    <row r="86" spans="3:3" x14ac:dyDescent="0.35">
      <c r="C86"/>
    </row>
    <row r="87" spans="3:3" x14ac:dyDescent="0.35">
      <c r="C87"/>
    </row>
    <row r="88" spans="3:3" x14ac:dyDescent="0.35">
      <c r="C88"/>
    </row>
    <row r="89" spans="3:3" x14ac:dyDescent="0.35">
      <c r="C89"/>
    </row>
    <row r="90" spans="3:3" x14ac:dyDescent="0.35">
      <c r="C90"/>
    </row>
    <row r="91" spans="3:3" x14ac:dyDescent="0.35">
      <c r="C91"/>
    </row>
    <row r="92" spans="3:3" x14ac:dyDescent="0.35">
      <c r="C92"/>
    </row>
    <row r="93" spans="3:3" x14ac:dyDescent="0.35">
      <c r="C93"/>
    </row>
    <row r="94" spans="3:3" x14ac:dyDescent="0.35">
      <c r="C94"/>
    </row>
    <row r="95" spans="3:3" x14ac:dyDescent="0.35">
      <c r="C95"/>
    </row>
    <row r="96" spans="3:3" x14ac:dyDescent="0.35">
      <c r="C96"/>
    </row>
    <row r="97" spans="3:3" x14ac:dyDescent="0.35">
      <c r="C97"/>
    </row>
    <row r="98" spans="3:3" x14ac:dyDescent="0.35">
      <c r="C98"/>
    </row>
    <row r="99" spans="3:3" x14ac:dyDescent="0.35">
      <c r="C99"/>
    </row>
    <row r="100" spans="3:3" x14ac:dyDescent="0.35">
      <c r="C100"/>
    </row>
    <row r="101" spans="3:3" x14ac:dyDescent="0.35">
      <c r="C10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8"/>
  <sheetViews>
    <sheetView workbookViewId="0">
      <selection activeCell="E6" sqref="E6"/>
    </sheetView>
  </sheetViews>
  <sheetFormatPr defaultRowHeight="14.5" x14ac:dyDescent="0.35"/>
  <cols>
    <col min="2" max="2" width="11.26953125" bestFit="1" customWidth="1"/>
    <col min="3" max="3" width="6.453125" style="16" bestFit="1" customWidth="1"/>
  </cols>
  <sheetData>
    <row r="1" spans="1:18" ht="36" x14ac:dyDescent="0.8">
      <c r="A1" s="18"/>
      <c r="B1" s="19" t="s">
        <v>136</v>
      </c>
      <c r="C1" s="19"/>
      <c r="D1" s="19"/>
      <c r="E1" s="19"/>
      <c r="F1" s="19"/>
      <c r="G1" s="19"/>
      <c r="H1" s="19"/>
      <c r="I1" s="19"/>
      <c r="J1" s="19"/>
      <c r="K1" s="19"/>
      <c r="L1" s="19"/>
      <c r="M1" s="19"/>
      <c r="N1" s="19"/>
      <c r="O1" s="19"/>
      <c r="P1" s="19"/>
      <c r="Q1" s="19"/>
      <c r="R1" s="19"/>
    </row>
    <row r="2" spans="1:18" x14ac:dyDescent="0.35">
      <c r="B2" s="26" t="s">
        <v>1</v>
      </c>
      <c r="C2" t="s">
        <v>156</v>
      </c>
    </row>
    <row r="4" spans="1:18" x14ac:dyDescent="0.35">
      <c r="B4" s="26" t="s">
        <v>2</v>
      </c>
      <c r="C4" t="s">
        <v>151</v>
      </c>
    </row>
    <row r="5" spans="1:18" x14ac:dyDescent="0.35">
      <c r="B5" s="27" t="s">
        <v>22</v>
      </c>
      <c r="C5" s="38">
        <v>21971</v>
      </c>
    </row>
    <row r="6" spans="1:18" x14ac:dyDescent="0.35">
      <c r="B6" s="27" t="s">
        <v>9</v>
      </c>
      <c r="C6" s="38">
        <v>29726</v>
      </c>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C13"/>
    </row>
    <row r="14" spans="1:18" x14ac:dyDescent="0.35">
      <c r="C14"/>
    </row>
    <row r="15" spans="1:18" x14ac:dyDescent="0.35">
      <c r="C15"/>
    </row>
    <row r="16" spans="1:18" x14ac:dyDescent="0.35">
      <c r="C16"/>
    </row>
    <row r="17" spans="1:3" x14ac:dyDescent="0.35">
      <c r="A17" t="s">
        <v>141</v>
      </c>
      <c r="C17"/>
    </row>
    <row r="18" spans="1:3" x14ac:dyDescent="0.35">
      <c r="C18"/>
    </row>
    <row r="19" spans="1:3" x14ac:dyDescent="0.35">
      <c r="C19"/>
    </row>
    <row r="20" spans="1:3" x14ac:dyDescent="0.35">
      <c r="C20"/>
    </row>
    <row r="21" spans="1:3" x14ac:dyDescent="0.35">
      <c r="C21"/>
    </row>
    <row r="22" spans="1:3" x14ac:dyDescent="0.35">
      <c r="C22"/>
    </row>
    <row r="23" spans="1:3" x14ac:dyDescent="0.35">
      <c r="C23"/>
    </row>
    <row r="24" spans="1:3" x14ac:dyDescent="0.35">
      <c r="C24"/>
    </row>
    <row r="25" spans="1:3" x14ac:dyDescent="0.35">
      <c r="C25"/>
    </row>
    <row r="26" spans="1:3" x14ac:dyDescent="0.35">
      <c r="C26"/>
    </row>
    <row r="27" spans="1:3" x14ac:dyDescent="0.35">
      <c r="C27"/>
    </row>
    <row r="28" spans="1:3" x14ac:dyDescent="0.35">
      <c r="C28"/>
    </row>
    <row r="29" spans="1:3" x14ac:dyDescent="0.35">
      <c r="C29"/>
    </row>
    <row r="30" spans="1:3" x14ac:dyDescent="0.35">
      <c r="C30"/>
    </row>
    <row r="31" spans="1:3" x14ac:dyDescent="0.35">
      <c r="C31"/>
    </row>
    <row r="32" spans="1: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7"/>
  <sheetViews>
    <sheetView workbookViewId="0">
      <selection activeCell="B3" sqref="B3"/>
    </sheetView>
  </sheetViews>
  <sheetFormatPr defaultRowHeight="14.5" x14ac:dyDescent="0.35"/>
  <cols>
    <col min="2" max="2" width="12.26953125" bestFit="1" customWidth="1"/>
    <col min="3" max="3" width="6.81640625" style="16" bestFit="1" customWidth="1"/>
  </cols>
  <sheetData>
    <row r="1" spans="1:18" ht="36" x14ac:dyDescent="0.8">
      <c r="A1" s="18"/>
      <c r="B1" s="19" t="s">
        <v>137</v>
      </c>
      <c r="C1" s="19"/>
      <c r="D1" s="19"/>
      <c r="E1" s="19"/>
      <c r="F1" s="19"/>
      <c r="G1" s="19"/>
      <c r="H1" s="19"/>
      <c r="I1" s="19"/>
      <c r="J1" s="19"/>
      <c r="K1" s="19"/>
      <c r="L1" s="19"/>
      <c r="M1" s="19"/>
      <c r="N1" s="19"/>
      <c r="O1" s="19"/>
      <c r="P1" s="19"/>
      <c r="Q1" s="19"/>
      <c r="R1" s="19"/>
    </row>
    <row r="2" spans="1:18" x14ac:dyDescent="0.35">
      <c r="C2"/>
    </row>
    <row r="3" spans="1:18" x14ac:dyDescent="0.35">
      <c r="B3" s="26" t="s">
        <v>2</v>
      </c>
      <c r="C3" t="s">
        <v>151</v>
      </c>
    </row>
    <row r="4" spans="1:18" x14ac:dyDescent="0.35">
      <c r="B4" s="27" t="s">
        <v>31</v>
      </c>
      <c r="C4">
        <v>140000</v>
      </c>
    </row>
    <row r="5" spans="1:18" x14ac:dyDescent="0.35">
      <c r="B5" s="27" t="s">
        <v>60</v>
      </c>
      <c r="C5">
        <v>140000</v>
      </c>
    </row>
    <row r="6" spans="1:18" x14ac:dyDescent="0.35">
      <c r="C6"/>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C13"/>
    </row>
    <row r="14" spans="1:18" x14ac:dyDescent="0.35">
      <c r="A14" t="s">
        <v>141</v>
      </c>
      <c r="C14"/>
    </row>
    <row r="15" spans="1:18" x14ac:dyDescent="0.35">
      <c r="C15"/>
    </row>
    <row r="16" spans="1:18"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6"/>
  <sheetViews>
    <sheetView workbookViewId="0">
      <selection activeCell="H9" sqref="H9"/>
    </sheetView>
  </sheetViews>
  <sheetFormatPr defaultRowHeight="14.5" x14ac:dyDescent="0.35"/>
  <cols>
    <col min="2" max="2" width="11.26953125" bestFit="1" customWidth="1"/>
    <col min="3" max="3" width="11.08984375" style="22" bestFit="1" customWidth="1"/>
  </cols>
  <sheetData>
    <row r="1" spans="1:18" ht="36" x14ac:dyDescent="0.8">
      <c r="A1" s="18"/>
      <c r="B1" s="19" t="s">
        <v>138</v>
      </c>
      <c r="C1" s="39"/>
      <c r="D1" s="19"/>
      <c r="E1" s="19"/>
      <c r="F1" s="19"/>
      <c r="G1" s="19"/>
      <c r="H1" s="19"/>
      <c r="I1" s="19"/>
      <c r="J1" s="19"/>
      <c r="K1" s="19"/>
      <c r="L1" s="19"/>
      <c r="M1" s="19"/>
      <c r="N1" s="19"/>
      <c r="O1" s="19"/>
      <c r="P1" s="19"/>
      <c r="Q1" s="19"/>
      <c r="R1" s="19"/>
    </row>
    <row r="2" spans="1:18" ht="36" x14ac:dyDescent="0.8">
      <c r="A2" s="18"/>
      <c r="B2" s="19"/>
      <c r="C2" s="39"/>
      <c r="D2" s="19"/>
      <c r="E2" s="19"/>
      <c r="F2" s="19"/>
      <c r="G2" s="19"/>
      <c r="H2" s="19"/>
      <c r="I2" s="19"/>
      <c r="J2" s="19"/>
      <c r="K2" s="19"/>
      <c r="L2" s="19"/>
      <c r="M2" s="19"/>
      <c r="N2" s="19"/>
      <c r="O2" s="19"/>
      <c r="P2" s="19"/>
      <c r="Q2" s="19"/>
      <c r="R2" s="19"/>
    </row>
    <row r="3" spans="1:18" x14ac:dyDescent="0.35">
      <c r="B3" s="26" t="s">
        <v>117</v>
      </c>
      <c r="C3" t="s">
        <v>156</v>
      </c>
    </row>
    <row r="5" spans="1:18" x14ac:dyDescent="0.35">
      <c r="B5" s="26" t="s">
        <v>2</v>
      </c>
      <c r="C5" s="22" t="s">
        <v>151</v>
      </c>
    </row>
    <row r="6" spans="1:18" x14ac:dyDescent="0.35">
      <c r="B6" s="27" t="s">
        <v>22</v>
      </c>
      <c r="C6" s="22">
        <v>21971</v>
      </c>
    </row>
    <row r="7" spans="1:18" x14ac:dyDescent="0.35">
      <c r="B7" s="27" t="s">
        <v>9</v>
      </c>
      <c r="C7" s="22">
        <v>29726</v>
      </c>
    </row>
    <row r="16" spans="1:18" x14ac:dyDescent="0.35">
      <c r="A16" t="s">
        <v>142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3"/>
  <sheetViews>
    <sheetView topLeftCell="B1" workbookViewId="0">
      <selection activeCell="F10" sqref="F10"/>
    </sheetView>
  </sheetViews>
  <sheetFormatPr defaultRowHeight="14.5" x14ac:dyDescent="0.35"/>
  <cols>
    <col min="2" max="2" width="13.26953125" customWidth="1"/>
    <col min="3" max="3" width="13.08984375" customWidth="1"/>
    <col min="4" max="4" width="16.54296875" customWidth="1"/>
    <col min="5" max="5" width="11.08984375" customWidth="1"/>
    <col min="6" max="6" width="13.81640625" bestFit="1" customWidth="1"/>
    <col min="7" max="7" width="11.26953125" style="34" customWidth="1"/>
    <col min="8" max="8" width="13.453125" customWidth="1"/>
    <col min="10" max="10" width="12.08984375" hidden="1" customWidth="1"/>
    <col min="11" max="11" width="10.1796875" hidden="1" customWidth="1"/>
    <col min="12" max="12" width="16.7265625" hidden="1" customWidth="1"/>
  </cols>
  <sheetData>
    <row r="1" spans="1:18" ht="36" x14ac:dyDescent="0.8">
      <c r="A1" s="18"/>
      <c r="B1" s="19" t="s">
        <v>129</v>
      </c>
      <c r="C1" s="19"/>
      <c r="D1" s="19"/>
      <c r="E1" s="19"/>
      <c r="F1" s="19"/>
      <c r="G1" s="32"/>
      <c r="H1" s="19"/>
      <c r="I1" s="19"/>
      <c r="J1" s="19"/>
      <c r="K1" s="19"/>
      <c r="L1" s="19"/>
      <c r="M1" s="19"/>
      <c r="N1" s="19"/>
      <c r="O1" s="19"/>
      <c r="P1" s="19"/>
      <c r="Q1" s="19"/>
      <c r="R1" s="19"/>
    </row>
    <row r="3" spans="1:18" x14ac:dyDescent="0.35">
      <c r="B3" s="4" t="s">
        <v>0</v>
      </c>
      <c r="C3" s="5" t="s">
        <v>1</v>
      </c>
      <c r="D3" s="5" t="s">
        <v>2</v>
      </c>
      <c r="E3" s="5" t="s">
        <v>117</v>
      </c>
      <c r="F3" s="12" t="s">
        <v>108</v>
      </c>
      <c r="G3" s="33" t="s">
        <v>152</v>
      </c>
      <c r="H3" s="5" t="s">
        <v>153</v>
      </c>
      <c r="M3" t="s">
        <v>154</v>
      </c>
    </row>
    <row r="4" spans="1:18" x14ac:dyDescent="0.35">
      <c r="B4" s="3" t="s">
        <v>3</v>
      </c>
      <c r="C4" s="1" t="s">
        <v>4</v>
      </c>
      <c r="D4" s="1" t="s">
        <v>5</v>
      </c>
      <c r="E4" s="1" t="s">
        <v>118</v>
      </c>
      <c r="F4" s="13">
        <v>60270</v>
      </c>
      <c r="G4" s="34">
        <v>0</v>
      </c>
      <c r="H4" s="15">
        <v>0</v>
      </c>
    </row>
    <row r="5" spans="1:18" x14ac:dyDescent="0.35">
      <c r="B5" s="3" t="s">
        <v>6</v>
      </c>
      <c r="C5" s="1" t="s">
        <v>4</v>
      </c>
      <c r="D5" s="1" t="s">
        <v>7</v>
      </c>
      <c r="E5" s="1" t="s">
        <v>119</v>
      </c>
      <c r="F5" s="13">
        <v>39627</v>
      </c>
      <c r="G5" s="34" cm="1">
        <f t="array" ref="G5">_xlfn.XLOOKUP(EMPData4[[#This Row],[Employee ID]],EmpBonus[[#All],[EmployeID]],EmpBonus[[#All],[Bonus %]],"",0)</f>
        <v>0.23</v>
      </c>
      <c r="H5" s="15">
        <f>EMPData4[[#This Row],[Yearly Sal]]*EMPData4[[#This Row],[Bonus]]</f>
        <v>9114.2100000000009</v>
      </c>
    </row>
    <row r="6" spans="1:18" x14ac:dyDescent="0.35">
      <c r="B6" s="3" t="s">
        <v>8</v>
      </c>
      <c r="C6" s="1" t="s">
        <v>4</v>
      </c>
      <c r="D6" s="1" t="s">
        <v>9</v>
      </c>
      <c r="E6" s="1" t="s">
        <v>120</v>
      </c>
      <c r="F6" s="13">
        <v>29726</v>
      </c>
      <c r="G6" s="34" cm="1">
        <f t="array" ref="G6">_xlfn.XLOOKUP(EMPData4[[#This Row],[Employee ID]],EmpBonus[[#All],[EmployeID]],EmpBonus[[#All],[Bonus %]],"",0)</f>
        <v>0.1</v>
      </c>
      <c r="H6" s="15">
        <f>EMPData4[[#This Row],[Yearly Sal]]*EMPData4[[#This Row],[Bonus]]</f>
        <v>2972.6000000000004</v>
      </c>
    </row>
    <row r="7" spans="1:18" x14ac:dyDescent="0.35">
      <c r="B7" s="3" t="s">
        <v>10</v>
      </c>
      <c r="C7" s="1" t="s">
        <v>4</v>
      </c>
      <c r="D7" s="1" t="s">
        <v>73</v>
      </c>
      <c r="E7" s="1" t="s">
        <v>120</v>
      </c>
      <c r="F7" s="13">
        <v>93668</v>
      </c>
      <c r="G7" s="34">
        <v>0</v>
      </c>
      <c r="H7" s="15">
        <v>0</v>
      </c>
    </row>
    <row r="8" spans="1:18" x14ac:dyDescent="0.35">
      <c r="B8" s="3" t="s">
        <v>11</v>
      </c>
      <c r="C8" s="1" t="s">
        <v>4</v>
      </c>
      <c r="D8" s="1" t="s">
        <v>12</v>
      </c>
      <c r="E8" s="1" t="s">
        <v>119</v>
      </c>
      <c r="F8" s="13">
        <v>134000</v>
      </c>
      <c r="G8" s="34" cm="1">
        <f t="array" ref="G8">_xlfn.XLOOKUP(EMPData4[[#This Row],[Employee ID]],EmpBonus[[#All],[EmployeID]],EmpBonus[[#All],[Bonus %]],"",0)</f>
        <v>0.08</v>
      </c>
      <c r="H8" s="15">
        <f>EMPData4[[#This Row],[Yearly Sal]]*EMPData4[[#This Row],[Bonus]]</f>
        <v>10720</v>
      </c>
    </row>
    <row r="9" spans="1:18" x14ac:dyDescent="0.35">
      <c r="B9" s="3" t="s">
        <v>13</v>
      </c>
      <c r="C9" s="1" t="s">
        <v>4</v>
      </c>
      <c r="D9" s="1" t="s">
        <v>14</v>
      </c>
      <c r="E9" s="1" t="s">
        <v>119</v>
      </c>
      <c r="F9" s="13">
        <v>34808</v>
      </c>
      <c r="G9" s="34" cm="1">
        <f t="array" ref="G9">_xlfn.XLOOKUP(EMPData4[[#This Row],[Employee ID]],EmpBonus[[#All],[EmployeID]],EmpBonus[[#All],[Bonus %]],"",0)</f>
        <v>0.27</v>
      </c>
      <c r="H9" s="15">
        <f>EMPData4[[#This Row],[Yearly Sal]]*EMPData4[[#This Row],[Bonus]]</f>
        <v>9398.16</v>
      </c>
    </row>
    <row r="10" spans="1:18" x14ac:dyDescent="0.35">
      <c r="B10" s="3" t="s">
        <v>15</v>
      </c>
      <c r="C10" s="1" t="s">
        <v>4</v>
      </c>
      <c r="D10" s="1" t="s">
        <v>16</v>
      </c>
      <c r="E10" s="1" t="s">
        <v>120</v>
      </c>
      <c r="F10" s="13">
        <v>135000</v>
      </c>
      <c r="G10" s="34" cm="1">
        <f t="array" ref="G10">_xlfn.XLOOKUP(EMPData4[[#This Row],[Employee ID]],EmpBonus[[#All],[EmployeID]],EmpBonus[[#All],[Bonus %]],"",0)</f>
        <v>0.14000000000000001</v>
      </c>
      <c r="H10" s="15">
        <f>EMPData4[[#This Row],[Yearly Sal]]*EMPData4[[#This Row],[Bonus]]</f>
        <v>18900</v>
      </c>
    </row>
    <row r="11" spans="1:18" x14ac:dyDescent="0.35">
      <c r="B11" s="3" t="s">
        <v>17</v>
      </c>
      <c r="C11" s="1" t="s">
        <v>4</v>
      </c>
      <c r="D11" s="1" t="s">
        <v>18</v>
      </c>
      <c r="E11" s="1" t="s">
        <v>120</v>
      </c>
      <c r="F11" s="13">
        <v>45000</v>
      </c>
      <c r="G11" s="34" cm="1">
        <f t="array" ref="G11">_xlfn.XLOOKUP(EMPData4[[#This Row],[Employee ID]],EmpBonus[[#All],[EmployeID]],EmpBonus[[#All],[Bonus %]],"",0)</f>
        <v>0.09</v>
      </c>
      <c r="H11" s="15">
        <f>EMPData4[[#This Row],[Yearly Sal]]*EMPData4[[#This Row],[Bonus]]</f>
        <v>4050</v>
      </c>
    </row>
    <row r="12" spans="1:18" x14ac:dyDescent="0.35">
      <c r="B12" s="3" t="s">
        <v>19</v>
      </c>
      <c r="C12" s="1" t="s">
        <v>4</v>
      </c>
      <c r="D12" s="1" t="s">
        <v>20</v>
      </c>
      <c r="E12" s="1" t="s">
        <v>120</v>
      </c>
      <c r="F12" s="13">
        <v>89500</v>
      </c>
      <c r="G12" s="34" cm="1">
        <f t="array" ref="G12">_xlfn.XLOOKUP(EMPData4[[#This Row],[Employee ID]],EmpBonus[[#All],[EmployeID]],EmpBonus[[#All],[Bonus %]],"",0)</f>
        <v>0.06</v>
      </c>
      <c r="H12" s="15">
        <f>EMPData4[[#This Row],[Yearly Sal]]*EMPData4[[#This Row],[Bonus]]</f>
        <v>5370</v>
      </c>
    </row>
    <row r="13" spans="1:18" x14ac:dyDescent="0.35">
      <c r="B13" s="3" t="s">
        <v>21</v>
      </c>
      <c r="C13" s="1" t="s">
        <v>4</v>
      </c>
      <c r="D13" s="1" t="s">
        <v>22</v>
      </c>
      <c r="E13" s="1" t="s">
        <v>118</v>
      </c>
      <c r="F13" s="13">
        <v>21971</v>
      </c>
      <c r="G13" s="34" cm="1">
        <f t="array" ref="G13">_xlfn.XLOOKUP(EMPData4[[#This Row],[Employee ID]],EmpBonus[[#All],[EmployeID]],EmpBonus[[#All],[Bonus %]],"",0)</f>
        <v>0.23</v>
      </c>
      <c r="H13" s="15">
        <f>EMPData4[[#This Row],[Yearly Sal]]*EMPData4[[#This Row],[Bonus]]</f>
        <v>5053.33</v>
      </c>
    </row>
    <row r="14" spans="1:18" x14ac:dyDescent="0.35">
      <c r="B14" s="3" t="s">
        <v>23</v>
      </c>
      <c r="C14" s="1" t="s">
        <v>4</v>
      </c>
      <c r="D14" s="1" t="s">
        <v>24</v>
      </c>
      <c r="E14" s="1" t="s">
        <v>118</v>
      </c>
      <c r="F14" s="13">
        <v>80000</v>
      </c>
      <c r="G14" s="34" cm="1">
        <f t="array" ref="G14">_xlfn.XLOOKUP(EMPData4[[#This Row],[Employee ID]],EmpBonus[[#All],[EmployeID]],EmpBonus[[#All],[Bonus %]],"",0)</f>
        <v>0.06</v>
      </c>
      <c r="H14" s="15">
        <f>EMPData4[[#This Row],[Yearly Sal]]*EMPData4[[#This Row],[Bonus]]</f>
        <v>4800</v>
      </c>
    </row>
    <row r="15" spans="1:18" x14ac:dyDescent="0.35">
      <c r="B15" s="3" t="s">
        <v>25</v>
      </c>
      <c r="C15" s="1" t="s">
        <v>4</v>
      </c>
      <c r="D15" s="1" t="s">
        <v>26</v>
      </c>
      <c r="E15" s="1" t="s">
        <v>120</v>
      </c>
      <c r="F15" s="13">
        <v>45117</v>
      </c>
      <c r="G15" s="34" cm="1">
        <f t="array" ref="G15">_xlfn.XLOOKUP(EMPData4[[#This Row],[Employee ID]],EmpBonus[[#All],[EmployeID]],EmpBonus[[#All],[Bonus %]],"",0)</f>
        <v>0.24</v>
      </c>
      <c r="H15" s="15">
        <f>EMPData4[[#This Row],[Yearly Sal]]*EMPData4[[#This Row],[Bonus]]</f>
        <v>10828.08</v>
      </c>
    </row>
    <row r="16" spans="1:18" x14ac:dyDescent="0.35">
      <c r="B16" s="3" t="s">
        <v>27</v>
      </c>
      <c r="C16" s="1" t="s">
        <v>4</v>
      </c>
      <c r="D16" s="1" t="s">
        <v>28</v>
      </c>
      <c r="E16" s="1" t="s">
        <v>119</v>
      </c>
      <c r="F16" s="13">
        <v>50545</v>
      </c>
      <c r="G16" s="34" cm="1">
        <f t="array" ref="G16">_xlfn.XLOOKUP(EMPData4[[#This Row],[Employee ID]],EmpBonus[[#All],[EmployeID]],EmpBonus[[#All],[Bonus %]],"",0)</f>
        <v>0.25</v>
      </c>
      <c r="H16" s="15">
        <f>EMPData4[[#This Row],[Yearly Sal]]*EMPData4[[#This Row],[Bonus]]</f>
        <v>12636.25</v>
      </c>
    </row>
    <row r="17" spans="1:8" x14ac:dyDescent="0.35">
      <c r="A17" t="s">
        <v>142</v>
      </c>
      <c r="B17" s="3" t="s">
        <v>29</v>
      </c>
      <c r="C17" s="1" t="s">
        <v>30</v>
      </c>
      <c r="D17" s="1" t="s">
        <v>31</v>
      </c>
      <c r="E17" s="1" t="s">
        <v>120</v>
      </c>
      <c r="F17" s="13">
        <v>140000</v>
      </c>
      <c r="G17" s="34" cm="1">
        <f t="array" ref="G17">_xlfn.XLOOKUP(EMPData4[[#This Row],[Employee ID]],EmpBonus[[#All],[EmployeID]],EmpBonus[[#All],[Bonus %]],"",0)</f>
        <v>0.1</v>
      </c>
      <c r="H17" s="15">
        <f>EMPData4[[#This Row],[Yearly Sal]]*EMPData4[[#This Row],[Bonus]]</f>
        <v>14000</v>
      </c>
    </row>
    <row r="18" spans="1:8" x14ac:dyDescent="0.35">
      <c r="B18" s="3" t="s">
        <v>32</v>
      </c>
      <c r="C18" s="1" t="s">
        <v>30</v>
      </c>
      <c r="D18" s="1" t="s">
        <v>33</v>
      </c>
      <c r="E18" s="1" t="s">
        <v>119</v>
      </c>
      <c r="F18" s="13">
        <v>110000</v>
      </c>
      <c r="G18" s="34" cm="1">
        <f t="array" ref="G18">_xlfn.XLOOKUP(EMPData4[[#This Row],[Employee ID]],EmpBonus[[#All],[EmployeID]],EmpBonus[[#All],[Bonus %]],"",0)</f>
        <v>0.18</v>
      </c>
      <c r="H18" s="15">
        <f>EMPData4[[#This Row],[Yearly Sal]]*EMPData4[[#This Row],[Bonus]]</f>
        <v>19800</v>
      </c>
    </row>
    <row r="19" spans="1:8" x14ac:dyDescent="0.35">
      <c r="B19" s="3" t="s">
        <v>34</v>
      </c>
      <c r="C19" s="1" t="s">
        <v>30</v>
      </c>
      <c r="D19" s="1" t="s">
        <v>35</v>
      </c>
      <c r="E19" s="1" t="s">
        <v>120</v>
      </c>
      <c r="F19" s="13">
        <v>68357</v>
      </c>
      <c r="G19" s="34">
        <v>0</v>
      </c>
      <c r="H19" s="15">
        <f>EMPData4[[#This Row],[Yearly Sal]]*EMPData4[[#This Row],[Bonus]]</f>
        <v>0</v>
      </c>
    </row>
    <row r="20" spans="1:8" x14ac:dyDescent="0.35">
      <c r="B20" s="3" t="s">
        <v>36</v>
      </c>
      <c r="C20" s="1" t="s">
        <v>30</v>
      </c>
      <c r="D20" s="1" t="s">
        <v>37</v>
      </c>
      <c r="E20" s="1" t="s">
        <v>118</v>
      </c>
      <c r="F20" s="13">
        <v>51800</v>
      </c>
      <c r="G20" s="34" cm="1">
        <f t="array" ref="G20">_xlfn.XLOOKUP(EMPData4[[#This Row],[Employee ID]],EmpBonus[[#All],[EmployeID]],EmpBonus[[#All],[Bonus %]],"",0)</f>
        <v>0.09</v>
      </c>
      <c r="H20" s="15">
        <f>EMPData4[[#This Row],[Yearly Sal]]*EMPData4[[#This Row],[Bonus]]</f>
        <v>4662</v>
      </c>
    </row>
    <row r="21" spans="1:8" x14ac:dyDescent="0.35">
      <c r="B21" s="3" t="s">
        <v>38</v>
      </c>
      <c r="C21" s="1" t="s">
        <v>30</v>
      </c>
      <c r="D21" s="1" t="s">
        <v>39</v>
      </c>
      <c r="E21" s="1" t="s">
        <v>120</v>
      </c>
      <c r="F21" s="13">
        <v>97000</v>
      </c>
      <c r="G21" s="34" cm="1">
        <f t="array" ref="G21">_xlfn.XLOOKUP(EMPData4[[#This Row],[Employee ID]],EmpBonus[[#All],[EmployeID]],EmpBonus[[#All],[Bonus %]],"",0)</f>
        <v>0.19</v>
      </c>
      <c r="H21" s="15">
        <f>EMPData4[[#This Row],[Yearly Sal]]*EMPData4[[#This Row],[Bonus]]</f>
        <v>18430</v>
      </c>
    </row>
    <row r="22" spans="1:8" x14ac:dyDescent="0.35">
      <c r="B22" s="3" t="s">
        <v>40</v>
      </c>
      <c r="C22" s="1" t="s">
        <v>30</v>
      </c>
      <c r="D22" s="1" t="s">
        <v>41</v>
      </c>
      <c r="E22" s="1" t="s">
        <v>120</v>
      </c>
      <c r="F22" s="13">
        <v>45000</v>
      </c>
      <c r="G22" s="34" cm="1">
        <f t="array" ref="G22">_xlfn.XLOOKUP(EMPData4[[#This Row],[Employee ID]],EmpBonus[[#All],[EmployeID]],EmpBonus[[#All],[Bonus %]],"",0)</f>
        <v>0.18</v>
      </c>
      <c r="H22" s="15">
        <f>EMPData4[[#This Row],[Yearly Sal]]*EMPData4[[#This Row],[Bonus]]</f>
        <v>8100</v>
      </c>
    </row>
    <row r="23" spans="1:8" x14ac:dyDescent="0.35">
      <c r="B23" s="3" t="s">
        <v>42</v>
      </c>
      <c r="C23" s="1" t="s">
        <v>43</v>
      </c>
      <c r="D23" s="1" t="s">
        <v>44</v>
      </c>
      <c r="E23" s="1" t="s">
        <v>118</v>
      </c>
      <c r="F23" s="13">
        <v>89500</v>
      </c>
      <c r="G23" s="34" cm="1">
        <f t="array" ref="G23">_xlfn.XLOOKUP(EMPData4[[#This Row],[Employee ID]],EmpBonus[[#All],[EmployeID]],EmpBonus[[#All],[Bonus %]],"",0)</f>
        <v>0.24</v>
      </c>
      <c r="H23" s="15">
        <f>EMPData4[[#This Row],[Yearly Sal]]*EMPData4[[#This Row],[Bonus]]</f>
        <v>21480</v>
      </c>
    </row>
    <row r="24" spans="1:8" x14ac:dyDescent="0.35">
      <c r="B24" s="3" t="s">
        <v>45</v>
      </c>
      <c r="C24" s="1" t="s">
        <v>43</v>
      </c>
      <c r="D24" s="1" t="s">
        <v>46</v>
      </c>
      <c r="E24" s="1" t="s">
        <v>120</v>
      </c>
      <c r="F24" s="13">
        <v>35971</v>
      </c>
      <c r="G24" s="34" cm="1">
        <f t="array" ref="G24">_xlfn.XLOOKUP(EMPData4[[#This Row],[Employee ID]],EmpBonus[[#All],[EmployeID]],EmpBonus[[#All],[Bonus %]],"",0)</f>
        <v>0.14000000000000001</v>
      </c>
      <c r="H24" s="15">
        <f>EMPData4[[#This Row],[Yearly Sal]]*EMPData4[[#This Row],[Bonus]]</f>
        <v>5035.9400000000005</v>
      </c>
    </row>
    <row r="25" spans="1:8" x14ac:dyDescent="0.35">
      <c r="B25" s="3" t="s">
        <v>47</v>
      </c>
      <c r="C25" s="1" t="s">
        <v>43</v>
      </c>
      <c r="D25" s="1" t="s">
        <v>48</v>
      </c>
      <c r="E25" s="1" t="s">
        <v>119</v>
      </c>
      <c r="F25" s="13">
        <v>80000</v>
      </c>
      <c r="G25" s="34" cm="1">
        <f t="array" ref="G25">_xlfn.XLOOKUP(EMPData4[[#This Row],[Employee ID]],EmpBonus[[#All],[EmployeID]],EmpBonus[[#All],[Bonus %]],"",0)</f>
        <v>0.25</v>
      </c>
      <c r="H25" s="15">
        <f>EMPData4[[#This Row],[Yearly Sal]]*EMPData4[[#This Row],[Bonus]]</f>
        <v>20000</v>
      </c>
    </row>
    <row r="26" spans="1:8" x14ac:dyDescent="0.35">
      <c r="B26" s="3" t="s">
        <v>49</v>
      </c>
      <c r="C26" s="1" t="s">
        <v>43</v>
      </c>
      <c r="D26" s="1" t="s">
        <v>50</v>
      </c>
      <c r="E26" s="1" t="s">
        <v>120</v>
      </c>
      <c r="F26" s="13">
        <v>55117</v>
      </c>
      <c r="G26" s="34">
        <v>0</v>
      </c>
      <c r="H26" s="15">
        <f>EMPData4[[#This Row],[Yearly Sal]]*EMPData4[[#This Row],[Bonus]]</f>
        <v>0</v>
      </c>
    </row>
    <row r="27" spans="1:8" x14ac:dyDescent="0.35">
      <c r="B27" s="3" t="s">
        <v>51</v>
      </c>
      <c r="C27" s="1" t="s">
        <v>43</v>
      </c>
      <c r="D27" s="1" t="s">
        <v>52</v>
      </c>
      <c r="E27" s="1" t="s">
        <v>118</v>
      </c>
      <c r="F27" s="13">
        <v>58445</v>
      </c>
      <c r="G27" s="34" cm="1">
        <f t="array" ref="G27">_xlfn.XLOOKUP(EMPData4[[#This Row],[Employee ID]],EmpBonus[[#All],[EmployeID]],EmpBonus[[#All],[Bonus %]],"",0)</f>
        <v>0.25</v>
      </c>
      <c r="H27" s="15">
        <f>EMPData4[[#This Row],[Yearly Sal]]*EMPData4[[#This Row],[Bonus]]</f>
        <v>14611.25</v>
      </c>
    </row>
    <row r="28" spans="1:8" x14ac:dyDescent="0.35">
      <c r="B28" s="3" t="s">
        <v>53</v>
      </c>
      <c r="C28" s="1" t="s">
        <v>43</v>
      </c>
      <c r="D28" s="1" t="s">
        <v>54</v>
      </c>
      <c r="E28" s="1" t="s">
        <v>120</v>
      </c>
      <c r="F28" s="13">
        <v>120000</v>
      </c>
      <c r="G28" s="34" cm="1">
        <f t="array" ref="G28">_xlfn.XLOOKUP(EMPData4[[#This Row],[Employee ID]],EmpBonus[[#All],[EmployeID]],EmpBonus[[#All],[Bonus %]],"",0)</f>
        <v>0.21</v>
      </c>
      <c r="H28" s="15">
        <f>EMPData4[[#This Row],[Yearly Sal]]*EMPData4[[#This Row],[Bonus]]</f>
        <v>25200</v>
      </c>
    </row>
    <row r="29" spans="1:8" x14ac:dyDescent="0.35">
      <c r="B29" s="3" t="s">
        <v>55</v>
      </c>
      <c r="C29" s="1" t="s">
        <v>43</v>
      </c>
      <c r="D29" s="1" t="s">
        <v>56</v>
      </c>
      <c r="E29" s="1" t="s">
        <v>120</v>
      </c>
      <c r="F29" s="13">
        <v>45117</v>
      </c>
      <c r="G29" s="34" cm="1">
        <f t="array" ref="G29">_xlfn.XLOOKUP(EMPData4[[#This Row],[Employee ID]],EmpBonus[[#All],[EmployeID]],EmpBonus[[#All],[Bonus %]],"",0)</f>
        <v>0.17</v>
      </c>
      <c r="H29" s="15">
        <f>EMPData4[[#This Row],[Yearly Sal]]*EMPData4[[#This Row],[Bonus]]</f>
        <v>7669.89</v>
      </c>
    </row>
    <row r="30" spans="1:8" x14ac:dyDescent="0.35">
      <c r="B30" s="3" t="s">
        <v>57</v>
      </c>
      <c r="C30" s="1" t="s">
        <v>43</v>
      </c>
      <c r="D30" s="1" t="s">
        <v>58</v>
      </c>
      <c r="E30" s="1" t="s">
        <v>119</v>
      </c>
      <c r="F30" s="13">
        <v>50545</v>
      </c>
      <c r="G30" s="34">
        <v>0</v>
      </c>
      <c r="H30" s="15">
        <f>EMPData4[[#This Row],[Yearly Sal]]*EMPData4[[#This Row],[Bonus]]</f>
        <v>0</v>
      </c>
    </row>
    <row r="31" spans="1:8" x14ac:dyDescent="0.35">
      <c r="B31" s="3" t="s">
        <v>59</v>
      </c>
      <c r="C31" s="1" t="s">
        <v>43</v>
      </c>
      <c r="D31" s="1" t="s">
        <v>60</v>
      </c>
      <c r="E31" s="1" t="s">
        <v>118</v>
      </c>
      <c r="F31" s="13">
        <v>140000</v>
      </c>
      <c r="G31" s="34" cm="1">
        <f t="array" ref="G31">_xlfn.XLOOKUP(EMPData4[[#This Row],[Employee ID]],EmpBonus[[#All],[EmployeID]],EmpBonus[[#All],[Bonus %]],"",0)</f>
        <v>0.2</v>
      </c>
      <c r="H31" s="15">
        <f>EMPData4[[#This Row],[Yearly Sal]]*EMPData4[[#This Row],[Bonus]]</f>
        <v>28000</v>
      </c>
    </row>
    <row r="32" spans="1:8" x14ac:dyDescent="0.35">
      <c r="B32" s="3" t="s">
        <v>61</v>
      </c>
      <c r="C32" s="1" t="s">
        <v>43</v>
      </c>
      <c r="D32" s="1" t="s">
        <v>62</v>
      </c>
      <c r="E32" s="1" t="s">
        <v>120</v>
      </c>
      <c r="F32" s="13">
        <v>90000</v>
      </c>
      <c r="G32" s="34" cm="1">
        <f t="array" ref="G32">_xlfn.XLOOKUP(EMPData4[[#This Row],[Employee ID]],EmpBonus[[#All],[EmployeID]],EmpBonus[[#All],[Bonus %]],"",0)</f>
        <v>0.25</v>
      </c>
      <c r="H32" s="15">
        <f>EMPData4[[#This Row],[Yearly Sal]]*EMPData4[[#This Row],[Bonus]]</f>
        <v>22500</v>
      </c>
    </row>
    <row r="33" spans="2:8" x14ac:dyDescent="0.35">
      <c r="B33" s="3" t="s">
        <v>63</v>
      </c>
      <c r="C33" s="1" t="s">
        <v>43</v>
      </c>
      <c r="D33" s="1" t="s">
        <v>64</v>
      </c>
      <c r="E33" s="1" t="s">
        <v>119</v>
      </c>
      <c r="F33" s="13">
        <v>88357</v>
      </c>
      <c r="G33" s="34">
        <v>0</v>
      </c>
      <c r="H33" s="15">
        <f>EMPData4[[#This Row],[Yearly Sal]]*EMPData4[[#This Row],[Bonus]]</f>
        <v>0</v>
      </c>
    </row>
    <row r="34" spans="2:8" x14ac:dyDescent="0.35">
      <c r="B34" s="3" t="s">
        <v>65</v>
      </c>
      <c r="C34" s="1" t="s">
        <v>43</v>
      </c>
      <c r="D34" s="1" t="s">
        <v>66</v>
      </c>
      <c r="E34" s="1" t="s">
        <v>120</v>
      </c>
      <c r="F34" s="13">
        <v>59200</v>
      </c>
      <c r="G34" s="34" cm="1">
        <f t="array" ref="G34">_xlfn.XLOOKUP(EMPData4[[#This Row],[Employee ID]],EmpBonus[[#All],[EmployeID]],EmpBonus[[#All],[Bonus %]],"",0)</f>
        <v>0.06</v>
      </c>
      <c r="H34" s="15">
        <f>EMPData4[[#This Row],[Yearly Sal]]*EMPData4[[#This Row],[Bonus]]</f>
        <v>3552</v>
      </c>
    </row>
    <row r="35" spans="2:8" x14ac:dyDescent="0.35">
      <c r="B35" s="3" t="s">
        <v>70</v>
      </c>
      <c r="C35" s="1" t="s">
        <v>43</v>
      </c>
      <c r="D35" s="1" t="s">
        <v>71</v>
      </c>
      <c r="E35" s="1" t="s">
        <v>118</v>
      </c>
      <c r="F35" s="13">
        <v>97000</v>
      </c>
      <c r="G35" s="34" cm="1">
        <f t="array" ref="G35">_xlfn.XLOOKUP(EMPData4[[#This Row],[Employee ID]],EmpBonus[[#All],[EmployeID]],EmpBonus[[#All],[Bonus %]],"",0)</f>
        <v>0.15</v>
      </c>
      <c r="H35" s="15">
        <f>EMPData4[[#This Row],[Yearly Sal]]*EMPData4[[#This Row],[Bonus]]</f>
        <v>14550</v>
      </c>
    </row>
    <row r="36" spans="2:8" x14ac:dyDescent="0.35">
      <c r="B36" s="3" t="s">
        <v>72</v>
      </c>
      <c r="C36" s="1" t="s">
        <v>43</v>
      </c>
      <c r="D36" s="1" t="s">
        <v>144</v>
      </c>
      <c r="E36" s="1" t="s">
        <v>120</v>
      </c>
      <c r="F36" s="13">
        <v>68357</v>
      </c>
      <c r="G36" s="34" cm="1">
        <f t="array" ref="G36">_xlfn.XLOOKUP(EMPData4[[#This Row],[Employee ID]],EmpBonus[[#All],[EmployeID]],EmpBonus[[#All],[Bonus %]],"",0)</f>
        <v>0.15</v>
      </c>
      <c r="H36" s="15">
        <f>EMPData4[[#This Row],[Yearly Sal]]*EMPData4[[#This Row],[Bonus]]</f>
        <v>10253.549999999999</v>
      </c>
    </row>
    <row r="37" spans="2:8" x14ac:dyDescent="0.35">
      <c r="B37" s="3" t="s">
        <v>74</v>
      </c>
      <c r="C37" s="1" t="s">
        <v>43</v>
      </c>
      <c r="D37" s="1" t="s">
        <v>75</v>
      </c>
      <c r="E37" s="1" t="s">
        <v>119</v>
      </c>
      <c r="F37" s="13">
        <v>51800</v>
      </c>
      <c r="G37" s="34" cm="1">
        <f t="array" ref="G37">_xlfn.XLOOKUP(EMPData4[[#This Row],[Employee ID]],EmpBonus[[#All],[EmployeID]],EmpBonus[[#All],[Bonus %]],"",0)</f>
        <v>0.19</v>
      </c>
      <c r="H37" s="15">
        <f>EMPData4[[#This Row],[Yearly Sal]]*EMPData4[[#This Row],[Bonus]]</f>
        <v>9842</v>
      </c>
    </row>
    <row r="38" spans="2:8" x14ac:dyDescent="0.35">
      <c r="B38" s="3" t="s">
        <v>76</v>
      </c>
      <c r="C38" s="1" t="s">
        <v>43</v>
      </c>
      <c r="D38" s="1" t="s">
        <v>77</v>
      </c>
      <c r="E38" s="1" t="s">
        <v>120</v>
      </c>
      <c r="F38" s="13">
        <v>97000</v>
      </c>
      <c r="G38" s="34" cm="1">
        <f t="array" ref="G38">_xlfn.XLOOKUP(EMPData4[[#This Row],[Employee ID]],EmpBonus[[#All],[EmployeID]],EmpBonus[[#All],[Bonus %]],"",0)</f>
        <v>0.18</v>
      </c>
      <c r="H38" s="15">
        <f>EMPData4[[#This Row],[Yearly Sal]]*EMPData4[[#This Row],[Bonus]]</f>
        <v>17460</v>
      </c>
    </row>
    <row r="39" spans="2:8" x14ac:dyDescent="0.35">
      <c r="B39" s="3" t="s">
        <v>78</v>
      </c>
      <c r="C39" s="1" t="s">
        <v>43</v>
      </c>
      <c r="D39" s="1" t="s">
        <v>79</v>
      </c>
      <c r="E39" s="1" t="s">
        <v>118</v>
      </c>
      <c r="F39" s="13">
        <v>45000</v>
      </c>
      <c r="G39" s="34" cm="1">
        <f t="array" ref="G39">_xlfn.XLOOKUP(EMPData4[[#This Row],[Employee ID]],EmpBonus[[#All],[EmployeID]],EmpBonus[[#All],[Bonus %]],"",0)</f>
        <v>0.18</v>
      </c>
      <c r="H39" s="15">
        <f>EMPData4[[#This Row],[Yearly Sal]]*EMPData4[[#This Row],[Bonus]]</f>
        <v>8100</v>
      </c>
    </row>
    <row r="40" spans="2:8" x14ac:dyDescent="0.35">
      <c r="B40" s="3" t="s">
        <v>80</v>
      </c>
      <c r="C40" s="1" t="s">
        <v>30</v>
      </c>
      <c r="D40" s="1" t="s">
        <v>81</v>
      </c>
      <c r="E40" s="1" t="s">
        <v>120</v>
      </c>
      <c r="F40" s="13">
        <v>89500</v>
      </c>
      <c r="G40" s="34" cm="1">
        <f t="array" ref="G40">_xlfn.XLOOKUP(EMPData4[[#This Row],[Employee ID]],EmpBonus[[#All],[EmployeID]],EmpBonus[[#All],[Bonus %]],"",0)</f>
        <v>0.21</v>
      </c>
      <c r="H40" s="15">
        <f>EMPData4[[#This Row],[Yearly Sal]]*EMPData4[[#This Row],[Bonus]]</f>
        <v>18795</v>
      </c>
    </row>
    <row r="41" spans="2:8" x14ac:dyDescent="0.35">
      <c r="B41" s="3" t="s">
        <v>82</v>
      </c>
      <c r="C41" s="1" t="s">
        <v>30</v>
      </c>
      <c r="D41" s="1" t="s">
        <v>83</v>
      </c>
      <c r="E41" s="1" t="s">
        <v>119</v>
      </c>
      <c r="F41" s="13">
        <v>35971</v>
      </c>
      <c r="G41" s="34" cm="1">
        <f t="array" ref="G41">_xlfn.XLOOKUP(EMPData4[[#This Row],[Employee ID]],EmpBonus[[#All],[EmployeID]],EmpBonus[[#All],[Bonus %]],"",0)</f>
        <v>0.14000000000000001</v>
      </c>
      <c r="H41" s="15">
        <f>EMPData4[[#This Row],[Yearly Sal]]*EMPData4[[#This Row],[Bonus]]</f>
        <v>5035.9400000000005</v>
      </c>
    </row>
    <row r="42" spans="2:8" x14ac:dyDescent="0.35">
      <c r="B42" s="3" t="s">
        <v>84</v>
      </c>
      <c r="C42" s="1" t="s">
        <v>30</v>
      </c>
      <c r="D42" s="1" t="s">
        <v>85</v>
      </c>
      <c r="E42" s="1" t="s">
        <v>119</v>
      </c>
      <c r="F42" s="13">
        <v>80000</v>
      </c>
      <c r="G42" s="34" cm="1">
        <f t="array" ref="G42">_xlfn.XLOOKUP(EMPData4[[#This Row],[Employee ID]],EmpBonus[[#All],[EmployeID]],EmpBonus[[#All],[Bonus %]],"",0)</f>
        <v>0.16</v>
      </c>
      <c r="H42" s="15">
        <f>EMPData4[[#This Row],[Yearly Sal]]*EMPData4[[#This Row],[Bonus]]</f>
        <v>12800</v>
      </c>
    </row>
    <row r="43" spans="2:8" x14ac:dyDescent="0.35">
      <c r="B43" s="3" t="s">
        <v>86</v>
      </c>
      <c r="C43" s="1" t="s">
        <v>30</v>
      </c>
      <c r="D43" s="1" t="s">
        <v>87</v>
      </c>
      <c r="E43" s="1" t="s">
        <v>118</v>
      </c>
      <c r="F43" s="13">
        <v>55117</v>
      </c>
      <c r="G43" s="34" cm="1">
        <f t="array" ref="G43">_xlfn.XLOOKUP(EMPData4[[#This Row],[Employee ID]],EmpBonus[[#All],[EmployeID]],EmpBonus[[#All],[Bonus %]],"",0)</f>
        <v>0.14000000000000001</v>
      </c>
      <c r="H43" s="15">
        <f>EMPData4[[#This Row],[Yearly Sal]]*EMPData4[[#This Row],[Bonus]]</f>
        <v>7716.380000000001</v>
      </c>
    </row>
    <row r="44" spans="2:8" x14ac:dyDescent="0.35">
      <c r="B44" s="3" t="s">
        <v>88</v>
      </c>
      <c r="C44" s="1" t="s">
        <v>4</v>
      </c>
      <c r="D44" s="1" t="s">
        <v>89</v>
      </c>
      <c r="E44" s="1" t="s">
        <v>120</v>
      </c>
      <c r="F44" s="13">
        <v>58445</v>
      </c>
      <c r="G44" s="34" cm="1">
        <f t="array" ref="G44">_xlfn.XLOOKUP(EMPData4[[#This Row],[Employee ID]],EmpBonus[[#All],[EmployeID]],EmpBonus[[#All],[Bonus %]],"",0)</f>
        <v>0.22</v>
      </c>
      <c r="H44" s="15">
        <f>EMPData4[[#This Row],[Yearly Sal]]*EMPData4[[#This Row],[Bonus]]</f>
        <v>12857.9</v>
      </c>
    </row>
    <row r="45" spans="2:8" x14ac:dyDescent="0.35">
      <c r="B45" s="3" t="s">
        <v>90</v>
      </c>
      <c r="C45" s="1" t="s">
        <v>4</v>
      </c>
      <c r="D45" s="1" t="s">
        <v>91</v>
      </c>
      <c r="E45" s="1" t="s">
        <v>120</v>
      </c>
      <c r="F45" s="13">
        <v>120000</v>
      </c>
      <c r="G45" s="34" cm="1">
        <f t="array" ref="G45">_xlfn.XLOOKUP(EMPData4[[#This Row],[Employee ID]],EmpBonus[[#All],[EmployeID]],EmpBonus[[#All],[Bonus %]],"",0)</f>
        <v>0.13</v>
      </c>
      <c r="H45" s="15">
        <f>EMPData4[[#This Row],[Yearly Sal]]*EMPData4[[#This Row],[Bonus]]</f>
        <v>15600</v>
      </c>
    </row>
    <row r="46" spans="2:8" x14ac:dyDescent="0.35">
      <c r="B46" s="3" t="s">
        <v>92</v>
      </c>
      <c r="C46" s="1" t="s">
        <v>30</v>
      </c>
      <c r="D46" s="1" t="s">
        <v>93</v>
      </c>
      <c r="E46" s="1" t="s">
        <v>119</v>
      </c>
      <c r="F46" s="13">
        <v>45450</v>
      </c>
      <c r="G46" s="34" cm="1">
        <f t="array" ref="G46">_xlfn.XLOOKUP(EMPData4[[#This Row],[Employee ID]],EmpBonus[[#All],[EmployeID]],EmpBonus[[#All],[Bonus %]],"",0)</f>
        <v>0.16</v>
      </c>
      <c r="H46" s="15">
        <f>EMPData4[[#This Row],[Yearly Sal]]*EMPData4[[#This Row],[Bonus]]</f>
        <v>7272</v>
      </c>
    </row>
    <row r="47" spans="2:8" x14ac:dyDescent="0.35">
      <c r="B47" s="3" t="s">
        <v>94</v>
      </c>
      <c r="C47" s="1" t="s">
        <v>30</v>
      </c>
      <c r="D47" s="1" t="s">
        <v>95</v>
      </c>
      <c r="E47" s="1" t="s">
        <v>120</v>
      </c>
      <c r="F47" s="13">
        <v>89500</v>
      </c>
      <c r="G47" s="34" cm="1">
        <f t="array" ref="G47">_xlfn.XLOOKUP(EMPData4[[#This Row],[Employee ID]],EmpBonus[[#All],[EmployeID]],EmpBonus[[#All],[Bonus %]],"",0)</f>
        <v>0.09</v>
      </c>
      <c r="H47" s="15">
        <f>EMPData4[[#This Row],[Yearly Sal]]*EMPData4[[#This Row],[Bonus]]</f>
        <v>8055</v>
      </c>
    </row>
    <row r="48" spans="2:8" x14ac:dyDescent="0.35">
      <c r="B48" s="3" t="s">
        <v>96</v>
      </c>
      <c r="C48" s="1" t="s">
        <v>30</v>
      </c>
      <c r="D48" s="1" t="s">
        <v>97</v>
      </c>
      <c r="E48" s="1" t="s">
        <v>118</v>
      </c>
      <c r="F48" s="13">
        <v>65971</v>
      </c>
      <c r="G48" s="34" cm="1">
        <f t="array" ref="G48">_xlfn.XLOOKUP(EMPData4[[#This Row],[Employee ID]],EmpBonus[[#All],[EmployeID]],EmpBonus[[#All],[Bonus %]],"",0)</f>
        <v>0.1</v>
      </c>
      <c r="H48" s="15">
        <f>EMPData4[[#This Row],[Yearly Sal]]*EMPData4[[#This Row],[Bonus]]</f>
        <v>6597.1</v>
      </c>
    </row>
    <row r="49" spans="2:8" x14ac:dyDescent="0.35">
      <c r="B49" s="3" t="s">
        <v>98</v>
      </c>
      <c r="C49" s="1" t="s">
        <v>30</v>
      </c>
      <c r="D49" s="1" t="s">
        <v>99</v>
      </c>
      <c r="E49" s="1" t="s">
        <v>120</v>
      </c>
      <c r="F49" s="13">
        <v>80000</v>
      </c>
      <c r="G49" s="34" cm="1">
        <f t="array" ref="G49">_xlfn.XLOOKUP(EMPData4[[#This Row],[Employee ID]],EmpBonus[[#All],[EmployeID]],EmpBonus[[#All],[Bonus %]],"",0)</f>
        <v>0.18</v>
      </c>
      <c r="H49" s="15">
        <f>EMPData4[[#This Row],[Yearly Sal]]*EMPData4[[#This Row],[Bonus]]</f>
        <v>14400</v>
      </c>
    </row>
    <row r="50" spans="2:8" x14ac:dyDescent="0.35">
      <c r="B50" s="3" t="s">
        <v>100</v>
      </c>
      <c r="C50" s="1" t="s">
        <v>4</v>
      </c>
      <c r="D50" s="1" t="s">
        <v>101</v>
      </c>
      <c r="E50" s="1" t="s">
        <v>119</v>
      </c>
      <c r="F50" s="13">
        <v>55117</v>
      </c>
      <c r="G50" s="34" cm="1">
        <f t="array" ref="G50">_xlfn.XLOOKUP(EMPData4[[#This Row],[Employee ID]],EmpBonus[[#All],[EmployeID]],EmpBonus[[#All],[Bonus %]],"",0)</f>
        <v>0.13</v>
      </c>
      <c r="H50" s="15">
        <f>EMPData4[[#This Row],[Yearly Sal]]*EMPData4[[#This Row],[Bonus]]</f>
        <v>7165.21</v>
      </c>
    </row>
    <row r="51" spans="2:8" x14ac:dyDescent="0.35">
      <c r="B51" s="3" t="s">
        <v>102</v>
      </c>
      <c r="C51" s="1" t="s">
        <v>4</v>
      </c>
      <c r="D51" s="1" t="s">
        <v>103</v>
      </c>
      <c r="E51" s="1" t="s">
        <v>118</v>
      </c>
      <c r="F51" s="13">
        <v>60445</v>
      </c>
      <c r="G51" s="34" cm="1">
        <f t="array" ref="G51">_xlfn.XLOOKUP(EMPData4[[#This Row],[Employee ID]],EmpBonus[[#All],[EmployeID]],EmpBonus[[#All],[Bonus %]],"",0)</f>
        <v>0.19</v>
      </c>
      <c r="H51" s="15">
        <f>EMPData4[[#This Row],[Yearly Sal]]*EMPData4[[#This Row],[Bonus]]</f>
        <v>11484.55</v>
      </c>
    </row>
    <row r="52" spans="2:8" x14ac:dyDescent="0.35">
      <c r="B52" s="3" t="s">
        <v>104</v>
      </c>
      <c r="C52" s="1" t="s">
        <v>4</v>
      </c>
      <c r="D52" s="1" t="s">
        <v>105</v>
      </c>
      <c r="E52" s="1" t="s">
        <v>120</v>
      </c>
      <c r="F52" s="13">
        <v>83117</v>
      </c>
      <c r="G52" s="34" cm="1">
        <f t="array" ref="G52">_xlfn.XLOOKUP(EMPData4[[#This Row],[Employee ID]],EmpBonus[[#All],[EmployeID]],EmpBonus[[#All],[Bonus %]],"",0)</f>
        <v>0.2</v>
      </c>
      <c r="H52" s="15">
        <f>EMPData4[[#This Row],[Yearly Sal]]*EMPData4[[#This Row],[Bonus]]</f>
        <v>16623.400000000001</v>
      </c>
    </row>
    <row r="53" spans="2:8" x14ac:dyDescent="0.35">
      <c r="B53" s="6" t="s">
        <v>106</v>
      </c>
      <c r="C53" s="7" t="s">
        <v>4</v>
      </c>
      <c r="D53" s="7" t="s">
        <v>107</v>
      </c>
      <c r="E53" s="7" t="s">
        <v>118</v>
      </c>
      <c r="F53" s="14">
        <v>58445</v>
      </c>
      <c r="G53" s="34" cm="1">
        <f t="array" ref="G53">_xlfn.XLOOKUP(EMPData4[[#This Row],[Employee ID]],EmpBonus[[#All],[EmployeID]],EmpBonus[[#All],[Bonus %]],"",0)</f>
        <v>0.11</v>
      </c>
      <c r="H53" s="15">
        <f>EMPData4[[#This Row],[Yearly Sal]]*EMPData4[[#This Row],[Bonus]]</f>
        <v>6428.95</v>
      </c>
    </row>
  </sheetData>
  <pageMargins left="0.7" right="0.7" top="0.75" bottom="0.75" header="0.3" footer="0.3"/>
  <pageSetup orientation="portrait" verticalDpi="300"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18EF3-3908-4741-AF69-045235D2EC04}">
  <dimension ref="A1:R53"/>
  <sheetViews>
    <sheetView workbookViewId="0">
      <selection activeCell="C10" sqref="C10"/>
    </sheetView>
  </sheetViews>
  <sheetFormatPr defaultRowHeight="14.5" x14ac:dyDescent="0.35"/>
  <cols>
    <col min="2" max="2" width="16.7265625" bestFit="1" customWidth="1"/>
    <col min="3" max="3" width="19.7265625" bestFit="1" customWidth="1"/>
  </cols>
  <sheetData>
    <row r="1" spans="1:18" ht="36" x14ac:dyDescent="0.8">
      <c r="A1" s="18"/>
      <c r="B1" s="19" t="s">
        <v>130</v>
      </c>
      <c r="C1" s="19"/>
      <c r="D1" s="19"/>
      <c r="E1" s="19"/>
      <c r="F1" s="19"/>
      <c r="G1" s="19"/>
      <c r="H1" s="19"/>
      <c r="I1" s="19"/>
      <c r="J1" s="19"/>
      <c r="K1" s="19"/>
      <c r="L1" s="19"/>
      <c r="M1" s="19"/>
      <c r="N1" s="19"/>
      <c r="O1" s="19"/>
      <c r="P1" s="19"/>
      <c r="Q1" s="19"/>
      <c r="R1" s="19"/>
    </row>
    <row r="3" spans="1:18" x14ac:dyDescent="0.35">
      <c r="B3" s="26" t="s">
        <v>69</v>
      </c>
      <c r="C3" t="s">
        <v>155</v>
      </c>
    </row>
    <row r="4" spans="1:18" x14ac:dyDescent="0.35">
      <c r="B4" s="35" t="s">
        <v>33</v>
      </c>
      <c r="C4" s="1">
        <v>19800</v>
      </c>
    </row>
    <row r="5" spans="1:18" x14ac:dyDescent="0.35">
      <c r="B5" s="35" t="s">
        <v>37</v>
      </c>
      <c r="C5" s="1">
        <v>4662</v>
      </c>
    </row>
    <row r="6" spans="1:18" x14ac:dyDescent="0.35">
      <c r="B6" s="35" t="s">
        <v>71</v>
      </c>
      <c r="C6" s="1">
        <v>14550</v>
      </c>
    </row>
    <row r="7" spans="1:18" x14ac:dyDescent="0.35">
      <c r="B7" s="35" t="s">
        <v>56</v>
      </c>
      <c r="C7" s="1">
        <v>7669.89</v>
      </c>
    </row>
    <row r="8" spans="1:18" x14ac:dyDescent="0.35">
      <c r="B8" s="35" t="s">
        <v>26</v>
      </c>
      <c r="C8" s="1">
        <v>10828.08</v>
      </c>
    </row>
    <row r="9" spans="1:18" x14ac:dyDescent="0.35">
      <c r="B9" s="35" t="s">
        <v>97</v>
      </c>
      <c r="C9" s="1">
        <v>6597.1</v>
      </c>
    </row>
    <row r="10" spans="1:18" x14ac:dyDescent="0.35">
      <c r="B10" s="35" t="s">
        <v>39</v>
      </c>
      <c r="C10" s="1">
        <v>18430</v>
      </c>
    </row>
    <row r="11" spans="1:18" x14ac:dyDescent="0.35">
      <c r="B11" s="35" t="s">
        <v>54</v>
      </c>
      <c r="C11" s="1">
        <v>25200</v>
      </c>
    </row>
    <row r="12" spans="1:18" x14ac:dyDescent="0.35">
      <c r="B12" s="35" t="s">
        <v>60</v>
      </c>
      <c r="C12" s="1">
        <v>28000</v>
      </c>
    </row>
    <row r="13" spans="1:18" x14ac:dyDescent="0.35">
      <c r="B13" s="35" t="s">
        <v>50</v>
      </c>
      <c r="C13" s="1">
        <v>0</v>
      </c>
    </row>
    <row r="14" spans="1:18" x14ac:dyDescent="0.35">
      <c r="B14" s="35" t="s">
        <v>58</v>
      </c>
      <c r="C14" s="1">
        <v>0</v>
      </c>
    </row>
    <row r="15" spans="1:18" x14ac:dyDescent="0.35">
      <c r="B15" s="35" t="s">
        <v>101</v>
      </c>
      <c r="C15" s="1">
        <v>7165.21</v>
      </c>
    </row>
    <row r="16" spans="1:18" x14ac:dyDescent="0.35">
      <c r="B16" s="35" t="s">
        <v>18</v>
      </c>
      <c r="C16" s="1">
        <v>4050</v>
      </c>
    </row>
    <row r="17" spans="2:3" x14ac:dyDescent="0.35">
      <c r="B17" s="35" t="s">
        <v>44</v>
      </c>
      <c r="C17" s="1">
        <v>21480</v>
      </c>
    </row>
    <row r="18" spans="2:3" x14ac:dyDescent="0.35">
      <c r="B18" s="35" t="s">
        <v>83</v>
      </c>
      <c r="C18" s="1">
        <v>5035.9400000000005</v>
      </c>
    </row>
    <row r="19" spans="2:3" x14ac:dyDescent="0.35">
      <c r="B19" s="35" t="s">
        <v>89</v>
      </c>
      <c r="C19" s="1">
        <v>12857.9</v>
      </c>
    </row>
    <row r="20" spans="2:3" x14ac:dyDescent="0.35">
      <c r="B20" s="35" t="s">
        <v>5</v>
      </c>
      <c r="C20" s="1">
        <v>0</v>
      </c>
    </row>
    <row r="21" spans="2:3" x14ac:dyDescent="0.35">
      <c r="B21" s="35" t="s">
        <v>77</v>
      </c>
      <c r="C21" s="1">
        <v>17460</v>
      </c>
    </row>
    <row r="22" spans="2:3" x14ac:dyDescent="0.35">
      <c r="B22" s="35" t="s">
        <v>85</v>
      </c>
      <c r="C22" s="1">
        <v>12800</v>
      </c>
    </row>
    <row r="23" spans="2:3" x14ac:dyDescent="0.35">
      <c r="B23" s="35" t="s">
        <v>87</v>
      </c>
      <c r="C23" s="1">
        <v>7716.380000000001</v>
      </c>
    </row>
    <row r="24" spans="2:3" x14ac:dyDescent="0.35">
      <c r="B24" s="35" t="s">
        <v>79</v>
      </c>
      <c r="C24" s="1">
        <v>8100</v>
      </c>
    </row>
    <row r="25" spans="2:3" x14ac:dyDescent="0.35">
      <c r="B25" s="35" t="s">
        <v>12</v>
      </c>
      <c r="C25" s="1">
        <v>10720</v>
      </c>
    </row>
    <row r="26" spans="2:3" x14ac:dyDescent="0.35">
      <c r="B26" s="35" t="s">
        <v>105</v>
      </c>
      <c r="C26" s="1">
        <v>16623.400000000001</v>
      </c>
    </row>
    <row r="27" spans="2:3" x14ac:dyDescent="0.35">
      <c r="B27" s="35" t="s">
        <v>66</v>
      </c>
      <c r="C27" s="1">
        <v>3552</v>
      </c>
    </row>
    <row r="28" spans="2:3" x14ac:dyDescent="0.35">
      <c r="B28" s="35" t="s">
        <v>95</v>
      </c>
      <c r="C28" s="1">
        <v>8055</v>
      </c>
    </row>
    <row r="29" spans="2:3" x14ac:dyDescent="0.35">
      <c r="B29" s="35" t="s">
        <v>28</v>
      </c>
      <c r="C29" s="1">
        <v>12636.25</v>
      </c>
    </row>
    <row r="30" spans="2:3" x14ac:dyDescent="0.35">
      <c r="B30" s="35" t="s">
        <v>75</v>
      </c>
      <c r="C30" s="1">
        <v>9842</v>
      </c>
    </row>
    <row r="31" spans="2:3" x14ac:dyDescent="0.35">
      <c r="B31" s="35" t="s">
        <v>41</v>
      </c>
      <c r="C31" s="1">
        <v>8100</v>
      </c>
    </row>
    <row r="32" spans="2:3" x14ac:dyDescent="0.35">
      <c r="B32" s="35" t="s">
        <v>31</v>
      </c>
      <c r="C32" s="1">
        <v>14000</v>
      </c>
    </row>
    <row r="33" spans="2:3" x14ac:dyDescent="0.35">
      <c r="B33" s="35" t="s">
        <v>9</v>
      </c>
      <c r="C33" s="1">
        <v>2972.6000000000004</v>
      </c>
    </row>
    <row r="34" spans="2:3" x14ac:dyDescent="0.35">
      <c r="B34" s="35" t="s">
        <v>52</v>
      </c>
      <c r="C34" s="1">
        <v>14611.25</v>
      </c>
    </row>
    <row r="35" spans="2:3" x14ac:dyDescent="0.35">
      <c r="B35" s="35" t="s">
        <v>16</v>
      </c>
      <c r="C35" s="1">
        <v>18900</v>
      </c>
    </row>
    <row r="36" spans="2:3" x14ac:dyDescent="0.35">
      <c r="B36" s="35" t="s">
        <v>22</v>
      </c>
      <c r="C36" s="1">
        <v>5053.33</v>
      </c>
    </row>
    <row r="37" spans="2:3" x14ac:dyDescent="0.35">
      <c r="B37" s="35" t="s">
        <v>46</v>
      </c>
      <c r="C37" s="1">
        <v>5035.9400000000005</v>
      </c>
    </row>
    <row r="38" spans="2:3" x14ac:dyDescent="0.35">
      <c r="B38" s="35" t="s">
        <v>64</v>
      </c>
      <c r="C38" s="1">
        <v>0</v>
      </c>
    </row>
    <row r="39" spans="2:3" x14ac:dyDescent="0.35">
      <c r="B39" s="35" t="s">
        <v>35</v>
      </c>
      <c r="C39" s="1">
        <v>0</v>
      </c>
    </row>
    <row r="40" spans="2:3" x14ac:dyDescent="0.35">
      <c r="B40" s="35" t="s">
        <v>62</v>
      </c>
      <c r="C40" s="1">
        <v>22500</v>
      </c>
    </row>
    <row r="41" spans="2:3" x14ac:dyDescent="0.35">
      <c r="B41" s="35" t="s">
        <v>7</v>
      </c>
      <c r="C41" s="1">
        <v>9114.2100000000009</v>
      </c>
    </row>
    <row r="42" spans="2:3" x14ac:dyDescent="0.35">
      <c r="B42" s="35" t="s">
        <v>48</v>
      </c>
      <c r="C42" s="1">
        <v>20000</v>
      </c>
    </row>
    <row r="43" spans="2:3" x14ac:dyDescent="0.35">
      <c r="B43" s="35" t="s">
        <v>103</v>
      </c>
      <c r="C43" s="1">
        <v>11484.55</v>
      </c>
    </row>
    <row r="44" spans="2:3" x14ac:dyDescent="0.35">
      <c r="B44" s="35" t="s">
        <v>107</v>
      </c>
      <c r="C44" s="1">
        <v>6428.95</v>
      </c>
    </row>
    <row r="45" spans="2:3" x14ac:dyDescent="0.35">
      <c r="B45" s="35" t="s">
        <v>81</v>
      </c>
      <c r="C45" s="1">
        <v>18795</v>
      </c>
    </row>
    <row r="46" spans="2:3" x14ac:dyDescent="0.35">
      <c r="B46" s="35" t="s">
        <v>99</v>
      </c>
      <c r="C46" s="1">
        <v>14400</v>
      </c>
    </row>
    <row r="47" spans="2:3" x14ac:dyDescent="0.35">
      <c r="B47" s="35" t="s">
        <v>93</v>
      </c>
      <c r="C47" s="1">
        <v>7272</v>
      </c>
    </row>
    <row r="48" spans="2:3" x14ac:dyDescent="0.35">
      <c r="B48" s="35" t="s">
        <v>91</v>
      </c>
      <c r="C48" s="1">
        <v>15600</v>
      </c>
    </row>
    <row r="49" spans="2:3" x14ac:dyDescent="0.35">
      <c r="B49" s="35" t="s">
        <v>14</v>
      </c>
      <c r="C49" s="1">
        <v>9398.16</v>
      </c>
    </row>
    <row r="50" spans="2:3" x14ac:dyDescent="0.35">
      <c r="B50" s="35" t="s">
        <v>144</v>
      </c>
      <c r="C50" s="1">
        <v>10253.549999999999</v>
      </c>
    </row>
    <row r="51" spans="2:3" x14ac:dyDescent="0.35">
      <c r="B51" s="35" t="s">
        <v>73</v>
      </c>
      <c r="C51" s="1">
        <v>0</v>
      </c>
    </row>
    <row r="52" spans="2:3" x14ac:dyDescent="0.35">
      <c r="B52" s="35" t="s">
        <v>20</v>
      </c>
      <c r="C52" s="1">
        <v>5370</v>
      </c>
    </row>
    <row r="53" spans="2:3" x14ac:dyDescent="0.35">
      <c r="B53" s="35" t="s">
        <v>24</v>
      </c>
      <c r="C53" s="1">
        <v>4800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Master</vt:lpstr>
      <vt:lpstr>1</vt:lpstr>
      <vt:lpstr>2.a</vt:lpstr>
      <vt:lpstr>2.b</vt:lpstr>
      <vt:lpstr>3.a</vt:lpstr>
      <vt:lpstr>3.b</vt:lpstr>
      <vt:lpstr>4.a</vt:lpstr>
      <vt:lpstr>4.b</vt:lpstr>
      <vt:lpstr>5</vt:lpstr>
      <vt:lpstr>6</vt:lpstr>
      <vt:lpstr>bonus</vt:lpstr>
      <vt:lpstr>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Wonique Hart</cp:lastModifiedBy>
  <dcterms:created xsi:type="dcterms:W3CDTF">2022-04-18T02:07:21Z</dcterms:created>
  <dcterms:modified xsi:type="dcterms:W3CDTF">2024-04-25T22:40:55Z</dcterms:modified>
</cp:coreProperties>
</file>