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280" yWindow="900" windowWidth="17900" windowHeight="17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" i="1"/>
  <c r="B6"/>
  <c r="B36"/>
  <c r="B9"/>
  <c r="C36"/>
  <c r="B8"/>
  <c r="C14"/>
  <c r="B10"/>
  <c r="D10"/>
  <c r="D9"/>
  <c r="D8"/>
  <c r="C8"/>
  <c r="C9"/>
  <c r="C13"/>
  <c r="C10"/>
</calcChain>
</file>

<file path=xl/sharedStrings.xml><?xml version="1.0" encoding="utf-8"?>
<sst xmlns="http://schemas.openxmlformats.org/spreadsheetml/2006/main" count="29" uniqueCount="27">
  <si>
    <t>1. Enter the date of birth and date of exam in green to calculate age</t>
    <phoneticPr fontId="4" type="noConversion"/>
  </si>
  <si>
    <t>Anterior</t>
    <phoneticPr fontId="4" type="noConversion"/>
  </si>
  <si>
    <t>Posterior</t>
    <phoneticPr fontId="4" type="noConversion"/>
  </si>
  <si>
    <t>Total</t>
    <phoneticPr fontId="4" type="noConversion"/>
  </si>
  <si>
    <t>Volumes</t>
    <phoneticPr fontId="4" type="noConversion"/>
  </si>
  <si>
    <t>Value</t>
    <phoneticPr fontId="4" type="noConversion"/>
  </si>
  <si>
    <t>Z-Score</t>
    <phoneticPr fontId="4" type="noConversion"/>
  </si>
  <si>
    <t>Males</t>
    <phoneticPr fontId="4" type="noConversion"/>
  </si>
  <si>
    <t>Females</t>
    <phoneticPr fontId="4" type="noConversion"/>
  </si>
  <si>
    <t>Sagital R2</t>
    <phoneticPr fontId="4" type="noConversion"/>
  </si>
  <si>
    <t>Age</t>
    <phoneticPr fontId="4" type="noConversion"/>
  </si>
  <si>
    <t xml:space="preserve"> </t>
    <phoneticPr fontId="4" type="noConversion"/>
  </si>
  <si>
    <t>Coronal R2</t>
    <phoneticPr fontId="4" type="noConversion"/>
  </si>
  <si>
    <t>R2 Values</t>
    <phoneticPr fontId="4" type="noConversion"/>
  </si>
  <si>
    <t>Male or Female</t>
    <phoneticPr fontId="4" type="noConversion"/>
  </si>
  <si>
    <t>Instructions</t>
    <phoneticPr fontId="4" type="noConversion"/>
  </si>
  <si>
    <t>Date of Birth</t>
    <phoneticPr fontId="4" type="noConversion"/>
  </si>
  <si>
    <t>Date of Exam</t>
    <phoneticPr fontId="4" type="noConversion"/>
  </si>
  <si>
    <t>Calculated Age</t>
    <phoneticPr fontId="4" type="noConversion"/>
  </si>
  <si>
    <t>Age Calculator</t>
    <phoneticPr fontId="4" type="noConversion"/>
  </si>
  <si>
    <t>Posterior</t>
    <phoneticPr fontId="4" type="noConversion"/>
  </si>
  <si>
    <t>Anterior</t>
    <phoneticPr fontId="4" type="noConversion"/>
  </si>
  <si>
    <t>Voxel Volume in mm^3</t>
    <phoneticPr fontId="4" type="noConversion"/>
  </si>
  <si>
    <t>2. Enter anterior and posterior cross-sectional areas in the blue and purple cells, respectively</t>
    <phoneticPr fontId="4" type="noConversion"/>
  </si>
  <si>
    <t>5. Read out appropriate Z-score for sex</t>
    <phoneticPr fontId="4" type="noConversion"/>
  </si>
  <si>
    <t>3. Make sure the voxel volume (in yellow) is correct (default is 1 mm^3)</t>
    <phoneticPr fontId="4" type="noConversion"/>
  </si>
  <si>
    <t>4. Enter pituitary R2 values in orange cells, Z-scores are only valid at 1.5T</t>
    <phoneticPr fontId="4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</si>
</sst>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"/>
    <numFmt numFmtId="169" formatCode="0.0"/>
    <numFmt numFmtId="170" formatCode="m/d/yyyy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/>
    <xf numFmtId="168" fontId="0" fillId="0" borderId="0" xfId="0" applyNumberFormat="1" applyAlignment="1">
      <alignment horizontal="right"/>
    </xf>
    <xf numFmtId="0" fontId="2" fillId="0" borderId="0" xfId="0" applyFont="1"/>
    <xf numFmtId="169" fontId="0" fillId="0" borderId="0" xfId="0" applyNumberFormat="1"/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1" fillId="0" borderId="0" xfId="0" applyFont="1"/>
    <xf numFmtId="0" fontId="0" fillId="0" borderId="0" xfId="0" applyFill="1" applyProtection="1"/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170" fontId="0" fillId="2" borderId="0" xfId="0" applyNumberFormat="1" applyFill="1" applyProtection="1">
      <protection locked="0"/>
    </xf>
    <xf numFmtId="169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Male</c:v>
          </c:tx>
          <c:xVal>
            <c:numRef>
              <c:f>Sheet1!$C$13</c:f>
              <c:numCache>
                <c:formatCode>0.00</c:formatCode>
                <c:ptCount val="1"/>
                <c:pt idx="0">
                  <c:v>4.283711032294196</c:v>
                </c:pt>
              </c:numCache>
            </c:numRef>
          </c:xVal>
          <c:yVal>
            <c:numRef>
              <c:f>Sheet1!$C$10</c:f>
              <c:numCache>
                <c:formatCode>0.00</c:formatCode>
                <c:ptCount val="1"/>
                <c:pt idx="0">
                  <c:v>1.024286133344508</c:v>
                </c:pt>
              </c:numCache>
            </c:numRef>
          </c:yVal>
        </c:ser>
        <c:ser>
          <c:idx val="1"/>
          <c:order val="1"/>
          <c:tx>
            <c:v>Female</c:v>
          </c:tx>
          <c:xVal>
            <c:numRef>
              <c:f>Sheet1!$C$13</c:f>
              <c:numCache>
                <c:formatCode>0.00</c:formatCode>
                <c:ptCount val="1"/>
                <c:pt idx="0">
                  <c:v>4.283711032294196</c:v>
                </c:pt>
              </c:numCache>
            </c:numRef>
          </c:xVal>
          <c:yVal>
            <c:numRef>
              <c:f>Sheet1!$D$10</c:f>
              <c:numCache>
                <c:formatCode>0.00</c:formatCode>
                <c:ptCount val="1"/>
                <c:pt idx="0">
                  <c:v>0.325976226971686</c:v>
                </c:pt>
              </c:numCache>
            </c:numRef>
          </c:yVal>
        </c:ser>
        <c:axId val="712713624"/>
        <c:axId val="698172776"/>
      </c:scatterChart>
      <c:valAx>
        <c:axId val="712713624"/>
        <c:scaling>
          <c:orientation val="minMax"/>
          <c:max val="16.0"/>
          <c:min val="-4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R2 Z-score</a:t>
                </a:r>
              </a:p>
            </c:rich>
          </c:tx>
          <c:layout/>
        </c:title>
        <c:numFmt formatCode="0" sourceLinked="0"/>
        <c:tickLblPos val="nextTo"/>
        <c:crossAx val="698172776"/>
        <c:crosses val="autoZero"/>
        <c:crossBetween val="midCat"/>
        <c:majorUnit val="4.0"/>
      </c:valAx>
      <c:valAx>
        <c:axId val="698172776"/>
        <c:scaling>
          <c:orientation val="minMax"/>
          <c:max val="3.0"/>
          <c:min val="-4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Volume Z-score</a:t>
                </a:r>
              </a:p>
            </c:rich>
          </c:tx>
          <c:layout/>
        </c:title>
        <c:numFmt formatCode="0" sourceLinked="0"/>
        <c:tickLblPos val="nextTo"/>
        <c:crossAx val="712713624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0</xdr:row>
      <xdr:rowOff>76200</xdr:rowOff>
    </xdr:from>
    <xdr:to>
      <xdr:col>8</xdr:col>
      <xdr:colOff>342900</xdr:colOff>
      <xdr:row>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0.09623</cdr:x>
      <cdr:y>0.05959</cdr:y>
    </cdr:from>
    <cdr:to>
      <cdr:x>0.28931</cdr:x>
      <cdr:y>0.63472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23850" y="146050"/>
          <a:ext cx="649817" cy="14097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30000"/>
          </a:srgbClr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0.28428</cdr:x>
      <cdr:y>0.05181</cdr:y>
    </cdr:from>
    <cdr:to>
      <cdr:x>0.37358</cdr:x>
      <cdr:y>0.63385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56733" y="127000"/>
          <a:ext cx="300566" cy="142663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30000"/>
          </a:srgbClr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0.36981</cdr:x>
      <cdr:y>0.04663</cdr:y>
    </cdr:from>
    <cdr:to>
      <cdr:x>0.69811</cdr:x>
      <cdr:y>0.68394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44600" y="114301"/>
          <a:ext cx="1104900" cy="15621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0000"/>
          </a:srgbClr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0.09308</cdr:x>
      <cdr:y>0.68394</cdr:y>
    </cdr:from>
    <cdr:to>
      <cdr:x>0.69686</cdr:x>
      <cdr:y>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13266" y="1676401"/>
          <a:ext cx="2032001" cy="774699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0000"/>
          </a:srgbClr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0.09434</cdr:x>
      <cdr:y>0.63212</cdr:y>
    </cdr:from>
    <cdr:to>
      <cdr:x>0.37736</cdr:x>
      <cdr:y>0.67876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317500" y="1549401"/>
          <a:ext cx="952500" cy="1143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30000"/>
          </a:srgbClr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6"/>
  <sheetViews>
    <sheetView tabSelected="1" view="pageLayout" topLeftCell="A4" zoomScale="150" workbookViewId="0">
      <selection activeCell="E26" sqref="E26"/>
    </sheetView>
  </sheetViews>
  <sheetFormatPr baseColWidth="10" defaultRowHeight="13"/>
  <cols>
    <col min="1" max="1" width="12.5703125" customWidth="1"/>
    <col min="2" max="2" width="9.42578125" customWidth="1"/>
    <col min="3" max="3" width="6.7109375" customWidth="1"/>
    <col min="4" max="4" width="8.28515625" customWidth="1"/>
  </cols>
  <sheetData>
    <row r="1" spans="1:6">
      <c r="A1" s="6" t="s">
        <v>19</v>
      </c>
    </row>
    <row r="2" spans="1:6">
      <c r="A2" t="s">
        <v>16</v>
      </c>
      <c r="B2" s="14">
        <v>25165</v>
      </c>
    </row>
    <row r="3" spans="1:6">
      <c r="A3" t="s">
        <v>17</v>
      </c>
      <c r="B3" s="14">
        <v>35431</v>
      </c>
    </row>
    <row r="4" spans="1:6">
      <c r="A4" t="s">
        <v>18</v>
      </c>
      <c r="B4" s="7">
        <f>(B3-B2)/365.25</f>
        <v>28.106776180698152</v>
      </c>
    </row>
    <row r="6" spans="1:6">
      <c r="A6" s="2" t="s">
        <v>10</v>
      </c>
      <c r="B6" s="15">
        <f>B4</f>
        <v>28.106776180698152</v>
      </c>
      <c r="C6" t="s">
        <v>7</v>
      </c>
      <c r="D6" t="s">
        <v>8</v>
      </c>
    </row>
    <row r="7" spans="1:6">
      <c r="A7" s="1" t="s">
        <v>4</v>
      </c>
      <c r="B7" t="s">
        <v>5</v>
      </c>
      <c r="C7" t="s">
        <v>6</v>
      </c>
      <c r="D7" t="s">
        <v>6</v>
      </c>
    </row>
    <row r="8" spans="1:6">
      <c r="A8" t="s">
        <v>1</v>
      </c>
      <c r="B8" s="11">
        <f>C36</f>
        <v>668</v>
      </c>
      <c r="C8" s="4">
        <f>IF($B6&lt;18,(B8-(27.5*$B6+69.7))/94.4,(B8-(586.1-$B6*1.19))/94.4)</f>
        <v>1.2218968607524443</v>
      </c>
      <c r="D8" s="4">
        <f>IF($B$6&lt;18,(B8-(29.3*$B$6+116.9))/101.5,(B8-(659-$B$6*0.816))/101.5)</f>
        <v>0.31463181638866733</v>
      </c>
      <c r="F8" t="s">
        <v>11</v>
      </c>
    </row>
    <row r="9" spans="1:6">
      <c r="A9" t="s">
        <v>2</v>
      </c>
      <c r="B9" s="11">
        <f>B36</f>
        <v>110</v>
      </c>
      <c r="C9" s="4">
        <f>IF(B6&lt;18,(B9-(5.66*B6+30.9))/(0.218*(5.66*B6+30.9)),(B9-(152.6-1.1*B6))/37)</f>
        <v>-0.31574449192518994</v>
      </c>
      <c r="D9" s="4">
        <f>IF($B$6&lt;18,(B9-(1.59*$B$6+60))/22.5,(B9-(71.3+$B$6*0.96))/22.5)</f>
        <v>0.52077754962354561</v>
      </c>
      <c r="F9" t="s">
        <v>11</v>
      </c>
    </row>
    <row r="10" spans="1:6">
      <c r="A10" t="s">
        <v>3</v>
      </c>
      <c r="B10">
        <f>SUM(B8:B9)</f>
        <v>778</v>
      </c>
      <c r="C10" s="4">
        <f>IF(B6&lt;18,(B10-(33.6*B6+95.8))/95.8,(B10-(756.6-2.81*B6))/98)</f>
        <v>1.0242861333445081</v>
      </c>
      <c r="D10" s="4">
        <f>IF($B$6&lt;18,(B10-(32.8*$B$6+171.5))/106.5,(B10-(795-$B$6*1.84))/106.5)</f>
        <v>0.32597622697168649</v>
      </c>
    </row>
    <row r="11" spans="1:6">
      <c r="C11" s="4"/>
      <c r="D11" s="4"/>
    </row>
    <row r="12" spans="1:6">
      <c r="A12" s="6" t="s">
        <v>13</v>
      </c>
      <c r="C12" t="s">
        <v>14</v>
      </c>
    </row>
    <row r="13" spans="1:6">
      <c r="A13" t="s">
        <v>9</v>
      </c>
      <c r="B13" s="9">
        <v>15.4</v>
      </c>
      <c r="C13" s="3">
        <f>(B13-(10.7+0.0331*B6))/0.88</f>
        <v>4.2837110322941969</v>
      </c>
      <c r="D13" s="3"/>
    </row>
    <row r="14" spans="1:6">
      <c r="A14" t="s">
        <v>12</v>
      </c>
      <c r="B14" s="9">
        <v>15.1</v>
      </c>
      <c r="C14" s="5">
        <f>($B$14-0.0331*$B$6-10.7-0.42)/0.88</f>
        <v>3.4655292141123777</v>
      </c>
      <c r="D14" s="5"/>
    </row>
    <row r="16" spans="1:6">
      <c r="A16" s="6" t="s">
        <v>15</v>
      </c>
    </row>
    <row r="17" spans="1:3">
      <c r="A17" t="s">
        <v>0</v>
      </c>
    </row>
    <row r="18" spans="1:3">
      <c r="A18" t="s">
        <v>23</v>
      </c>
    </row>
    <row r="19" spans="1:3">
      <c r="A19" t="s">
        <v>25</v>
      </c>
    </row>
    <row r="20" spans="1:3">
      <c r="A20" t="s">
        <v>26</v>
      </c>
    </row>
    <row r="21" spans="1:3">
      <c r="A21" t="s">
        <v>24</v>
      </c>
    </row>
    <row r="23" spans="1:3">
      <c r="A23" t="s">
        <v>22</v>
      </c>
      <c r="C23" s="8">
        <v>1</v>
      </c>
    </row>
    <row r="24" spans="1:3">
      <c r="B24" t="s">
        <v>20</v>
      </c>
      <c r="C24" t="s">
        <v>21</v>
      </c>
    </row>
    <row r="25" spans="1:3">
      <c r="B25" s="12">
        <v>20</v>
      </c>
      <c r="C25" s="13">
        <v>40</v>
      </c>
    </row>
    <row r="26" spans="1:3">
      <c r="B26" s="12">
        <v>30</v>
      </c>
      <c r="C26" s="13">
        <v>50</v>
      </c>
    </row>
    <row r="27" spans="1:3">
      <c r="B27" s="12">
        <v>40</v>
      </c>
      <c r="C27" s="13">
        <v>70</v>
      </c>
    </row>
    <row r="28" spans="1:3">
      <c r="B28" s="12">
        <v>20</v>
      </c>
      <c r="C28" s="13">
        <v>72</v>
      </c>
    </row>
    <row r="29" spans="1:3">
      <c r="B29" s="12"/>
      <c r="C29" s="13">
        <v>71</v>
      </c>
    </row>
    <row r="30" spans="1:3">
      <c r="B30" s="12"/>
      <c r="C30" s="13">
        <v>76</v>
      </c>
    </row>
    <row r="31" spans="1:3">
      <c r="B31" s="12"/>
      <c r="C31" s="13">
        <v>70</v>
      </c>
    </row>
    <row r="32" spans="1:3">
      <c r="B32" s="12"/>
      <c r="C32" s="13">
        <v>80</v>
      </c>
    </row>
    <row r="33" spans="2:3">
      <c r="B33" s="12"/>
      <c r="C33" s="13">
        <v>76</v>
      </c>
    </row>
    <row r="34" spans="2:3">
      <c r="B34" s="12"/>
      <c r="C34" s="13">
        <v>63</v>
      </c>
    </row>
    <row r="35" spans="2:3">
      <c r="B35" s="12"/>
      <c r="C35" s="13"/>
    </row>
    <row r="36" spans="2:3">
      <c r="B36" s="10">
        <f>SUM(B25:B35)</f>
        <v>110</v>
      </c>
      <c r="C36" s="10">
        <f>SUM(C25:C35)</f>
        <v>668</v>
      </c>
    </row>
  </sheetData>
  <sheetCalcPr fullCalcOnLoad="1"/>
  <sheetProtection password="85E1" sheet="1" objects="1" scenarios="1"/>
  <phoneticPr fontId="4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wood</dc:creator>
  <cp:lastModifiedBy>john wood</cp:lastModifiedBy>
  <dcterms:created xsi:type="dcterms:W3CDTF">2014-05-13T20:53:16Z</dcterms:created>
  <dcterms:modified xsi:type="dcterms:W3CDTF">2018-04-14T01:59:01Z</dcterms:modified>
</cp:coreProperties>
</file>